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kand\Desktop\Yatırım\"/>
    </mc:Choice>
  </mc:AlternateContent>
  <xr:revisionPtr revIDLastSave="0" documentId="13_ncr:1_{9F5A9927-8C74-41A1-A6BB-97BABE05D18F}" xr6:coauthVersionLast="47" xr6:coauthVersionMax="47" xr10:uidLastSave="{00000000-0000-0000-0000-000000000000}"/>
  <bookViews>
    <workbookView xWindow="20370" yWindow="-120" windowWidth="20730" windowHeight="11160" firstSheet="1" activeTab="1" xr2:uid="{00000000-000D-0000-FFFF-FFFF00000000}"/>
  </bookViews>
  <sheets>
    <sheet name="Sayfa1" sheetId="1" r:id="rId1"/>
    <sheet name="Bilanço" sheetId="2" r:id="rId2"/>
    <sheet name="Dikey Analiz" sheetId="3" r:id="rId3"/>
    <sheet name="Yatay - Trend Analiz" sheetId="4" r:id="rId4"/>
    <sheet name="Çeyreklik Veriler" sheetId="5" r:id="rId5"/>
    <sheet name="Yıllık Veriler" sheetId="6" r:id="rId6"/>
    <sheet name="ROIC-WACC" sheetId="17" r:id="rId7"/>
    <sheet name="Likitide ve Kaldıraç Oranları" sheetId="7" r:id="rId8"/>
    <sheet name="Faaliyet Oranları" sheetId="8" r:id="rId9"/>
    <sheet name="Karlılık Oranları" sheetId="9" r:id="rId10"/>
    <sheet name="Büyüme Oranları" sheetId="10" r:id="rId11"/>
    <sheet name="Finansal Performansın Ölçümü" sheetId="11" r:id="rId12"/>
    <sheet name="Maliyet Etkinliği" sheetId="12" r:id="rId13"/>
    <sheet name="Dupond Analizi" sheetId="13" r:id="rId14"/>
    <sheet name="Nakit Akışı Analizi" sheetId="14" r:id="rId15"/>
    <sheet name="Değerleme" sheetId="15" r:id="rId16"/>
    <sheet name="fiyat" sheetId="16" r:id="rId17"/>
  </sheets>
  <externalReferences>
    <externalReference r:id="rId18"/>
  </externalReferences>
  <definedNames>
    <definedName name="_xlnm._FilterDatabase" localSheetId="1" hidden="1">Bilanço!$B$1:$C$1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7" l="1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B29" i="17"/>
  <c r="B47" i="17"/>
  <c r="B46" i="17"/>
  <c r="B44" i="17"/>
  <c r="B43" i="17"/>
  <c r="B39" i="17"/>
  <c r="B37" i="17"/>
  <c r="B36" i="17"/>
  <c r="D31" i="17" l="1"/>
  <c r="L31" i="17"/>
  <c r="T31" i="17"/>
  <c r="B49" i="17" s="1"/>
  <c r="C49" i="17" s="1"/>
  <c r="B31" i="17"/>
  <c r="C29" i="17"/>
  <c r="C31" i="17" s="1"/>
  <c r="D29" i="17"/>
  <c r="E29" i="17"/>
  <c r="E31" i="17" s="1"/>
  <c r="F29" i="17"/>
  <c r="F31" i="17" s="1"/>
  <c r="G29" i="17"/>
  <c r="G31" i="17" s="1"/>
  <c r="H29" i="17"/>
  <c r="H31" i="17" s="1"/>
  <c r="I29" i="17"/>
  <c r="I31" i="17" s="1"/>
  <c r="J29" i="17"/>
  <c r="J31" i="17" s="1"/>
  <c r="K29" i="17"/>
  <c r="K31" i="17" s="1"/>
  <c r="L29" i="17"/>
  <c r="M29" i="17"/>
  <c r="M31" i="17" s="1"/>
  <c r="N29" i="17"/>
  <c r="N31" i="17" s="1"/>
  <c r="O29" i="17"/>
  <c r="O31" i="17" s="1"/>
  <c r="P29" i="17"/>
  <c r="P31" i="17" s="1"/>
  <c r="Q29" i="17"/>
  <c r="Q31" i="17" s="1"/>
  <c r="R29" i="17"/>
  <c r="R31" i="17" s="1"/>
  <c r="S29" i="17"/>
  <c r="S31" i="17" s="1"/>
  <c r="T29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B28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B27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B26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B24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B22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B21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B20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B19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B11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B10" i="17"/>
  <c r="C9" i="17"/>
  <c r="C23" i="17" s="1"/>
  <c r="D9" i="17"/>
  <c r="D23" i="17" s="1"/>
  <c r="E9" i="17"/>
  <c r="E23" i="17" s="1"/>
  <c r="F9" i="17"/>
  <c r="F23" i="17" s="1"/>
  <c r="G9" i="17"/>
  <c r="G23" i="17" s="1"/>
  <c r="H9" i="17"/>
  <c r="H23" i="17" s="1"/>
  <c r="I9" i="17"/>
  <c r="I23" i="17" s="1"/>
  <c r="J9" i="17"/>
  <c r="J23" i="17" s="1"/>
  <c r="K9" i="17"/>
  <c r="K23" i="17" s="1"/>
  <c r="L9" i="17"/>
  <c r="L23" i="17" s="1"/>
  <c r="M9" i="17"/>
  <c r="M23" i="17" s="1"/>
  <c r="N9" i="17"/>
  <c r="N23" i="17" s="1"/>
  <c r="O9" i="17"/>
  <c r="O23" i="17" s="1"/>
  <c r="P9" i="17"/>
  <c r="P23" i="17" s="1"/>
  <c r="Q9" i="17"/>
  <c r="Q23" i="17" s="1"/>
  <c r="R9" i="17"/>
  <c r="R23" i="17" s="1"/>
  <c r="S9" i="17"/>
  <c r="S23" i="17" s="1"/>
  <c r="T9" i="17"/>
  <c r="T23" i="17" s="1"/>
  <c r="B9" i="17"/>
  <c r="B23" i="17" s="1"/>
  <c r="C8" i="17"/>
  <c r="D8" i="17"/>
  <c r="E8" i="17"/>
  <c r="E12" i="17" s="1"/>
  <c r="F8" i="17"/>
  <c r="G8" i="17"/>
  <c r="H8" i="17"/>
  <c r="I8" i="17"/>
  <c r="I12" i="17" s="1"/>
  <c r="J8" i="17"/>
  <c r="K8" i="17"/>
  <c r="L8" i="17"/>
  <c r="M8" i="17"/>
  <c r="M12" i="17" s="1"/>
  <c r="N8" i="17"/>
  <c r="O8" i="17"/>
  <c r="P8" i="17"/>
  <c r="Q8" i="17"/>
  <c r="Q12" i="17" s="1"/>
  <c r="R8" i="17"/>
  <c r="S8" i="17"/>
  <c r="T8" i="17"/>
  <c r="B8" i="17"/>
  <c r="B12" i="17" s="1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B5" i="17"/>
  <c r="B4" i="17"/>
  <c r="C3" i="17"/>
  <c r="C6" i="17" s="1"/>
  <c r="D3" i="17"/>
  <c r="E3" i="17"/>
  <c r="F3" i="17"/>
  <c r="G3" i="17"/>
  <c r="G6" i="17" s="1"/>
  <c r="H3" i="17"/>
  <c r="I3" i="17"/>
  <c r="J3" i="17"/>
  <c r="K3" i="17"/>
  <c r="K6" i="17" s="1"/>
  <c r="L3" i="17"/>
  <c r="M3" i="17"/>
  <c r="N3" i="17"/>
  <c r="O3" i="17"/>
  <c r="O6" i="17" s="1"/>
  <c r="P3" i="17"/>
  <c r="Q3" i="17"/>
  <c r="R3" i="17"/>
  <c r="S3" i="17"/>
  <c r="S6" i="17" s="1"/>
  <c r="T3" i="17"/>
  <c r="B3" i="17"/>
  <c r="Q6" i="17" l="1"/>
  <c r="M6" i="17"/>
  <c r="I6" i="17"/>
  <c r="E6" i="17"/>
  <c r="R6" i="17"/>
  <c r="J6" i="17"/>
  <c r="F6" i="17"/>
  <c r="N6" i="17"/>
  <c r="B6" i="17"/>
  <c r="T12" i="17"/>
  <c r="P12" i="17"/>
  <c r="L12" i="17"/>
  <c r="H12" i="17"/>
  <c r="D12" i="17"/>
  <c r="T6" i="17"/>
  <c r="P6" i="17"/>
  <c r="L6" i="17"/>
  <c r="H6" i="17"/>
  <c r="D6" i="17"/>
  <c r="S12" i="17"/>
  <c r="O12" i="17"/>
  <c r="K12" i="17"/>
  <c r="G12" i="17"/>
  <c r="C12" i="17"/>
  <c r="R12" i="17"/>
  <c r="N12" i="17"/>
  <c r="J12" i="17"/>
  <c r="F12" i="17"/>
  <c r="G156" i="2"/>
  <c r="H156" i="2"/>
  <c r="I156" i="2"/>
  <c r="I157" i="2" s="1"/>
  <c r="J156" i="2"/>
  <c r="J157" i="2" s="1"/>
  <c r="K156" i="2"/>
  <c r="L156" i="2"/>
  <c r="M156" i="2"/>
  <c r="M157" i="2" s="1"/>
  <c r="N156" i="2"/>
  <c r="N157" i="2" s="1"/>
  <c r="O156" i="2"/>
  <c r="P156" i="2"/>
  <c r="Q156" i="2"/>
  <c r="Q157" i="2" s="1"/>
  <c r="R156" i="2"/>
  <c r="R157" i="2" s="1"/>
  <c r="S156" i="2"/>
  <c r="T156" i="2"/>
  <c r="U156" i="2"/>
  <c r="U157" i="2" s="1"/>
  <c r="V156" i="2"/>
  <c r="V157" i="2" s="1"/>
  <c r="W156" i="2"/>
  <c r="X156" i="2"/>
  <c r="F156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F159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F158" i="2"/>
  <c r="F157" i="2"/>
  <c r="G157" i="2"/>
  <c r="H157" i="2"/>
  <c r="K157" i="2"/>
  <c r="L157" i="2"/>
  <c r="O157" i="2"/>
  <c r="P157" i="2"/>
  <c r="S157" i="2"/>
  <c r="T157" i="2"/>
  <c r="W157" i="2"/>
  <c r="X157" i="2"/>
  <c r="J155" i="2"/>
  <c r="R155" i="2"/>
  <c r="T38" i="15"/>
  <c r="J46" i="5"/>
  <c r="L60" i="5"/>
  <c r="F74" i="5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G76" i="4"/>
  <c r="D6" i="4"/>
  <c r="D3" i="4"/>
  <c r="D4" i="4"/>
  <c r="D5" i="4"/>
  <c r="D2" i="4"/>
  <c r="P154" i="2"/>
  <c r="W152" i="2"/>
  <c r="X3" i="2"/>
  <c r="X4" i="2"/>
  <c r="G12" i="4" s="1"/>
  <c r="X5" i="2"/>
  <c r="X6" i="2"/>
  <c r="G14" i="4" s="1"/>
  <c r="X7" i="2"/>
  <c r="X8" i="2"/>
  <c r="E8" i="3" s="1"/>
  <c r="X9" i="2"/>
  <c r="X10" i="2"/>
  <c r="G18" i="4" s="1"/>
  <c r="X11" i="2"/>
  <c r="X12" i="2"/>
  <c r="E12" i="3" s="1"/>
  <c r="X13" i="2"/>
  <c r="X14" i="2"/>
  <c r="X15" i="2"/>
  <c r="X16" i="2"/>
  <c r="E16" i="3" s="1"/>
  <c r="X17" i="2"/>
  <c r="X18" i="2"/>
  <c r="G26" i="4" s="1"/>
  <c r="X19" i="2"/>
  <c r="X20" i="2"/>
  <c r="E20" i="3" s="1"/>
  <c r="X21" i="2"/>
  <c r="X22" i="2"/>
  <c r="G30" i="4" s="1"/>
  <c r="X23" i="2"/>
  <c r="X24" i="2"/>
  <c r="E24" i="3" s="1"/>
  <c r="X25" i="2"/>
  <c r="X26" i="2"/>
  <c r="G34" i="4" s="1"/>
  <c r="X27" i="2"/>
  <c r="X28" i="2"/>
  <c r="E28" i="3" s="1"/>
  <c r="X29" i="2"/>
  <c r="X30" i="2"/>
  <c r="X31" i="2"/>
  <c r="X32" i="2"/>
  <c r="G40" i="4" s="1"/>
  <c r="X33" i="2"/>
  <c r="X155" i="2" s="1"/>
  <c r="X34" i="2"/>
  <c r="G42" i="4" s="1"/>
  <c r="X35" i="2"/>
  <c r="X36" i="2"/>
  <c r="X37" i="2"/>
  <c r="X38" i="2"/>
  <c r="G46" i="4" s="1"/>
  <c r="X39" i="2"/>
  <c r="X40" i="2"/>
  <c r="E40" i="3" s="1"/>
  <c r="X41" i="2"/>
  <c r="X42" i="2"/>
  <c r="G50" i="4" s="1"/>
  <c r="X43" i="2"/>
  <c r="X44" i="2"/>
  <c r="E44" i="3" s="1"/>
  <c r="X45" i="2"/>
  <c r="X46" i="2"/>
  <c r="E46" i="3" s="1"/>
  <c r="X47" i="2"/>
  <c r="X48" i="2"/>
  <c r="E48" i="3" s="1"/>
  <c r="X49" i="2"/>
  <c r="X50" i="2"/>
  <c r="G58" i="4" s="1"/>
  <c r="X51" i="2"/>
  <c r="X52" i="2"/>
  <c r="X53" i="2"/>
  <c r="X54" i="2"/>
  <c r="G62" i="4" s="1"/>
  <c r="X55" i="2"/>
  <c r="X56" i="2"/>
  <c r="E56" i="3" s="1"/>
  <c r="X57" i="2"/>
  <c r="X58" i="2"/>
  <c r="G66" i="4" s="1"/>
  <c r="X59" i="2"/>
  <c r="X60" i="2"/>
  <c r="X61" i="2"/>
  <c r="X62" i="2"/>
  <c r="G70" i="4" s="1"/>
  <c r="X63" i="2"/>
  <c r="X64" i="2"/>
  <c r="E64" i="3" s="1"/>
  <c r="X65" i="2"/>
  <c r="X66" i="2"/>
  <c r="G74" i="4" s="1"/>
  <c r="X67" i="2"/>
  <c r="X68" i="2"/>
  <c r="E68" i="3" s="1"/>
  <c r="X69" i="2"/>
  <c r="X70" i="2"/>
  <c r="G78" i="4" s="1"/>
  <c r="X71" i="2"/>
  <c r="X72" i="2"/>
  <c r="X73" i="2"/>
  <c r="X74" i="2"/>
  <c r="S11" i="4" s="1"/>
  <c r="X75" i="2"/>
  <c r="X76" i="2"/>
  <c r="X77" i="2"/>
  <c r="X78" i="2"/>
  <c r="S15" i="4" s="1"/>
  <c r="X79" i="2"/>
  <c r="L8" i="3" s="1"/>
  <c r="X80" i="2"/>
  <c r="X81" i="2"/>
  <c r="X82" i="2"/>
  <c r="X83" i="2"/>
  <c r="L12" i="3" s="1"/>
  <c r="X84" i="2"/>
  <c r="X85" i="2"/>
  <c r="X86" i="2"/>
  <c r="X87" i="2"/>
  <c r="L16" i="3" s="1"/>
  <c r="X88" i="2"/>
  <c r="X89" i="2"/>
  <c r="X90" i="2"/>
  <c r="S27" i="4" s="1"/>
  <c r="X91" i="2"/>
  <c r="X92" i="2"/>
  <c r="X93" i="2"/>
  <c r="X94" i="2"/>
  <c r="X95" i="2"/>
  <c r="L24" i="3" s="1"/>
  <c r="X96" i="2"/>
  <c r="X97" i="2"/>
  <c r="X98" i="2"/>
  <c r="X99" i="2"/>
  <c r="L28" i="3" s="1"/>
  <c r="X100" i="2"/>
  <c r="X101" i="2"/>
  <c r="X102" i="2"/>
  <c r="S39" i="4" s="1"/>
  <c r="X103" i="2"/>
  <c r="L32" i="3" s="1"/>
  <c r="X104" i="2"/>
  <c r="X105" i="2"/>
  <c r="X106" i="2"/>
  <c r="S43" i="4" s="1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W49" i="5" s="1"/>
  <c r="X121" i="2"/>
  <c r="X122" i="2"/>
  <c r="X123" i="2"/>
  <c r="X124" i="2"/>
  <c r="W53" i="5" s="1"/>
  <c r="X125" i="2"/>
  <c r="X126" i="2"/>
  <c r="X127" i="2"/>
  <c r="X128" i="2"/>
  <c r="W57" i="5" s="1"/>
  <c r="X129" i="2"/>
  <c r="X130" i="2"/>
  <c r="X131" i="2"/>
  <c r="X132" i="2"/>
  <c r="X133" i="2"/>
  <c r="X134" i="2"/>
  <c r="X135" i="2"/>
  <c r="X136" i="2"/>
  <c r="T5" i="14" s="1"/>
  <c r="X137" i="2"/>
  <c r="X138" i="2"/>
  <c r="X139" i="2"/>
  <c r="X140" i="2"/>
  <c r="W69" i="5" s="1"/>
  <c r="X141" i="2"/>
  <c r="X142" i="2"/>
  <c r="X143" i="2"/>
  <c r="X144" i="2"/>
  <c r="W73" i="5" s="1"/>
  <c r="X145" i="2"/>
  <c r="X146" i="2"/>
  <c r="X147" i="2"/>
  <c r="X148" i="2"/>
  <c r="T9" i="14" s="1"/>
  <c r="W3" i="2"/>
  <c r="W9" i="7" s="1"/>
  <c r="W4" i="2"/>
  <c r="W11" i="7" s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S49" i="8" s="1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S6" i="14" s="1"/>
  <c r="W142" i="2"/>
  <c r="W143" i="2"/>
  <c r="W144" i="2"/>
  <c r="W145" i="2"/>
  <c r="S7" i="14" s="1"/>
  <c r="W146" i="2"/>
  <c r="W147" i="2"/>
  <c r="W148" i="2"/>
  <c r="V3" i="2"/>
  <c r="V9" i="7" s="1"/>
  <c r="V4" i="2"/>
  <c r="V11" i="7" s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150" i="2" s="1"/>
  <c r="V34" i="2"/>
  <c r="V35" i="2"/>
  <c r="R49" i="8" s="1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U3" i="5" s="1"/>
  <c r="V75" i="2"/>
  <c r="U4" i="5" s="1"/>
  <c r="V76" i="2"/>
  <c r="U5" i="5" s="1"/>
  <c r="V77" i="2"/>
  <c r="U6" i="5" s="1"/>
  <c r="V78" i="2"/>
  <c r="U7" i="5" s="1"/>
  <c r="V79" i="2"/>
  <c r="U8" i="5" s="1"/>
  <c r="V80" i="2"/>
  <c r="U9" i="5" s="1"/>
  <c r="V81" i="2"/>
  <c r="U10" i="5" s="1"/>
  <c r="V82" i="2"/>
  <c r="U11" i="5" s="1"/>
  <c r="U4" i="9" s="1"/>
  <c r="V83" i="2"/>
  <c r="U12" i="5" s="1"/>
  <c r="V84" i="2"/>
  <c r="U13" i="5" s="1"/>
  <c r="V85" i="2"/>
  <c r="U14" i="5" s="1"/>
  <c r="V86" i="2"/>
  <c r="U15" i="5" s="1"/>
  <c r="V87" i="2"/>
  <c r="U16" i="5" s="1"/>
  <c r="V88" i="2"/>
  <c r="U17" i="5" s="1"/>
  <c r="V89" i="2"/>
  <c r="V90" i="2"/>
  <c r="V91" i="2"/>
  <c r="U20" i="5" s="1"/>
  <c r="V92" i="2"/>
  <c r="U21" i="5" s="1"/>
  <c r="V93" i="2"/>
  <c r="U22" i="5" s="1"/>
  <c r="V94" i="2"/>
  <c r="U23" i="5" s="1"/>
  <c r="V95" i="2"/>
  <c r="U24" i="5" s="1"/>
  <c r="V96" i="2"/>
  <c r="V97" i="2"/>
  <c r="V98" i="2"/>
  <c r="U27" i="5" s="1"/>
  <c r="V99" i="2"/>
  <c r="U28" i="5" s="1"/>
  <c r="U6" i="9" s="1"/>
  <c r="V100" i="2"/>
  <c r="U29" i="5" s="1"/>
  <c r="V101" i="2"/>
  <c r="U30" i="5" s="1"/>
  <c r="V102" i="2"/>
  <c r="U31" i="5" s="1"/>
  <c r="V103" i="2"/>
  <c r="U32" i="5" s="1"/>
  <c r="V104" i="2"/>
  <c r="U33" i="5" s="1"/>
  <c r="V105" i="2"/>
  <c r="U34" i="5" s="1"/>
  <c r="V106" i="2"/>
  <c r="U35" i="5" s="1"/>
  <c r="V107" i="2"/>
  <c r="U36" i="5" s="1"/>
  <c r="V108" i="2"/>
  <c r="U37" i="5" s="1"/>
  <c r="V109" i="2"/>
  <c r="U38" i="5" s="1"/>
  <c r="V110" i="2"/>
  <c r="U39" i="5" s="1"/>
  <c r="V111" i="2"/>
  <c r="U40" i="5" s="1"/>
  <c r="V112" i="2"/>
  <c r="U41" i="5" s="1"/>
  <c r="V113" i="2"/>
  <c r="U42" i="5" s="1"/>
  <c r="V114" i="2"/>
  <c r="U43" i="5" s="1"/>
  <c r="V115" i="2"/>
  <c r="U44" i="5" s="1"/>
  <c r="V116" i="2"/>
  <c r="U45" i="5" s="1"/>
  <c r="V117" i="2"/>
  <c r="U46" i="5" s="1"/>
  <c r="V118" i="2"/>
  <c r="U47" i="5" s="1"/>
  <c r="V119" i="2"/>
  <c r="U48" i="5" s="1"/>
  <c r="V120" i="2"/>
  <c r="U49" i="5" s="1"/>
  <c r="V121" i="2"/>
  <c r="U50" i="5" s="1"/>
  <c r="V122" i="2"/>
  <c r="U51" i="5" s="1"/>
  <c r="V123" i="2"/>
  <c r="U52" i="5" s="1"/>
  <c r="V124" i="2"/>
  <c r="U53" i="5" s="1"/>
  <c r="V125" i="2"/>
  <c r="U54" i="5" s="1"/>
  <c r="V126" i="2"/>
  <c r="U55" i="5" s="1"/>
  <c r="V127" i="2"/>
  <c r="U56" i="5" s="1"/>
  <c r="V128" i="2"/>
  <c r="U57" i="5" s="1"/>
  <c r="V129" i="2"/>
  <c r="U58" i="5" s="1"/>
  <c r="V130" i="2"/>
  <c r="U59" i="5" s="1"/>
  <c r="V131" i="2"/>
  <c r="V132" i="2"/>
  <c r="U61" i="5" s="1"/>
  <c r="V133" i="2"/>
  <c r="U62" i="5" s="1"/>
  <c r="V134" i="2"/>
  <c r="U63" i="5" s="1"/>
  <c r="V135" i="2"/>
  <c r="V136" i="2"/>
  <c r="V137" i="2"/>
  <c r="U66" i="5" s="1"/>
  <c r="V138" i="2"/>
  <c r="R19" i="14" s="1"/>
  <c r="V139" i="2"/>
  <c r="U68" i="5" s="1"/>
  <c r="V140" i="2"/>
  <c r="U69" i="5" s="1"/>
  <c r="V141" i="2"/>
  <c r="V142" i="2"/>
  <c r="U71" i="5" s="1"/>
  <c r="V143" i="2"/>
  <c r="U72" i="5" s="1"/>
  <c r="V144" i="2"/>
  <c r="U73" i="5" s="1"/>
  <c r="V145" i="2"/>
  <c r="V146" i="2"/>
  <c r="U75" i="5" s="1"/>
  <c r="V147" i="2"/>
  <c r="V148" i="2"/>
  <c r="U3" i="2"/>
  <c r="U9" i="7" s="1"/>
  <c r="U4" i="2"/>
  <c r="U11" i="7" s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Q49" i="8" s="1"/>
  <c r="U36" i="2"/>
  <c r="U37" i="2"/>
  <c r="U38" i="2"/>
  <c r="U39" i="2"/>
  <c r="U40" i="2"/>
  <c r="U41" i="2"/>
  <c r="U42" i="2"/>
  <c r="U43" i="2"/>
  <c r="U44" i="2"/>
  <c r="U45" i="2"/>
  <c r="U46" i="2"/>
  <c r="U47" i="2"/>
  <c r="U155" i="2" s="1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Q3" i="12" s="1"/>
  <c r="U74" i="2"/>
  <c r="U75" i="2"/>
  <c r="U76" i="2"/>
  <c r="U77" i="2"/>
  <c r="U78" i="2"/>
  <c r="U79" i="2"/>
  <c r="T8" i="5" s="1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T24" i="5" s="1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T40" i="5" s="1"/>
  <c r="U112" i="2"/>
  <c r="U113" i="2"/>
  <c r="U114" i="2"/>
  <c r="U115" i="2"/>
  <c r="T44" i="5" s="1"/>
  <c r="U116" i="2"/>
  <c r="U117" i="2"/>
  <c r="U118" i="2"/>
  <c r="U119" i="2"/>
  <c r="U120" i="2"/>
  <c r="U121" i="2"/>
  <c r="U122" i="2"/>
  <c r="U123" i="2"/>
  <c r="T52" i="5" s="1"/>
  <c r="U124" i="2"/>
  <c r="U125" i="2"/>
  <c r="U126" i="2"/>
  <c r="U127" i="2"/>
  <c r="T56" i="5" s="1"/>
  <c r="U128" i="2"/>
  <c r="U129" i="2"/>
  <c r="U130" i="2"/>
  <c r="U131" i="2"/>
  <c r="Q3" i="14" s="1"/>
  <c r="U132" i="2"/>
  <c r="U133" i="2"/>
  <c r="U134" i="2"/>
  <c r="U135" i="2"/>
  <c r="Q4" i="14" s="1"/>
  <c r="U136" i="2"/>
  <c r="U137" i="2"/>
  <c r="U138" i="2"/>
  <c r="U139" i="2"/>
  <c r="T68" i="5" s="1"/>
  <c r="U140" i="2"/>
  <c r="U141" i="2"/>
  <c r="U142" i="2"/>
  <c r="U143" i="2"/>
  <c r="T72" i="5" s="1"/>
  <c r="U144" i="2"/>
  <c r="U145" i="2"/>
  <c r="U146" i="2"/>
  <c r="U147" i="2"/>
  <c r="Q8" i="14" s="1"/>
  <c r="U148" i="2"/>
  <c r="T3" i="2"/>
  <c r="T9" i="7" s="1"/>
  <c r="T4" i="2"/>
  <c r="T11" i="7" s="1"/>
  <c r="T5" i="2"/>
  <c r="T6" i="2"/>
  <c r="B6" i="3" s="1"/>
  <c r="T7" i="2"/>
  <c r="B7" i="3" s="1"/>
  <c r="T8" i="2"/>
  <c r="B8" i="3" s="1"/>
  <c r="T9" i="2"/>
  <c r="T10" i="2"/>
  <c r="B10" i="3" s="1"/>
  <c r="T11" i="2"/>
  <c r="B11" i="3" s="1"/>
  <c r="T12" i="2"/>
  <c r="B12" i="3" s="1"/>
  <c r="T13" i="2"/>
  <c r="B13" i="3" s="1"/>
  <c r="T14" i="2"/>
  <c r="T15" i="2"/>
  <c r="B15" i="3" s="1"/>
  <c r="T16" i="2"/>
  <c r="B16" i="3" s="1"/>
  <c r="T17" i="2"/>
  <c r="B17" i="3" s="1"/>
  <c r="T18" i="2"/>
  <c r="B18" i="3" s="1"/>
  <c r="T19" i="2"/>
  <c r="B19" i="3" s="1"/>
  <c r="T20" i="2"/>
  <c r="B20" i="3" s="1"/>
  <c r="T21" i="2"/>
  <c r="B21" i="3" s="1"/>
  <c r="T22" i="2"/>
  <c r="B22" i="3" s="1"/>
  <c r="T23" i="2"/>
  <c r="B23" i="3" s="1"/>
  <c r="T24" i="2"/>
  <c r="B24" i="3" s="1"/>
  <c r="T25" i="2"/>
  <c r="B25" i="3" s="1"/>
  <c r="T26" i="2"/>
  <c r="B26" i="3" s="1"/>
  <c r="T27" i="2"/>
  <c r="B27" i="3" s="1"/>
  <c r="T28" i="2"/>
  <c r="B28" i="3" s="1"/>
  <c r="T29" i="2"/>
  <c r="B29" i="3" s="1"/>
  <c r="T30" i="2"/>
  <c r="T31" i="2"/>
  <c r="B31" i="3" s="1"/>
  <c r="T32" i="2"/>
  <c r="T33" i="2"/>
  <c r="T34" i="2"/>
  <c r="B34" i="3" s="1"/>
  <c r="T35" i="2"/>
  <c r="P49" i="8" s="1"/>
  <c r="T36" i="2"/>
  <c r="B36" i="3" s="1"/>
  <c r="T37" i="2"/>
  <c r="B37" i="3" s="1"/>
  <c r="T38" i="2"/>
  <c r="B38" i="3" s="1"/>
  <c r="T39" i="2"/>
  <c r="B39" i="3" s="1"/>
  <c r="T40" i="2"/>
  <c r="B40" i="3" s="1"/>
  <c r="T41" i="2"/>
  <c r="B41" i="3" s="1"/>
  <c r="T42" i="2"/>
  <c r="B42" i="3" s="1"/>
  <c r="T43" i="2"/>
  <c r="B43" i="3" s="1"/>
  <c r="T44" i="2"/>
  <c r="B44" i="3" s="1"/>
  <c r="T45" i="2"/>
  <c r="B45" i="3" s="1"/>
  <c r="T46" i="2"/>
  <c r="T47" i="2"/>
  <c r="B47" i="3" s="1"/>
  <c r="T48" i="2"/>
  <c r="B48" i="3" s="1"/>
  <c r="T49" i="2"/>
  <c r="B49" i="3" s="1"/>
  <c r="T50" i="2"/>
  <c r="B50" i="3" s="1"/>
  <c r="T51" i="2"/>
  <c r="B51" i="3" s="1"/>
  <c r="T52" i="2"/>
  <c r="B52" i="3" s="1"/>
  <c r="T53" i="2"/>
  <c r="B53" i="3" s="1"/>
  <c r="T54" i="2"/>
  <c r="B54" i="3" s="1"/>
  <c r="T55" i="2"/>
  <c r="B55" i="3" s="1"/>
  <c r="T56" i="2"/>
  <c r="B56" i="3" s="1"/>
  <c r="T57" i="2"/>
  <c r="B57" i="3" s="1"/>
  <c r="T58" i="2"/>
  <c r="B58" i="3" s="1"/>
  <c r="T59" i="2"/>
  <c r="T60" i="2"/>
  <c r="T61" i="2"/>
  <c r="T62" i="2"/>
  <c r="B62" i="3" s="1"/>
  <c r="T63" i="2"/>
  <c r="B63" i="3" s="1"/>
  <c r="T64" i="2"/>
  <c r="B64" i="3" s="1"/>
  <c r="T65" i="2"/>
  <c r="B65" i="3" s="1"/>
  <c r="T66" i="2"/>
  <c r="B66" i="3" s="1"/>
  <c r="T67" i="2"/>
  <c r="B67" i="3" s="1"/>
  <c r="T68" i="2"/>
  <c r="B68" i="3" s="1"/>
  <c r="T69" i="2"/>
  <c r="B69" i="3" s="1"/>
  <c r="T70" i="2"/>
  <c r="B70" i="3" s="1"/>
  <c r="T71" i="2"/>
  <c r="T72" i="2"/>
  <c r="T73" i="2"/>
  <c r="T74" i="2"/>
  <c r="T75" i="2"/>
  <c r="T76" i="2"/>
  <c r="J5" i="3" s="1"/>
  <c r="T77" i="2"/>
  <c r="T78" i="2"/>
  <c r="T79" i="2"/>
  <c r="T80" i="2"/>
  <c r="T81" i="2"/>
  <c r="J10" i="3" s="1"/>
  <c r="T82" i="2"/>
  <c r="T83" i="2"/>
  <c r="T84" i="2"/>
  <c r="T85" i="2"/>
  <c r="T86" i="2"/>
  <c r="T87" i="2"/>
  <c r="T88" i="2"/>
  <c r="T89" i="2"/>
  <c r="T90" i="2"/>
  <c r="T91" i="2"/>
  <c r="T92" i="2"/>
  <c r="J21" i="3" s="1"/>
  <c r="T93" i="2"/>
  <c r="T94" i="2"/>
  <c r="T95" i="2"/>
  <c r="T96" i="2"/>
  <c r="T97" i="2"/>
  <c r="J26" i="3" s="1"/>
  <c r="T98" i="2"/>
  <c r="T99" i="2"/>
  <c r="T100" i="2"/>
  <c r="T101" i="2"/>
  <c r="T102" i="2"/>
  <c r="T103" i="2"/>
  <c r="T104" i="2"/>
  <c r="T105" i="2"/>
  <c r="T106" i="2"/>
  <c r="T107" i="2"/>
  <c r="T108" i="2"/>
  <c r="S37" i="5" s="1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S53" i="5" s="1"/>
  <c r="T125" i="2"/>
  <c r="T126" i="2"/>
  <c r="T127" i="2"/>
  <c r="T128" i="2"/>
  <c r="S57" i="5" s="1"/>
  <c r="T129" i="2"/>
  <c r="T130" i="2"/>
  <c r="T131" i="2"/>
  <c r="T132" i="2"/>
  <c r="S61" i="5" s="1"/>
  <c r="T133" i="2"/>
  <c r="T134" i="2"/>
  <c r="T135" i="2"/>
  <c r="T136" i="2"/>
  <c r="P5" i="14" s="1"/>
  <c r="T137" i="2"/>
  <c r="T138" i="2"/>
  <c r="T139" i="2"/>
  <c r="T140" i="2"/>
  <c r="T141" i="2"/>
  <c r="T142" i="2"/>
  <c r="T143" i="2"/>
  <c r="T144" i="2"/>
  <c r="T145" i="2"/>
  <c r="T146" i="2"/>
  <c r="T147" i="2"/>
  <c r="T148" i="2"/>
  <c r="P9" i="14" s="1"/>
  <c r="S3" i="2"/>
  <c r="S9" i="7" s="1"/>
  <c r="S4" i="2"/>
  <c r="S11" i="7" s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O49" i="8" s="1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R69" i="5" s="1"/>
  <c r="S141" i="2"/>
  <c r="O6" i="14" s="1"/>
  <c r="S142" i="2"/>
  <c r="S143" i="2"/>
  <c r="S144" i="2"/>
  <c r="R73" i="5" s="1"/>
  <c r="S145" i="2"/>
  <c r="O7" i="14" s="1"/>
  <c r="S146" i="2"/>
  <c r="S147" i="2"/>
  <c r="S148" i="2"/>
  <c r="R3" i="2"/>
  <c r="R9" i="7" s="1"/>
  <c r="R4" i="2"/>
  <c r="R11" i="7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150" i="2" s="1"/>
  <c r="R34" i="2"/>
  <c r="R35" i="2"/>
  <c r="N49" i="8" s="1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Q3" i="5" s="1"/>
  <c r="R75" i="2"/>
  <c r="Q4" i="5" s="1"/>
  <c r="R76" i="2"/>
  <c r="Q5" i="5" s="1"/>
  <c r="R77" i="2"/>
  <c r="Q6" i="5" s="1"/>
  <c r="R78" i="2"/>
  <c r="Q7" i="5" s="1"/>
  <c r="R79" i="2"/>
  <c r="Q8" i="5" s="1"/>
  <c r="R80" i="2"/>
  <c r="Q9" i="5" s="1"/>
  <c r="R81" i="2"/>
  <c r="Q10" i="5" s="1"/>
  <c r="R82" i="2"/>
  <c r="Q11" i="5" s="1"/>
  <c r="R83" i="2"/>
  <c r="Q12" i="5" s="1"/>
  <c r="R84" i="2"/>
  <c r="Q13" i="5" s="1"/>
  <c r="R85" i="2"/>
  <c r="Q14" i="5" s="1"/>
  <c r="R86" i="2"/>
  <c r="Q15" i="5" s="1"/>
  <c r="R87" i="2"/>
  <c r="Q16" i="5" s="1"/>
  <c r="R88" i="2"/>
  <c r="Q17" i="5" s="1"/>
  <c r="R89" i="2"/>
  <c r="R90" i="2"/>
  <c r="R91" i="2"/>
  <c r="Q20" i="5" s="1"/>
  <c r="R92" i="2"/>
  <c r="Q21" i="5" s="1"/>
  <c r="R93" i="2"/>
  <c r="Q22" i="5" s="1"/>
  <c r="R94" i="2"/>
  <c r="Q23" i="5" s="1"/>
  <c r="R95" i="2"/>
  <c r="Q24" i="5" s="1"/>
  <c r="R96" i="2"/>
  <c r="R97" i="2"/>
  <c r="R98" i="2"/>
  <c r="Q27" i="5" s="1"/>
  <c r="R99" i="2"/>
  <c r="Q28" i="5" s="1"/>
  <c r="Q6" i="9" s="1"/>
  <c r="R100" i="2"/>
  <c r="Q29" i="5" s="1"/>
  <c r="R101" i="2"/>
  <c r="Q30" i="5" s="1"/>
  <c r="R102" i="2"/>
  <c r="Q31" i="5" s="1"/>
  <c r="R103" i="2"/>
  <c r="Q32" i="5" s="1"/>
  <c r="R104" i="2"/>
  <c r="Q33" i="5" s="1"/>
  <c r="R105" i="2"/>
  <c r="Q34" i="5" s="1"/>
  <c r="R106" i="2"/>
  <c r="Q35" i="5" s="1"/>
  <c r="R107" i="2"/>
  <c r="Q36" i="5" s="1"/>
  <c r="R108" i="2"/>
  <c r="Q37" i="5" s="1"/>
  <c r="R109" i="2"/>
  <c r="Q38" i="5" s="1"/>
  <c r="R110" i="2"/>
  <c r="Q39" i="5" s="1"/>
  <c r="R111" i="2"/>
  <c r="Q40" i="5" s="1"/>
  <c r="R112" i="2"/>
  <c r="Q41" i="5" s="1"/>
  <c r="R113" i="2"/>
  <c r="Q42" i="5" s="1"/>
  <c r="R114" i="2"/>
  <c r="Q43" i="5" s="1"/>
  <c r="R115" i="2"/>
  <c r="Q44" i="5" s="1"/>
  <c r="R116" i="2"/>
  <c r="Q45" i="5" s="1"/>
  <c r="R117" i="2"/>
  <c r="Q46" i="5" s="1"/>
  <c r="R118" i="2"/>
  <c r="Q47" i="5" s="1"/>
  <c r="R119" i="2"/>
  <c r="Q48" i="5" s="1"/>
  <c r="R120" i="2"/>
  <c r="Q49" i="5" s="1"/>
  <c r="R121" i="2"/>
  <c r="Q50" i="5" s="1"/>
  <c r="R122" i="2"/>
  <c r="Q51" i="5" s="1"/>
  <c r="R123" i="2"/>
  <c r="Q52" i="5" s="1"/>
  <c r="R124" i="2"/>
  <c r="Q53" i="5" s="1"/>
  <c r="R125" i="2"/>
  <c r="Q54" i="5" s="1"/>
  <c r="R126" i="2"/>
  <c r="Q55" i="5" s="1"/>
  <c r="R127" i="2"/>
  <c r="Q56" i="5" s="1"/>
  <c r="R128" i="2"/>
  <c r="Q57" i="5" s="1"/>
  <c r="R129" i="2"/>
  <c r="Q58" i="5" s="1"/>
  <c r="R130" i="2"/>
  <c r="Q59" i="5" s="1"/>
  <c r="R131" i="2"/>
  <c r="R132" i="2"/>
  <c r="Q61" i="5" s="1"/>
  <c r="R133" i="2"/>
  <c r="Q62" i="5" s="1"/>
  <c r="R134" i="2"/>
  <c r="Q63" i="5" s="1"/>
  <c r="R135" i="2"/>
  <c r="R136" i="2"/>
  <c r="R137" i="2"/>
  <c r="Q66" i="5" s="1"/>
  <c r="R138" i="2"/>
  <c r="N19" i="14" s="1"/>
  <c r="R139" i="2"/>
  <c r="Q68" i="5" s="1"/>
  <c r="R140" i="2"/>
  <c r="Q69" i="5" s="1"/>
  <c r="R141" i="2"/>
  <c r="R142" i="2"/>
  <c r="Q71" i="5" s="1"/>
  <c r="R143" i="2"/>
  <c r="Q72" i="5" s="1"/>
  <c r="R144" i="2"/>
  <c r="Q73" i="5" s="1"/>
  <c r="R145" i="2"/>
  <c r="R146" i="2"/>
  <c r="Q75" i="5" s="1"/>
  <c r="R147" i="2"/>
  <c r="R148" i="2"/>
  <c r="Q3" i="2"/>
  <c r="Q9" i="7" s="1"/>
  <c r="Q4" i="2"/>
  <c r="Q11" i="7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M49" i="8" s="1"/>
  <c r="Q36" i="2"/>
  <c r="Q37" i="2"/>
  <c r="Q38" i="2"/>
  <c r="Q39" i="2"/>
  <c r="Q40" i="2"/>
  <c r="Q41" i="2"/>
  <c r="Q42" i="2"/>
  <c r="Q43" i="2"/>
  <c r="Q44" i="2"/>
  <c r="Q45" i="2"/>
  <c r="Q46" i="2"/>
  <c r="Q47" i="2"/>
  <c r="Q155" i="2" s="1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M3" i="12" s="1"/>
  <c r="Q74" i="2"/>
  <c r="Q75" i="2"/>
  <c r="Q76" i="2"/>
  <c r="P5" i="5" s="1"/>
  <c r="Q77" i="2"/>
  <c r="Q78" i="2"/>
  <c r="Q79" i="2"/>
  <c r="Q80" i="2"/>
  <c r="P9" i="5" s="1"/>
  <c r="Q81" i="2"/>
  <c r="Q82" i="2"/>
  <c r="Q83" i="2"/>
  <c r="P12" i="5" s="1"/>
  <c r="Q84" i="2"/>
  <c r="P13" i="5" s="1"/>
  <c r="Q85" i="2"/>
  <c r="Q86" i="2"/>
  <c r="Q87" i="2"/>
  <c r="Q88" i="2"/>
  <c r="P17" i="5" s="1"/>
  <c r="Q89" i="2"/>
  <c r="Q90" i="2"/>
  <c r="Q91" i="2"/>
  <c r="Q92" i="2"/>
  <c r="P21" i="5" s="1"/>
  <c r="Q93" i="2"/>
  <c r="Q94" i="2"/>
  <c r="Q95" i="2"/>
  <c r="Q96" i="2"/>
  <c r="Q97" i="2"/>
  <c r="Q98" i="2"/>
  <c r="Q99" i="2"/>
  <c r="P28" i="5" s="1"/>
  <c r="Q100" i="2"/>
  <c r="P29" i="5" s="1"/>
  <c r="Q101" i="2"/>
  <c r="Q102" i="2"/>
  <c r="Q103" i="2"/>
  <c r="Q104" i="2"/>
  <c r="P33" i="5" s="1"/>
  <c r="Q105" i="2"/>
  <c r="Q106" i="2"/>
  <c r="Q107" i="2"/>
  <c r="Q108" i="2"/>
  <c r="P37" i="5" s="1"/>
  <c r="Q109" i="2"/>
  <c r="Q110" i="2"/>
  <c r="Q111" i="2"/>
  <c r="Q112" i="2"/>
  <c r="P41" i="5" s="1"/>
  <c r="Q113" i="2"/>
  <c r="Q114" i="2"/>
  <c r="Q115" i="2"/>
  <c r="P44" i="5" s="1"/>
  <c r="Q116" i="2"/>
  <c r="P45" i="5" s="1"/>
  <c r="Q117" i="2"/>
  <c r="Q118" i="2"/>
  <c r="Q119" i="2"/>
  <c r="P48" i="5" s="1"/>
  <c r="Q120" i="2"/>
  <c r="P49" i="5" s="1"/>
  <c r="Q121" i="2"/>
  <c r="Q122" i="2"/>
  <c r="Q123" i="2"/>
  <c r="P52" i="5" s="1"/>
  <c r="Q124" i="2"/>
  <c r="P53" i="5" s="1"/>
  <c r="Q125" i="2"/>
  <c r="Q126" i="2"/>
  <c r="Q127" i="2"/>
  <c r="P56" i="5" s="1"/>
  <c r="Q128" i="2"/>
  <c r="P57" i="5" s="1"/>
  <c r="Q129" i="2"/>
  <c r="Q130" i="2"/>
  <c r="Q131" i="2"/>
  <c r="M3" i="14" s="1"/>
  <c r="Q132" i="2"/>
  <c r="P61" i="5" s="1"/>
  <c r="Q133" i="2"/>
  <c r="Q134" i="2"/>
  <c r="Q135" i="2"/>
  <c r="M4" i="14" s="1"/>
  <c r="Q136" i="2"/>
  <c r="Q137" i="2"/>
  <c r="Q138" i="2"/>
  <c r="Q139" i="2"/>
  <c r="P68" i="5" s="1"/>
  <c r="Q140" i="2"/>
  <c r="P69" i="5" s="1"/>
  <c r="Q141" i="2"/>
  <c r="Q142" i="2"/>
  <c r="Q143" i="2"/>
  <c r="P72" i="5" s="1"/>
  <c r="Q144" i="2"/>
  <c r="P73" i="5" s="1"/>
  <c r="Q145" i="2"/>
  <c r="Q146" i="2"/>
  <c r="Q147" i="2"/>
  <c r="M8" i="14" s="1"/>
  <c r="Q148" i="2"/>
  <c r="P3" i="2"/>
  <c r="P9" i="7" s="1"/>
  <c r="P4" i="2"/>
  <c r="P11" i="7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L49" i="8" s="1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O3" i="5" s="1"/>
  <c r="P75" i="2"/>
  <c r="P76" i="2"/>
  <c r="P77" i="2"/>
  <c r="P78" i="2"/>
  <c r="O7" i="5" s="1"/>
  <c r="P79" i="2"/>
  <c r="P80" i="2"/>
  <c r="P81" i="2"/>
  <c r="P82" i="2"/>
  <c r="O11" i="5" s="1"/>
  <c r="P83" i="2"/>
  <c r="P84" i="2"/>
  <c r="P85" i="2"/>
  <c r="P86" i="2"/>
  <c r="O15" i="5" s="1"/>
  <c r="P87" i="2"/>
  <c r="P88" i="2"/>
  <c r="P89" i="2"/>
  <c r="P90" i="2"/>
  <c r="P91" i="2"/>
  <c r="P92" i="2"/>
  <c r="P93" i="2"/>
  <c r="P94" i="2"/>
  <c r="O23" i="5" s="1"/>
  <c r="P95" i="2"/>
  <c r="P96" i="2"/>
  <c r="L13" i="12" s="1"/>
  <c r="P97" i="2"/>
  <c r="P98" i="2"/>
  <c r="O27" i="5" s="1"/>
  <c r="P99" i="2"/>
  <c r="P100" i="2"/>
  <c r="P101" i="2"/>
  <c r="P102" i="2"/>
  <c r="O31" i="5" s="1"/>
  <c r="P103" i="2"/>
  <c r="P104" i="2"/>
  <c r="P105" i="2"/>
  <c r="P106" i="2"/>
  <c r="O35" i="5" s="1"/>
  <c r="P107" i="2"/>
  <c r="P108" i="2"/>
  <c r="P109" i="2"/>
  <c r="P110" i="2"/>
  <c r="O39" i="5" s="1"/>
  <c r="P111" i="2"/>
  <c r="P112" i="2"/>
  <c r="P113" i="2"/>
  <c r="P114" i="2"/>
  <c r="O43" i="5" s="1"/>
  <c r="P115" i="2"/>
  <c r="P116" i="2"/>
  <c r="P117" i="2"/>
  <c r="P118" i="2"/>
  <c r="O47" i="5" s="1"/>
  <c r="P119" i="2"/>
  <c r="P120" i="2"/>
  <c r="P121" i="2"/>
  <c r="P122" i="2"/>
  <c r="O51" i="5" s="1"/>
  <c r="P123" i="2"/>
  <c r="P124" i="2"/>
  <c r="P125" i="2"/>
  <c r="P126" i="2"/>
  <c r="O55" i="5" s="1"/>
  <c r="P127" i="2"/>
  <c r="P128" i="2"/>
  <c r="P129" i="2"/>
  <c r="P130" i="2"/>
  <c r="O59" i="5" s="1"/>
  <c r="P131" i="2"/>
  <c r="P132" i="2"/>
  <c r="P133" i="2"/>
  <c r="P134" i="2"/>
  <c r="O63" i="5" s="1"/>
  <c r="P135" i="2"/>
  <c r="P136" i="2"/>
  <c r="L5" i="14" s="1"/>
  <c r="P137" i="2"/>
  <c r="P138" i="2"/>
  <c r="P139" i="2"/>
  <c r="P140" i="2"/>
  <c r="P141" i="2"/>
  <c r="P142" i="2"/>
  <c r="O71" i="5" s="1"/>
  <c r="P143" i="2"/>
  <c r="P144" i="2"/>
  <c r="P145" i="2"/>
  <c r="P146" i="2"/>
  <c r="O75" i="5" s="1"/>
  <c r="P147" i="2"/>
  <c r="P148" i="2"/>
  <c r="L9" i="14" s="1"/>
  <c r="O3" i="2"/>
  <c r="O9" i="7" s="1"/>
  <c r="O4" i="2"/>
  <c r="O11" i="7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K49" i="8" s="1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N5" i="5" s="1"/>
  <c r="O77" i="2"/>
  <c r="O78" i="2"/>
  <c r="O79" i="2"/>
  <c r="O80" i="2"/>
  <c r="N9" i="5" s="1"/>
  <c r="O81" i="2"/>
  <c r="O82" i="2"/>
  <c r="O83" i="2"/>
  <c r="O84" i="2"/>
  <c r="N13" i="5" s="1"/>
  <c r="O85" i="2"/>
  <c r="O86" i="2"/>
  <c r="O87" i="2"/>
  <c r="O88" i="2"/>
  <c r="N17" i="5" s="1"/>
  <c r="O89" i="2"/>
  <c r="O90" i="2"/>
  <c r="O91" i="2"/>
  <c r="O92" i="2"/>
  <c r="N21" i="5" s="1"/>
  <c r="O93" i="2"/>
  <c r="O94" i="2"/>
  <c r="O95" i="2"/>
  <c r="O96" i="2"/>
  <c r="O97" i="2"/>
  <c r="O98" i="2"/>
  <c r="O99" i="2"/>
  <c r="O100" i="2"/>
  <c r="N29" i="5" s="1"/>
  <c r="O101" i="2"/>
  <c r="O102" i="2"/>
  <c r="O103" i="2"/>
  <c r="O104" i="2"/>
  <c r="N33" i="5" s="1"/>
  <c r="O105" i="2"/>
  <c r="O106" i="2"/>
  <c r="O107" i="2"/>
  <c r="O108" i="2"/>
  <c r="N37" i="5" s="1"/>
  <c r="O109" i="2"/>
  <c r="O110" i="2"/>
  <c r="O111" i="2"/>
  <c r="O112" i="2"/>
  <c r="N41" i="5" s="1"/>
  <c r="O113" i="2"/>
  <c r="O114" i="2"/>
  <c r="O115" i="2"/>
  <c r="O116" i="2"/>
  <c r="N45" i="5" s="1"/>
  <c r="O117" i="2"/>
  <c r="O118" i="2"/>
  <c r="O119" i="2"/>
  <c r="O120" i="2"/>
  <c r="N49" i="5" s="1"/>
  <c r="O121" i="2"/>
  <c r="O122" i="2"/>
  <c r="O123" i="2"/>
  <c r="O124" i="2"/>
  <c r="N53" i="5" s="1"/>
  <c r="O125" i="2"/>
  <c r="O126" i="2"/>
  <c r="O127" i="2"/>
  <c r="O128" i="2"/>
  <c r="N57" i="5" s="1"/>
  <c r="O129" i="2"/>
  <c r="O130" i="2"/>
  <c r="O131" i="2"/>
  <c r="O132" i="2"/>
  <c r="N61" i="5" s="1"/>
  <c r="O133" i="2"/>
  <c r="O134" i="2"/>
  <c r="O135" i="2"/>
  <c r="O136" i="2"/>
  <c r="O137" i="2"/>
  <c r="O138" i="2"/>
  <c r="O139" i="2"/>
  <c r="O140" i="2"/>
  <c r="N69" i="5" s="1"/>
  <c r="O141" i="2"/>
  <c r="K6" i="14" s="1"/>
  <c r="O142" i="2"/>
  <c r="O143" i="2"/>
  <c r="O144" i="2"/>
  <c r="N73" i="5" s="1"/>
  <c r="O145" i="2"/>
  <c r="K7" i="14" s="1"/>
  <c r="O146" i="2"/>
  <c r="O147" i="2"/>
  <c r="O148" i="2"/>
  <c r="N3" i="2"/>
  <c r="N9" i="7" s="1"/>
  <c r="N4" i="2"/>
  <c r="N11" i="7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150" i="2" s="1"/>
  <c r="N34" i="2"/>
  <c r="N35" i="2"/>
  <c r="J49" i="8" s="1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M3" i="5" s="1"/>
  <c r="N75" i="2"/>
  <c r="M4" i="5" s="1"/>
  <c r="N76" i="2"/>
  <c r="M5" i="5" s="1"/>
  <c r="N77" i="2"/>
  <c r="M6" i="5" s="1"/>
  <c r="N78" i="2"/>
  <c r="M7" i="5" s="1"/>
  <c r="N79" i="2"/>
  <c r="M8" i="5" s="1"/>
  <c r="N80" i="2"/>
  <c r="M9" i="5" s="1"/>
  <c r="N81" i="2"/>
  <c r="M10" i="5" s="1"/>
  <c r="N82" i="2"/>
  <c r="M11" i="5" s="1"/>
  <c r="N83" i="2"/>
  <c r="M12" i="5" s="1"/>
  <c r="N84" i="2"/>
  <c r="M13" i="5" s="1"/>
  <c r="N85" i="2"/>
  <c r="M14" i="5" s="1"/>
  <c r="N86" i="2"/>
  <c r="M15" i="5" s="1"/>
  <c r="N87" i="2"/>
  <c r="M16" i="5" s="1"/>
  <c r="N88" i="2"/>
  <c r="M17" i="5" s="1"/>
  <c r="N89" i="2"/>
  <c r="N90" i="2"/>
  <c r="N149" i="2" s="1"/>
  <c r="M78" i="5" s="1"/>
  <c r="J28" i="15" s="1"/>
  <c r="N91" i="2"/>
  <c r="M20" i="5" s="1"/>
  <c r="N92" i="2"/>
  <c r="M21" i="5" s="1"/>
  <c r="N93" i="2"/>
  <c r="M22" i="5" s="1"/>
  <c r="N94" i="2"/>
  <c r="M23" i="5" s="1"/>
  <c r="N95" i="2"/>
  <c r="M24" i="5" s="1"/>
  <c r="N96" i="2"/>
  <c r="N97" i="2"/>
  <c r="N98" i="2"/>
  <c r="M27" i="5" s="1"/>
  <c r="N99" i="2"/>
  <c r="M28" i="5" s="1"/>
  <c r="N100" i="2"/>
  <c r="M29" i="5" s="1"/>
  <c r="N101" i="2"/>
  <c r="M30" i="5" s="1"/>
  <c r="N102" i="2"/>
  <c r="M31" i="5" s="1"/>
  <c r="N103" i="2"/>
  <c r="M32" i="5" s="1"/>
  <c r="N104" i="2"/>
  <c r="M33" i="5" s="1"/>
  <c r="N105" i="2"/>
  <c r="M34" i="5" s="1"/>
  <c r="N106" i="2"/>
  <c r="M35" i="5" s="1"/>
  <c r="N107" i="2"/>
  <c r="M36" i="5" s="1"/>
  <c r="N108" i="2"/>
  <c r="M37" i="5" s="1"/>
  <c r="N109" i="2"/>
  <c r="M38" i="5" s="1"/>
  <c r="N110" i="2"/>
  <c r="M39" i="5" s="1"/>
  <c r="N111" i="2"/>
  <c r="M40" i="5" s="1"/>
  <c r="N112" i="2"/>
  <c r="M41" i="5" s="1"/>
  <c r="N113" i="2"/>
  <c r="M42" i="5" s="1"/>
  <c r="N114" i="2"/>
  <c r="M43" i="5" s="1"/>
  <c r="N115" i="2"/>
  <c r="M44" i="5" s="1"/>
  <c r="N116" i="2"/>
  <c r="M45" i="5" s="1"/>
  <c r="N117" i="2"/>
  <c r="M46" i="5" s="1"/>
  <c r="N118" i="2"/>
  <c r="M47" i="5" s="1"/>
  <c r="N119" i="2"/>
  <c r="M48" i="5" s="1"/>
  <c r="N120" i="2"/>
  <c r="M49" i="5" s="1"/>
  <c r="N121" i="2"/>
  <c r="M50" i="5" s="1"/>
  <c r="N122" i="2"/>
  <c r="M51" i="5" s="1"/>
  <c r="N123" i="2"/>
  <c r="M52" i="5" s="1"/>
  <c r="N124" i="2"/>
  <c r="M53" i="5" s="1"/>
  <c r="N125" i="2"/>
  <c r="M54" i="5" s="1"/>
  <c r="N126" i="2"/>
  <c r="M55" i="5" s="1"/>
  <c r="N127" i="2"/>
  <c r="M56" i="5" s="1"/>
  <c r="N128" i="2"/>
  <c r="M57" i="5" s="1"/>
  <c r="N129" i="2"/>
  <c r="M58" i="5" s="1"/>
  <c r="N130" i="2"/>
  <c r="M59" i="5" s="1"/>
  <c r="N131" i="2"/>
  <c r="N132" i="2"/>
  <c r="M61" i="5" s="1"/>
  <c r="N133" i="2"/>
  <c r="M62" i="5" s="1"/>
  <c r="N134" i="2"/>
  <c r="M63" i="5" s="1"/>
  <c r="N135" i="2"/>
  <c r="N136" i="2"/>
  <c r="N137" i="2"/>
  <c r="M66" i="5" s="1"/>
  <c r="N138" i="2"/>
  <c r="J19" i="14" s="1"/>
  <c r="N139" i="2"/>
  <c r="M68" i="5" s="1"/>
  <c r="N140" i="2"/>
  <c r="M69" i="5" s="1"/>
  <c r="N141" i="2"/>
  <c r="N142" i="2"/>
  <c r="M71" i="5" s="1"/>
  <c r="N143" i="2"/>
  <c r="M72" i="5" s="1"/>
  <c r="N144" i="2"/>
  <c r="M73" i="5" s="1"/>
  <c r="N145" i="2"/>
  <c r="N146" i="2"/>
  <c r="M75" i="5" s="1"/>
  <c r="N147" i="2"/>
  <c r="N148" i="2"/>
  <c r="M3" i="2"/>
  <c r="M9" i="7" s="1"/>
  <c r="M4" i="2"/>
  <c r="M11" i="7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155" i="2" s="1"/>
  <c r="M34" i="2"/>
  <c r="M35" i="2"/>
  <c r="I49" i="8" s="1"/>
  <c r="L50" i="8" s="1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I3" i="12" s="1"/>
  <c r="M74" i="2"/>
  <c r="M75" i="2"/>
  <c r="M76" i="2"/>
  <c r="L5" i="5" s="1"/>
  <c r="M77" i="2"/>
  <c r="M78" i="2"/>
  <c r="M79" i="2"/>
  <c r="M80" i="2"/>
  <c r="L9" i="5" s="1"/>
  <c r="M81" i="2"/>
  <c r="M82" i="2"/>
  <c r="M83" i="2"/>
  <c r="M84" i="2"/>
  <c r="L13" i="5" s="1"/>
  <c r="M85" i="2"/>
  <c r="M86" i="2"/>
  <c r="M87" i="2"/>
  <c r="L16" i="5" s="1"/>
  <c r="M88" i="2"/>
  <c r="L17" i="5" s="1"/>
  <c r="M89" i="2"/>
  <c r="M90" i="2"/>
  <c r="M91" i="2"/>
  <c r="M92" i="2"/>
  <c r="L21" i="5" s="1"/>
  <c r="M93" i="2"/>
  <c r="M94" i="2"/>
  <c r="M95" i="2"/>
  <c r="M96" i="2"/>
  <c r="M97" i="2"/>
  <c r="M98" i="2"/>
  <c r="M99" i="2"/>
  <c r="M100" i="2"/>
  <c r="L29" i="5" s="1"/>
  <c r="M101" i="2"/>
  <c r="M102" i="2"/>
  <c r="M103" i="2"/>
  <c r="L32" i="5" s="1"/>
  <c r="M104" i="2"/>
  <c r="L33" i="5" s="1"/>
  <c r="M105" i="2"/>
  <c r="M106" i="2"/>
  <c r="M107" i="2"/>
  <c r="M108" i="2"/>
  <c r="L37" i="5" s="1"/>
  <c r="M109" i="2"/>
  <c r="M110" i="2"/>
  <c r="M111" i="2"/>
  <c r="M112" i="2"/>
  <c r="L41" i="5" s="1"/>
  <c r="M113" i="2"/>
  <c r="M114" i="2"/>
  <c r="M115" i="2"/>
  <c r="M116" i="2"/>
  <c r="L45" i="5" s="1"/>
  <c r="M117" i="2"/>
  <c r="M118" i="2"/>
  <c r="M119" i="2"/>
  <c r="L48" i="5" s="1"/>
  <c r="M120" i="2"/>
  <c r="L49" i="5" s="1"/>
  <c r="M121" i="2"/>
  <c r="M122" i="2"/>
  <c r="M123" i="2"/>
  <c r="L52" i="5" s="1"/>
  <c r="M124" i="2"/>
  <c r="L53" i="5" s="1"/>
  <c r="M125" i="2"/>
  <c r="M126" i="2"/>
  <c r="M127" i="2"/>
  <c r="L56" i="5" s="1"/>
  <c r="M128" i="2"/>
  <c r="L57" i="5" s="1"/>
  <c r="M129" i="2"/>
  <c r="M130" i="2"/>
  <c r="M131" i="2"/>
  <c r="I3" i="14" s="1"/>
  <c r="M132" i="2"/>
  <c r="L61" i="5" s="1"/>
  <c r="M133" i="2"/>
  <c r="M134" i="2"/>
  <c r="M135" i="2"/>
  <c r="I4" i="14" s="1"/>
  <c r="M136" i="2"/>
  <c r="M137" i="2"/>
  <c r="M138" i="2"/>
  <c r="M139" i="2"/>
  <c r="L68" i="5" s="1"/>
  <c r="M140" i="2"/>
  <c r="L69" i="5" s="1"/>
  <c r="M141" i="2"/>
  <c r="M142" i="2"/>
  <c r="M143" i="2"/>
  <c r="L72" i="5" s="1"/>
  <c r="M144" i="2"/>
  <c r="L73" i="5" s="1"/>
  <c r="M145" i="2"/>
  <c r="M146" i="2"/>
  <c r="M147" i="2"/>
  <c r="M148" i="2"/>
  <c r="L3" i="2"/>
  <c r="L9" i="7" s="1"/>
  <c r="L4" i="2"/>
  <c r="L11" i="7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D25" i="4" s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H49" i="8" s="1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K3" i="5" s="1"/>
  <c r="L75" i="2"/>
  <c r="L76" i="2"/>
  <c r="L77" i="2"/>
  <c r="L78" i="2"/>
  <c r="K7" i="5" s="1"/>
  <c r="L79" i="2"/>
  <c r="L80" i="2"/>
  <c r="L81" i="2"/>
  <c r="L82" i="2"/>
  <c r="K11" i="5" s="1"/>
  <c r="L83" i="2"/>
  <c r="L84" i="2"/>
  <c r="L85" i="2"/>
  <c r="L86" i="2"/>
  <c r="K15" i="5" s="1"/>
  <c r="L87" i="2"/>
  <c r="L88" i="2"/>
  <c r="L89" i="2"/>
  <c r="L90" i="2"/>
  <c r="L91" i="2"/>
  <c r="L92" i="2"/>
  <c r="L93" i="2"/>
  <c r="L94" i="2"/>
  <c r="K23" i="5" s="1"/>
  <c r="L95" i="2"/>
  <c r="L96" i="2"/>
  <c r="L97" i="2"/>
  <c r="L98" i="2"/>
  <c r="K27" i="5" s="1"/>
  <c r="L99" i="2"/>
  <c r="L100" i="2"/>
  <c r="L101" i="2"/>
  <c r="L102" i="2"/>
  <c r="K31" i="5" s="1"/>
  <c r="L103" i="2"/>
  <c r="L104" i="2"/>
  <c r="L105" i="2"/>
  <c r="L106" i="2"/>
  <c r="K35" i="5" s="1"/>
  <c r="L107" i="2"/>
  <c r="L108" i="2"/>
  <c r="L109" i="2"/>
  <c r="L110" i="2"/>
  <c r="K39" i="5" s="1"/>
  <c r="L111" i="2"/>
  <c r="L112" i="2"/>
  <c r="L113" i="2"/>
  <c r="L114" i="2"/>
  <c r="K43" i="5" s="1"/>
  <c r="L115" i="2"/>
  <c r="L116" i="2"/>
  <c r="L117" i="2"/>
  <c r="L118" i="2"/>
  <c r="K47" i="5" s="1"/>
  <c r="L119" i="2"/>
  <c r="L120" i="2"/>
  <c r="L121" i="2"/>
  <c r="L122" i="2"/>
  <c r="K51" i="5" s="1"/>
  <c r="L123" i="2"/>
  <c r="L124" i="2"/>
  <c r="L125" i="2"/>
  <c r="L126" i="2"/>
  <c r="K55" i="5" s="1"/>
  <c r="L127" i="2"/>
  <c r="L128" i="2"/>
  <c r="L129" i="2"/>
  <c r="K58" i="5" s="1"/>
  <c r="L130" i="2"/>
  <c r="K59" i="5" s="1"/>
  <c r="L131" i="2"/>
  <c r="L132" i="2"/>
  <c r="L133" i="2"/>
  <c r="K62" i="5" s="1"/>
  <c r="L134" i="2"/>
  <c r="K63" i="5" s="1"/>
  <c r="L135" i="2"/>
  <c r="L136" i="2"/>
  <c r="H5" i="14" s="1"/>
  <c r="L137" i="2"/>
  <c r="K66" i="5" s="1"/>
  <c r="L138" i="2"/>
  <c r="L139" i="2"/>
  <c r="L140" i="2"/>
  <c r="L141" i="2"/>
  <c r="L142" i="2"/>
  <c r="K71" i="5" s="1"/>
  <c r="L143" i="2"/>
  <c r="L144" i="2"/>
  <c r="L145" i="2"/>
  <c r="L146" i="2"/>
  <c r="K75" i="5" s="1"/>
  <c r="L147" i="2"/>
  <c r="L148" i="2"/>
  <c r="H9" i="14" s="1"/>
  <c r="K3" i="2"/>
  <c r="K9" i="7" s="1"/>
  <c r="K4" i="2"/>
  <c r="K11" i="7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G49" i="8" s="1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J4" i="5" s="1"/>
  <c r="K76" i="2"/>
  <c r="J5" i="5" s="1"/>
  <c r="K77" i="2"/>
  <c r="K78" i="2"/>
  <c r="K79" i="2"/>
  <c r="J8" i="5" s="1"/>
  <c r="K80" i="2"/>
  <c r="J9" i="5" s="1"/>
  <c r="K81" i="2"/>
  <c r="K82" i="2"/>
  <c r="K83" i="2"/>
  <c r="J12" i="5" s="1"/>
  <c r="K84" i="2"/>
  <c r="J13" i="5" s="1"/>
  <c r="K85" i="2"/>
  <c r="K86" i="2"/>
  <c r="K87" i="2"/>
  <c r="J16" i="5" s="1"/>
  <c r="K88" i="2"/>
  <c r="J17" i="5" s="1"/>
  <c r="K89" i="2"/>
  <c r="K90" i="2"/>
  <c r="K91" i="2"/>
  <c r="J20" i="5" s="1"/>
  <c r="K92" i="2"/>
  <c r="J21" i="5" s="1"/>
  <c r="K93" i="2"/>
  <c r="K94" i="2"/>
  <c r="K95" i="2"/>
  <c r="J24" i="5" s="1"/>
  <c r="K96" i="2"/>
  <c r="K97" i="2"/>
  <c r="G14" i="12" s="1"/>
  <c r="K98" i="2"/>
  <c r="K99" i="2"/>
  <c r="J28" i="5" s="1"/>
  <c r="K100" i="2"/>
  <c r="J29" i="5" s="1"/>
  <c r="K101" i="2"/>
  <c r="K102" i="2"/>
  <c r="K103" i="2"/>
  <c r="J32" i="5" s="1"/>
  <c r="K104" i="2"/>
  <c r="J33" i="5" s="1"/>
  <c r="K105" i="2"/>
  <c r="K106" i="2"/>
  <c r="K107" i="2"/>
  <c r="J36" i="5" s="1"/>
  <c r="K108" i="2"/>
  <c r="J37" i="5" s="1"/>
  <c r="K109" i="2"/>
  <c r="K110" i="2"/>
  <c r="K111" i="2"/>
  <c r="J40" i="5" s="1"/>
  <c r="K112" i="2"/>
  <c r="J41" i="5" s="1"/>
  <c r="K113" i="2"/>
  <c r="K114" i="2"/>
  <c r="K115" i="2"/>
  <c r="J44" i="5" s="1"/>
  <c r="K116" i="2"/>
  <c r="J45" i="5" s="1"/>
  <c r="K117" i="2"/>
  <c r="K118" i="2"/>
  <c r="K119" i="2"/>
  <c r="J48" i="5" s="1"/>
  <c r="K120" i="2"/>
  <c r="J49" i="5" s="1"/>
  <c r="K121" i="2"/>
  <c r="K122" i="2"/>
  <c r="K123" i="2"/>
  <c r="J52" i="5" s="1"/>
  <c r="K124" i="2"/>
  <c r="J53" i="5" s="1"/>
  <c r="K125" i="2"/>
  <c r="J54" i="5" s="1"/>
  <c r="K126" i="2"/>
  <c r="K127" i="2"/>
  <c r="J56" i="5" s="1"/>
  <c r="K128" i="2"/>
  <c r="J57" i="5" s="1"/>
  <c r="K129" i="2"/>
  <c r="K130" i="2"/>
  <c r="K131" i="2"/>
  <c r="K132" i="2"/>
  <c r="J61" i="5" s="1"/>
  <c r="K133" i="2"/>
  <c r="K134" i="2"/>
  <c r="K135" i="2"/>
  <c r="K136" i="2"/>
  <c r="K137" i="2"/>
  <c r="K138" i="2"/>
  <c r="K139" i="2"/>
  <c r="J68" i="5" s="1"/>
  <c r="K140" i="2"/>
  <c r="J69" i="5" s="1"/>
  <c r="K141" i="2"/>
  <c r="K142" i="2"/>
  <c r="K143" i="2"/>
  <c r="J72" i="5" s="1"/>
  <c r="K144" i="2"/>
  <c r="J73" i="5" s="1"/>
  <c r="K145" i="2"/>
  <c r="G7" i="14" s="1"/>
  <c r="K146" i="2"/>
  <c r="K147" i="2"/>
  <c r="K148" i="2"/>
  <c r="J3" i="2"/>
  <c r="J9" i="7" s="1"/>
  <c r="J4" i="2"/>
  <c r="J11" i="7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50" i="2" s="1"/>
  <c r="J34" i="2"/>
  <c r="J35" i="2"/>
  <c r="F49" i="8" s="1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I3" i="5" s="1"/>
  <c r="J75" i="2"/>
  <c r="I4" i="5" s="1"/>
  <c r="J76" i="2"/>
  <c r="I5" i="5" s="1"/>
  <c r="J77" i="2"/>
  <c r="I6" i="5" s="1"/>
  <c r="J78" i="2"/>
  <c r="I7" i="5" s="1"/>
  <c r="J79" i="2"/>
  <c r="I8" i="5" s="1"/>
  <c r="J80" i="2"/>
  <c r="I9" i="5" s="1"/>
  <c r="J81" i="2"/>
  <c r="I10" i="5" s="1"/>
  <c r="J82" i="2"/>
  <c r="I11" i="5" s="1"/>
  <c r="J83" i="2"/>
  <c r="I12" i="5" s="1"/>
  <c r="J84" i="2"/>
  <c r="I13" i="5" s="1"/>
  <c r="J85" i="2"/>
  <c r="I14" i="5" s="1"/>
  <c r="J86" i="2"/>
  <c r="I15" i="5" s="1"/>
  <c r="J87" i="2"/>
  <c r="I16" i="5" s="1"/>
  <c r="J88" i="2"/>
  <c r="I17" i="5" s="1"/>
  <c r="J89" i="2"/>
  <c r="J90" i="2"/>
  <c r="J91" i="2"/>
  <c r="I20" i="5" s="1"/>
  <c r="J92" i="2"/>
  <c r="I21" i="5" s="1"/>
  <c r="J93" i="2"/>
  <c r="I22" i="5" s="1"/>
  <c r="J94" i="2"/>
  <c r="I23" i="5" s="1"/>
  <c r="J95" i="2"/>
  <c r="I24" i="5" s="1"/>
  <c r="J96" i="2"/>
  <c r="J97" i="2"/>
  <c r="J98" i="2"/>
  <c r="I27" i="5" s="1"/>
  <c r="J99" i="2"/>
  <c r="I28" i="5" s="1"/>
  <c r="J100" i="2"/>
  <c r="I29" i="5" s="1"/>
  <c r="J101" i="2"/>
  <c r="I30" i="5" s="1"/>
  <c r="J102" i="2"/>
  <c r="I31" i="5" s="1"/>
  <c r="J103" i="2"/>
  <c r="I32" i="5" s="1"/>
  <c r="J104" i="2"/>
  <c r="I33" i="5" s="1"/>
  <c r="J105" i="2"/>
  <c r="I34" i="5" s="1"/>
  <c r="J106" i="2"/>
  <c r="I35" i="5" s="1"/>
  <c r="J107" i="2"/>
  <c r="I36" i="5" s="1"/>
  <c r="J108" i="2"/>
  <c r="I37" i="5" s="1"/>
  <c r="J109" i="2"/>
  <c r="I38" i="5" s="1"/>
  <c r="J110" i="2"/>
  <c r="I39" i="5" s="1"/>
  <c r="J111" i="2"/>
  <c r="I40" i="5" s="1"/>
  <c r="J112" i="2"/>
  <c r="I41" i="5" s="1"/>
  <c r="J113" i="2"/>
  <c r="I42" i="5" s="1"/>
  <c r="J114" i="2"/>
  <c r="I43" i="5" s="1"/>
  <c r="J115" i="2"/>
  <c r="I44" i="5" s="1"/>
  <c r="J116" i="2"/>
  <c r="I45" i="5" s="1"/>
  <c r="J117" i="2"/>
  <c r="I46" i="5" s="1"/>
  <c r="J118" i="2"/>
  <c r="I47" i="5" s="1"/>
  <c r="J119" i="2"/>
  <c r="I48" i="5" s="1"/>
  <c r="J120" i="2"/>
  <c r="I49" i="5" s="1"/>
  <c r="J121" i="2"/>
  <c r="I50" i="5" s="1"/>
  <c r="J122" i="2"/>
  <c r="I51" i="5" s="1"/>
  <c r="J123" i="2"/>
  <c r="I52" i="5" s="1"/>
  <c r="J124" i="2"/>
  <c r="I53" i="5" s="1"/>
  <c r="J125" i="2"/>
  <c r="I54" i="5" s="1"/>
  <c r="J126" i="2"/>
  <c r="I55" i="5" s="1"/>
  <c r="J127" i="2"/>
  <c r="I56" i="5" s="1"/>
  <c r="J128" i="2"/>
  <c r="I57" i="5" s="1"/>
  <c r="J129" i="2"/>
  <c r="I58" i="5" s="1"/>
  <c r="J130" i="2"/>
  <c r="I59" i="5" s="1"/>
  <c r="J131" i="2"/>
  <c r="J132" i="2"/>
  <c r="I61" i="5" s="1"/>
  <c r="J133" i="2"/>
  <c r="I62" i="5" s="1"/>
  <c r="J134" i="2"/>
  <c r="I63" i="5" s="1"/>
  <c r="J135" i="2"/>
  <c r="J136" i="2"/>
  <c r="J137" i="2"/>
  <c r="I66" i="5" s="1"/>
  <c r="J138" i="2"/>
  <c r="F19" i="14" s="1"/>
  <c r="J139" i="2"/>
  <c r="I68" i="5" s="1"/>
  <c r="J140" i="2"/>
  <c r="I69" i="5" s="1"/>
  <c r="J141" i="2"/>
  <c r="J142" i="2"/>
  <c r="I71" i="5" s="1"/>
  <c r="J143" i="2"/>
  <c r="I72" i="5" s="1"/>
  <c r="J144" i="2"/>
  <c r="I73" i="5" s="1"/>
  <c r="J145" i="2"/>
  <c r="J146" i="2"/>
  <c r="I75" i="5" s="1"/>
  <c r="J147" i="2"/>
  <c r="J148" i="2"/>
  <c r="I3" i="2"/>
  <c r="I9" i="7" s="1"/>
  <c r="I4" i="2"/>
  <c r="I11" i="7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E49" i="8" s="1"/>
  <c r="I36" i="2"/>
  <c r="I37" i="2"/>
  <c r="I38" i="2"/>
  <c r="I39" i="2"/>
  <c r="I40" i="2"/>
  <c r="I41" i="2"/>
  <c r="I42" i="2"/>
  <c r="I43" i="2"/>
  <c r="I44" i="2"/>
  <c r="I45" i="2"/>
  <c r="I46" i="2"/>
  <c r="I47" i="2"/>
  <c r="I155" i="2" s="1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E3" i="12" s="1"/>
  <c r="I74" i="2"/>
  <c r="I75" i="2"/>
  <c r="H4" i="5" s="1"/>
  <c r="I76" i="2"/>
  <c r="H5" i="5" s="1"/>
  <c r="I77" i="2"/>
  <c r="I78" i="2"/>
  <c r="I79" i="2"/>
  <c r="H8" i="5" s="1"/>
  <c r="I80" i="2"/>
  <c r="H9" i="5" s="1"/>
  <c r="I81" i="2"/>
  <c r="I82" i="2"/>
  <c r="I83" i="2"/>
  <c r="H12" i="5" s="1"/>
  <c r="I84" i="2"/>
  <c r="H13" i="5" s="1"/>
  <c r="I85" i="2"/>
  <c r="I86" i="2"/>
  <c r="I87" i="2"/>
  <c r="H16" i="5" s="1"/>
  <c r="I88" i="2"/>
  <c r="H17" i="5" s="1"/>
  <c r="I89" i="2"/>
  <c r="I90" i="2"/>
  <c r="I91" i="2"/>
  <c r="H20" i="5" s="1"/>
  <c r="I92" i="2"/>
  <c r="H21" i="5" s="1"/>
  <c r="I93" i="2"/>
  <c r="I94" i="2"/>
  <c r="I95" i="2"/>
  <c r="H24" i="5" s="1"/>
  <c r="I96" i="2"/>
  <c r="I97" i="2"/>
  <c r="I98" i="2"/>
  <c r="I99" i="2"/>
  <c r="H28" i="5" s="1"/>
  <c r="I100" i="2"/>
  <c r="H29" i="5" s="1"/>
  <c r="I101" i="2"/>
  <c r="I102" i="2"/>
  <c r="I103" i="2"/>
  <c r="H32" i="5" s="1"/>
  <c r="I104" i="2"/>
  <c r="H33" i="5" s="1"/>
  <c r="I105" i="2"/>
  <c r="I106" i="2"/>
  <c r="I107" i="2"/>
  <c r="H36" i="5" s="1"/>
  <c r="I108" i="2"/>
  <c r="H37" i="5" s="1"/>
  <c r="I109" i="2"/>
  <c r="I110" i="2"/>
  <c r="I111" i="2"/>
  <c r="H40" i="5" s="1"/>
  <c r="I112" i="2"/>
  <c r="H41" i="5" s="1"/>
  <c r="I113" i="2"/>
  <c r="I114" i="2"/>
  <c r="I115" i="2"/>
  <c r="H44" i="5" s="1"/>
  <c r="I116" i="2"/>
  <c r="H45" i="5" s="1"/>
  <c r="I117" i="2"/>
  <c r="I118" i="2"/>
  <c r="I119" i="2"/>
  <c r="H48" i="5" s="1"/>
  <c r="I120" i="2"/>
  <c r="H49" i="5" s="1"/>
  <c r="I121" i="2"/>
  <c r="I122" i="2"/>
  <c r="I123" i="2"/>
  <c r="H52" i="5" s="1"/>
  <c r="I124" i="2"/>
  <c r="H53" i="5" s="1"/>
  <c r="I125" i="2"/>
  <c r="I126" i="2"/>
  <c r="I127" i="2"/>
  <c r="H56" i="5" s="1"/>
  <c r="I128" i="2"/>
  <c r="H57" i="5" s="1"/>
  <c r="I129" i="2"/>
  <c r="I130" i="2"/>
  <c r="I131" i="2"/>
  <c r="E3" i="14" s="1"/>
  <c r="I132" i="2"/>
  <c r="H61" i="5" s="1"/>
  <c r="I133" i="2"/>
  <c r="I134" i="2"/>
  <c r="I135" i="2"/>
  <c r="I136" i="2"/>
  <c r="I137" i="2"/>
  <c r="I138" i="2"/>
  <c r="I139" i="2"/>
  <c r="H68" i="5" s="1"/>
  <c r="I140" i="2"/>
  <c r="H69" i="5" s="1"/>
  <c r="I141" i="2"/>
  <c r="I142" i="2"/>
  <c r="I143" i="2"/>
  <c r="H72" i="5" s="1"/>
  <c r="I144" i="2"/>
  <c r="H73" i="5" s="1"/>
  <c r="I145" i="2"/>
  <c r="I146" i="2"/>
  <c r="I147" i="2"/>
  <c r="E8" i="14" s="1"/>
  <c r="I148" i="2"/>
  <c r="H3" i="2"/>
  <c r="H9" i="7" s="1"/>
  <c r="H4" i="2"/>
  <c r="H11" i="7" s="1"/>
  <c r="H5" i="2"/>
  <c r="H6" i="2"/>
  <c r="C14" i="4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C30" i="4" s="1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D49" i="8" s="1"/>
  <c r="H36" i="2"/>
  <c r="H37" i="2"/>
  <c r="H38" i="2"/>
  <c r="C46" i="4" s="1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C74" i="4" s="1"/>
  <c r="H67" i="2"/>
  <c r="H68" i="2"/>
  <c r="H69" i="2"/>
  <c r="H70" i="2"/>
  <c r="C78" i="4" s="1"/>
  <c r="H71" i="2"/>
  <c r="H72" i="2"/>
  <c r="H73" i="2"/>
  <c r="H74" i="2"/>
  <c r="G3" i="5" s="1"/>
  <c r="H75" i="2"/>
  <c r="H76" i="2"/>
  <c r="H77" i="2"/>
  <c r="G6" i="5" s="1"/>
  <c r="H78" i="2"/>
  <c r="G7" i="5" s="1"/>
  <c r="H79" i="2"/>
  <c r="H80" i="2"/>
  <c r="H81" i="2"/>
  <c r="G10" i="5" s="1"/>
  <c r="H82" i="2"/>
  <c r="G11" i="5" s="1"/>
  <c r="H83" i="2"/>
  <c r="H84" i="2"/>
  <c r="H85" i="2"/>
  <c r="G14" i="5" s="1"/>
  <c r="H86" i="2"/>
  <c r="G15" i="5" s="1"/>
  <c r="H87" i="2"/>
  <c r="H88" i="2"/>
  <c r="H89" i="2"/>
  <c r="H90" i="2"/>
  <c r="H91" i="2"/>
  <c r="H92" i="2"/>
  <c r="H93" i="2"/>
  <c r="G22" i="5" s="1"/>
  <c r="H94" i="2"/>
  <c r="G23" i="5" s="1"/>
  <c r="H95" i="2"/>
  <c r="H96" i="2"/>
  <c r="H97" i="2"/>
  <c r="H98" i="2"/>
  <c r="G27" i="5" s="1"/>
  <c r="H99" i="2"/>
  <c r="H100" i="2"/>
  <c r="H101" i="2"/>
  <c r="G30" i="5" s="1"/>
  <c r="H102" i="2"/>
  <c r="G31" i="5" s="1"/>
  <c r="H103" i="2"/>
  <c r="H104" i="2"/>
  <c r="H105" i="2"/>
  <c r="G34" i="5" s="1"/>
  <c r="H106" i="2"/>
  <c r="G35" i="5" s="1"/>
  <c r="H107" i="2"/>
  <c r="H108" i="2"/>
  <c r="H109" i="2"/>
  <c r="G38" i="5" s="1"/>
  <c r="H110" i="2"/>
  <c r="G39" i="5" s="1"/>
  <c r="H111" i="2"/>
  <c r="H112" i="2"/>
  <c r="H113" i="2"/>
  <c r="G42" i="5" s="1"/>
  <c r="H114" i="2"/>
  <c r="G43" i="5" s="1"/>
  <c r="H115" i="2"/>
  <c r="H116" i="2"/>
  <c r="H117" i="2"/>
  <c r="G46" i="5" s="1"/>
  <c r="H118" i="2"/>
  <c r="G47" i="5" s="1"/>
  <c r="H119" i="2"/>
  <c r="H120" i="2"/>
  <c r="H121" i="2"/>
  <c r="G50" i="5" s="1"/>
  <c r="H122" i="2"/>
  <c r="G51" i="5" s="1"/>
  <c r="H123" i="2"/>
  <c r="H124" i="2"/>
  <c r="H125" i="2"/>
  <c r="G54" i="5" s="1"/>
  <c r="H126" i="2"/>
  <c r="G55" i="5" s="1"/>
  <c r="H127" i="2"/>
  <c r="H128" i="2"/>
  <c r="H129" i="2"/>
  <c r="G58" i="5" s="1"/>
  <c r="H130" i="2"/>
  <c r="G59" i="5" s="1"/>
  <c r="H131" i="2"/>
  <c r="H132" i="2"/>
  <c r="H133" i="2"/>
  <c r="G62" i="5" s="1"/>
  <c r="H134" i="2"/>
  <c r="G63" i="5" s="1"/>
  <c r="H135" i="2"/>
  <c r="H136" i="2"/>
  <c r="D5" i="14" s="1"/>
  <c r="H137" i="2"/>
  <c r="G66" i="5" s="1"/>
  <c r="H138" i="2"/>
  <c r="H139" i="2"/>
  <c r="H140" i="2"/>
  <c r="H141" i="2"/>
  <c r="H142" i="2"/>
  <c r="G71" i="5" s="1"/>
  <c r="H143" i="2"/>
  <c r="H144" i="2"/>
  <c r="H145" i="2"/>
  <c r="H146" i="2"/>
  <c r="G75" i="5" s="1"/>
  <c r="H147" i="2"/>
  <c r="H148" i="2"/>
  <c r="D9" i="14" s="1"/>
  <c r="G3" i="2"/>
  <c r="G9" i="7" s="1"/>
  <c r="G4" i="2"/>
  <c r="G11" i="7" s="1"/>
  <c r="G5" i="2"/>
  <c r="G152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C49" i="8" s="1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F4" i="5" s="1"/>
  <c r="G76" i="2"/>
  <c r="F5" i="5" s="1"/>
  <c r="G77" i="2"/>
  <c r="G78" i="2"/>
  <c r="G79" i="2"/>
  <c r="F8" i="5" s="1"/>
  <c r="G80" i="2"/>
  <c r="F9" i="5" s="1"/>
  <c r="G81" i="2"/>
  <c r="G82" i="2"/>
  <c r="G83" i="2"/>
  <c r="F12" i="5" s="1"/>
  <c r="G84" i="2"/>
  <c r="F13" i="5" s="1"/>
  <c r="G85" i="2"/>
  <c r="G86" i="2"/>
  <c r="G87" i="2"/>
  <c r="F16" i="5" s="1"/>
  <c r="G88" i="2"/>
  <c r="F17" i="5" s="1"/>
  <c r="G89" i="2"/>
  <c r="G90" i="2"/>
  <c r="G91" i="2"/>
  <c r="F20" i="5" s="1"/>
  <c r="G92" i="2"/>
  <c r="F21" i="5" s="1"/>
  <c r="G93" i="2"/>
  <c r="G94" i="2"/>
  <c r="G95" i="2"/>
  <c r="F24" i="5" s="1"/>
  <c r="G96" i="2"/>
  <c r="G97" i="2"/>
  <c r="G98" i="2"/>
  <c r="G99" i="2"/>
  <c r="F28" i="5" s="1"/>
  <c r="G100" i="2"/>
  <c r="F29" i="5" s="1"/>
  <c r="G101" i="2"/>
  <c r="F30" i="5" s="1"/>
  <c r="G102" i="2"/>
  <c r="G103" i="2"/>
  <c r="F32" i="5" s="1"/>
  <c r="G104" i="2"/>
  <c r="F33" i="5" s="1"/>
  <c r="G105" i="2"/>
  <c r="G106" i="2"/>
  <c r="G107" i="2"/>
  <c r="F36" i="5" s="1"/>
  <c r="G108" i="2"/>
  <c r="F37" i="5" s="1"/>
  <c r="G109" i="2"/>
  <c r="G110" i="2"/>
  <c r="G111" i="2"/>
  <c r="F40" i="5" s="1"/>
  <c r="G112" i="2"/>
  <c r="F41" i="5" s="1"/>
  <c r="G113" i="2"/>
  <c r="G114" i="2"/>
  <c r="G115" i="2"/>
  <c r="F44" i="5" s="1"/>
  <c r="G116" i="2"/>
  <c r="F45" i="5" s="1"/>
  <c r="G117" i="2"/>
  <c r="G118" i="2"/>
  <c r="G119" i="2"/>
  <c r="F48" i="5" s="1"/>
  <c r="G120" i="2"/>
  <c r="F49" i="5" s="1"/>
  <c r="G121" i="2"/>
  <c r="G122" i="2"/>
  <c r="G123" i="2"/>
  <c r="F52" i="5" s="1"/>
  <c r="G124" i="2"/>
  <c r="F53" i="5" s="1"/>
  <c r="G125" i="2"/>
  <c r="G126" i="2"/>
  <c r="G127" i="2"/>
  <c r="F56" i="5" s="1"/>
  <c r="G128" i="2"/>
  <c r="F57" i="5" s="1"/>
  <c r="G129" i="2"/>
  <c r="G130" i="2"/>
  <c r="G131" i="2"/>
  <c r="G132" i="2"/>
  <c r="F61" i="5" s="1"/>
  <c r="G133" i="2"/>
  <c r="G134" i="2"/>
  <c r="G135" i="2"/>
  <c r="G136" i="2"/>
  <c r="G137" i="2"/>
  <c r="G138" i="2"/>
  <c r="G139" i="2"/>
  <c r="F68" i="5" s="1"/>
  <c r="G140" i="2"/>
  <c r="F69" i="5" s="1"/>
  <c r="G141" i="2"/>
  <c r="C6" i="14" s="1"/>
  <c r="G142" i="2"/>
  <c r="G143" i="2"/>
  <c r="F72" i="5" s="1"/>
  <c r="G144" i="2"/>
  <c r="F73" i="5" s="1"/>
  <c r="G145" i="2"/>
  <c r="C7" i="14" s="1"/>
  <c r="G146" i="2"/>
  <c r="G147" i="2"/>
  <c r="G148" i="2"/>
  <c r="F3" i="2"/>
  <c r="F9" i="7" s="1"/>
  <c r="F4" i="2"/>
  <c r="F11" i="7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150" i="2" s="1"/>
  <c r="B11" i="15" s="1"/>
  <c r="F34" i="2"/>
  <c r="F35" i="2"/>
  <c r="B49" i="8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E3" i="5" s="1"/>
  <c r="F75" i="2"/>
  <c r="E4" i="5" s="1"/>
  <c r="F76" i="2"/>
  <c r="E5" i="5" s="1"/>
  <c r="F77" i="2"/>
  <c r="E6" i="5" s="1"/>
  <c r="F78" i="2"/>
  <c r="E7" i="5" s="1"/>
  <c r="F79" i="2"/>
  <c r="E8" i="5" s="1"/>
  <c r="F80" i="2"/>
  <c r="E9" i="5" s="1"/>
  <c r="F81" i="2"/>
  <c r="E10" i="5" s="1"/>
  <c r="F82" i="2"/>
  <c r="E11" i="5" s="1"/>
  <c r="F83" i="2"/>
  <c r="E12" i="5" s="1"/>
  <c r="F84" i="2"/>
  <c r="E13" i="5" s="1"/>
  <c r="F85" i="2"/>
  <c r="E14" i="5" s="1"/>
  <c r="F86" i="2"/>
  <c r="E15" i="5" s="1"/>
  <c r="F87" i="2"/>
  <c r="E16" i="5" s="1"/>
  <c r="F88" i="2"/>
  <c r="E17" i="5" s="1"/>
  <c r="F89" i="2"/>
  <c r="F90" i="2"/>
  <c r="F91" i="2"/>
  <c r="E20" i="5" s="1"/>
  <c r="F92" i="2"/>
  <c r="E21" i="5" s="1"/>
  <c r="F93" i="2"/>
  <c r="E22" i="5" s="1"/>
  <c r="F94" i="2"/>
  <c r="E23" i="5" s="1"/>
  <c r="F95" i="2"/>
  <c r="E24" i="5" s="1"/>
  <c r="F96" i="2"/>
  <c r="F97" i="2"/>
  <c r="F98" i="2"/>
  <c r="E27" i="5" s="1"/>
  <c r="F99" i="2"/>
  <c r="E28" i="5" s="1"/>
  <c r="F100" i="2"/>
  <c r="E29" i="5" s="1"/>
  <c r="F101" i="2"/>
  <c r="E30" i="5" s="1"/>
  <c r="F102" i="2"/>
  <c r="E31" i="5" s="1"/>
  <c r="F103" i="2"/>
  <c r="E32" i="5" s="1"/>
  <c r="F104" i="2"/>
  <c r="E33" i="5" s="1"/>
  <c r="F105" i="2"/>
  <c r="E34" i="5" s="1"/>
  <c r="F106" i="2"/>
  <c r="E35" i="5" s="1"/>
  <c r="F107" i="2"/>
  <c r="E36" i="5" s="1"/>
  <c r="F108" i="2"/>
  <c r="E37" i="5" s="1"/>
  <c r="F109" i="2"/>
  <c r="E38" i="5" s="1"/>
  <c r="F110" i="2"/>
  <c r="E39" i="5" s="1"/>
  <c r="F111" i="2"/>
  <c r="E40" i="5" s="1"/>
  <c r="F112" i="2"/>
  <c r="E41" i="5" s="1"/>
  <c r="F113" i="2"/>
  <c r="E42" i="5" s="1"/>
  <c r="F114" i="2"/>
  <c r="E43" i="5" s="1"/>
  <c r="F115" i="2"/>
  <c r="E44" i="5" s="1"/>
  <c r="F116" i="2"/>
  <c r="E45" i="5" s="1"/>
  <c r="F117" i="2"/>
  <c r="E46" i="5" s="1"/>
  <c r="F118" i="2"/>
  <c r="E47" i="5" s="1"/>
  <c r="F119" i="2"/>
  <c r="E48" i="5" s="1"/>
  <c r="F120" i="2"/>
  <c r="E49" i="5" s="1"/>
  <c r="F121" i="2"/>
  <c r="E50" i="5" s="1"/>
  <c r="F122" i="2"/>
  <c r="E51" i="5" s="1"/>
  <c r="F123" i="2"/>
  <c r="E52" i="5" s="1"/>
  <c r="F124" i="2"/>
  <c r="E53" i="5" s="1"/>
  <c r="F125" i="2"/>
  <c r="E54" i="5" s="1"/>
  <c r="F126" i="2"/>
  <c r="E55" i="5" s="1"/>
  <c r="F127" i="2"/>
  <c r="E56" i="5" s="1"/>
  <c r="F128" i="2"/>
  <c r="E57" i="5" s="1"/>
  <c r="F129" i="2"/>
  <c r="E58" i="5" s="1"/>
  <c r="F130" i="2"/>
  <c r="E59" i="5" s="1"/>
  <c r="F131" i="2"/>
  <c r="F132" i="2"/>
  <c r="E61" i="5" s="1"/>
  <c r="F133" i="2"/>
  <c r="E62" i="5" s="1"/>
  <c r="F134" i="2"/>
  <c r="E63" i="5" s="1"/>
  <c r="F135" i="2"/>
  <c r="F136" i="2"/>
  <c r="F137" i="2"/>
  <c r="E66" i="5" s="1"/>
  <c r="F138" i="2"/>
  <c r="B19" i="14" s="1"/>
  <c r="F139" i="2"/>
  <c r="E68" i="5" s="1"/>
  <c r="F140" i="2"/>
  <c r="E69" i="5" s="1"/>
  <c r="F141" i="2"/>
  <c r="F142" i="2"/>
  <c r="E71" i="5" s="1"/>
  <c r="F143" i="2"/>
  <c r="E72" i="5" s="1"/>
  <c r="F144" i="2"/>
  <c r="E73" i="5" s="1"/>
  <c r="F145" i="2"/>
  <c r="F146" i="2"/>
  <c r="E75" i="5" s="1"/>
  <c r="F147" i="2"/>
  <c r="F148" i="2"/>
  <c r="E3" i="2"/>
  <c r="E9" i="7" s="1"/>
  <c r="E4" i="2"/>
  <c r="E11" i="7" s="1"/>
  <c r="E5" i="2"/>
  <c r="E10" i="7" s="1"/>
  <c r="E6" i="2"/>
  <c r="E7" i="2"/>
  <c r="E8" i="2"/>
  <c r="E9" i="2"/>
  <c r="E13" i="7" s="1"/>
  <c r="E10" i="2"/>
  <c r="E11" i="2"/>
  <c r="E12" i="2"/>
  <c r="E13" i="2"/>
  <c r="E14" i="2"/>
  <c r="E63" i="7" s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8" i="7" s="1"/>
  <c r="E31" i="2"/>
  <c r="E32" i="2"/>
  <c r="E4" i="7" s="1"/>
  <c r="E12" i="7" s="1"/>
  <c r="E33" i="2"/>
  <c r="E155" i="2" s="1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36" i="7" s="1"/>
  <c r="E64" i="7" s="1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9" i="7" s="1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D4" i="5" s="1"/>
  <c r="E76" i="2"/>
  <c r="D5" i="5" s="1"/>
  <c r="E77" i="2"/>
  <c r="E78" i="2"/>
  <c r="E79" i="2"/>
  <c r="D8" i="5" s="1"/>
  <c r="E80" i="2"/>
  <c r="D9" i="5" s="1"/>
  <c r="E81" i="2"/>
  <c r="E82" i="2"/>
  <c r="E83" i="2"/>
  <c r="D12" i="5" s="1"/>
  <c r="E84" i="2"/>
  <c r="D13" i="5" s="1"/>
  <c r="E85" i="2"/>
  <c r="E86" i="2"/>
  <c r="E87" i="2"/>
  <c r="D16" i="5" s="1"/>
  <c r="E88" i="2"/>
  <c r="D17" i="5" s="1"/>
  <c r="E89" i="2"/>
  <c r="E90" i="2"/>
  <c r="E91" i="2"/>
  <c r="D20" i="5" s="1"/>
  <c r="E92" i="2"/>
  <c r="D21" i="5" s="1"/>
  <c r="E93" i="2"/>
  <c r="E94" i="2"/>
  <c r="E95" i="2"/>
  <c r="D24" i="5" s="1"/>
  <c r="E96" i="2"/>
  <c r="D25" i="5" s="1"/>
  <c r="E97" i="2"/>
  <c r="E98" i="2"/>
  <c r="E99" i="2"/>
  <c r="D28" i="5" s="1"/>
  <c r="E100" i="2"/>
  <c r="D29" i="5" s="1"/>
  <c r="E101" i="2"/>
  <c r="E102" i="2"/>
  <c r="E103" i="2"/>
  <c r="D32" i="5" s="1"/>
  <c r="E104" i="2"/>
  <c r="D33" i="5" s="1"/>
  <c r="E105" i="2"/>
  <c r="E106" i="2"/>
  <c r="E107" i="2"/>
  <c r="D36" i="5" s="1"/>
  <c r="E108" i="2"/>
  <c r="D37" i="5" s="1"/>
  <c r="E109" i="2"/>
  <c r="E110" i="2"/>
  <c r="E111" i="2"/>
  <c r="D40" i="5" s="1"/>
  <c r="E112" i="2"/>
  <c r="D41" i="5" s="1"/>
  <c r="E113" i="2"/>
  <c r="E114" i="2"/>
  <c r="E115" i="2"/>
  <c r="D44" i="5" s="1"/>
  <c r="E116" i="2"/>
  <c r="D45" i="5" s="1"/>
  <c r="E117" i="2"/>
  <c r="E118" i="2"/>
  <c r="E119" i="2"/>
  <c r="D48" i="5" s="1"/>
  <c r="E120" i="2"/>
  <c r="D49" i="5" s="1"/>
  <c r="E121" i="2"/>
  <c r="E122" i="2"/>
  <c r="E123" i="2"/>
  <c r="D52" i="5" s="1"/>
  <c r="E124" i="2"/>
  <c r="D53" i="5" s="1"/>
  <c r="E125" i="2"/>
  <c r="E126" i="2"/>
  <c r="E127" i="2"/>
  <c r="D56" i="5" s="1"/>
  <c r="E128" i="2"/>
  <c r="D57" i="5" s="1"/>
  <c r="E129" i="2"/>
  <c r="E130" i="2"/>
  <c r="E131" i="2"/>
  <c r="D60" i="5" s="1"/>
  <c r="E132" i="2"/>
  <c r="D61" i="5" s="1"/>
  <c r="E133" i="2"/>
  <c r="E134" i="2"/>
  <c r="E135" i="2"/>
  <c r="D64" i="5" s="1"/>
  <c r="E136" i="2"/>
  <c r="D65" i="5" s="1"/>
  <c r="E137" i="2"/>
  <c r="E138" i="2"/>
  <c r="E139" i="2"/>
  <c r="D68" i="5" s="1"/>
  <c r="E140" i="2"/>
  <c r="D69" i="5" s="1"/>
  <c r="E141" i="2"/>
  <c r="E142" i="2"/>
  <c r="E143" i="2"/>
  <c r="D72" i="5" s="1"/>
  <c r="E144" i="2"/>
  <c r="D73" i="5" s="1"/>
  <c r="E145" i="2"/>
  <c r="E146" i="2"/>
  <c r="E147" i="2"/>
  <c r="D76" i="5" s="1"/>
  <c r="E148" i="2"/>
  <c r="D77" i="5" s="1"/>
  <c r="D3" i="2"/>
  <c r="D9" i="7" s="1"/>
  <c r="D4" i="2"/>
  <c r="D11" i="7" s="1"/>
  <c r="D5" i="2"/>
  <c r="D10" i="7" s="1"/>
  <c r="D6" i="2"/>
  <c r="D7" i="2"/>
  <c r="D8" i="2"/>
  <c r="D9" i="2"/>
  <c r="D13" i="7" s="1"/>
  <c r="D10" i="2"/>
  <c r="D11" i="2"/>
  <c r="D12" i="2"/>
  <c r="D13" i="2"/>
  <c r="D14" i="2"/>
  <c r="D63" i="7" s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8" i="7" s="1"/>
  <c r="D31" i="2"/>
  <c r="D32" i="2"/>
  <c r="D4" i="7" s="1"/>
  <c r="D12" i="7" s="1"/>
  <c r="D35" i="7" s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6" i="7" s="1"/>
  <c r="D64" i="7" s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39" i="7" s="1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C2" i="5" s="1"/>
  <c r="D74" i="2"/>
  <c r="C3" i="5" s="1"/>
  <c r="D75" i="2"/>
  <c r="D76" i="2"/>
  <c r="D77" i="2"/>
  <c r="C6" i="5" s="1"/>
  <c r="D78" i="2"/>
  <c r="C7" i="5" s="1"/>
  <c r="D79" i="2"/>
  <c r="D80" i="2"/>
  <c r="D81" i="2"/>
  <c r="C10" i="5" s="1"/>
  <c r="D82" i="2"/>
  <c r="C11" i="5" s="1"/>
  <c r="D83" i="2"/>
  <c r="D84" i="2"/>
  <c r="D85" i="2"/>
  <c r="C14" i="5" s="1"/>
  <c r="D86" i="2"/>
  <c r="C15" i="5" s="1"/>
  <c r="D87" i="2"/>
  <c r="D88" i="2"/>
  <c r="D89" i="2"/>
  <c r="D90" i="2"/>
  <c r="D91" i="2"/>
  <c r="D92" i="2"/>
  <c r="D93" i="2"/>
  <c r="C22" i="5" s="1"/>
  <c r="D94" i="2"/>
  <c r="C23" i="5" s="1"/>
  <c r="D95" i="2"/>
  <c r="D96" i="2"/>
  <c r="D97" i="2"/>
  <c r="C26" i="5" s="1"/>
  <c r="D98" i="2"/>
  <c r="C27" i="5" s="1"/>
  <c r="D99" i="2"/>
  <c r="D100" i="2"/>
  <c r="D101" i="2"/>
  <c r="C30" i="5" s="1"/>
  <c r="D102" i="2"/>
  <c r="C31" i="5" s="1"/>
  <c r="D103" i="2"/>
  <c r="D104" i="2"/>
  <c r="D105" i="2"/>
  <c r="C34" i="5" s="1"/>
  <c r="D106" i="2"/>
  <c r="C35" i="5" s="1"/>
  <c r="D107" i="2"/>
  <c r="D108" i="2"/>
  <c r="D109" i="2"/>
  <c r="C38" i="5" s="1"/>
  <c r="D110" i="2"/>
  <c r="C39" i="5" s="1"/>
  <c r="D111" i="2"/>
  <c r="D112" i="2"/>
  <c r="D113" i="2"/>
  <c r="C42" i="5" s="1"/>
  <c r="D114" i="2"/>
  <c r="C43" i="5" s="1"/>
  <c r="D115" i="2"/>
  <c r="D116" i="2"/>
  <c r="D117" i="2"/>
  <c r="C46" i="5" s="1"/>
  <c r="D118" i="2"/>
  <c r="C47" i="5" s="1"/>
  <c r="D119" i="2"/>
  <c r="D120" i="2"/>
  <c r="D121" i="2"/>
  <c r="C50" i="5" s="1"/>
  <c r="D122" i="2"/>
  <c r="C51" i="5" s="1"/>
  <c r="D123" i="2"/>
  <c r="D124" i="2"/>
  <c r="D125" i="2"/>
  <c r="C54" i="5" s="1"/>
  <c r="D126" i="2"/>
  <c r="C55" i="5" s="1"/>
  <c r="D127" i="2"/>
  <c r="D128" i="2"/>
  <c r="D129" i="2"/>
  <c r="C58" i="5" s="1"/>
  <c r="D130" i="2"/>
  <c r="C59" i="5" s="1"/>
  <c r="D131" i="2"/>
  <c r="D132" i="2"/>
  <c r="D133" i="2"/>
  <c r="C62" i="5" s="1"/>
  <c r="D134" i="2"/>
  <c r="C63" i="5" s="1"/>
  <c r="D135" i="2"/>
  <c r="D136" i="2"/>
  <c r="D137" i="2"/>
  <c r="C66" i="5" s="1"/>
  <c r="D138" i="2"/>
  <c r="C67" i="5" s="1"/>
  <c r="D139" i="2"/>
  <c r="D140" i="2"/>
  <c r="D141" i="2"/>
  <c r="C70" i="5" s="1"/>
  <c r="D142" i="2"/>
  <c r="C71" i="5" s="1"/>
  <c r="D143" i="2"/>
  <c r="D144" i="2"/>
  <c r="D145" i="2"/>
  <c r="C74" i="5" s="1"/>
  <c r="D146" i="2"/>
  <c r="C75" i="5" s="1"/>
  <c r="D147" i="2"/>
  <c r="D148" i="2"/>
  <c r="C3" i="2"/>
  <c r="C9" i="7" s="1"/>
  <c r="C4" i="2"/>
  <c r="C11" i="7" s="1"/>
  <c r="C5" i="2"/>
  <c r="C10" i="7" s="1"/>
  <c r="C6" i="2"/>
  <c r="C7" i="2"/>
  <c r="C8" i="2"/>
  <c r="C9" i="2"/>
  <c r="C13" i="7" s="1"/>
  <c r="C10" i="2"/>
  <c r="C11" i="2"/>
  <c r="C12" i="2"/>
  <c r="C13" i="2"/>
  <c r="C14" i="2"/>
  <c r="C63" i="7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8" i="7" s="1"/>
  <c r="C31" i="2"/>
  <c r="C32" i="2"/>
  <c r="C4" i="7" s="1"/>
  <c r="C12" i="7" s="1"/>
  <c r="C35" i="7" s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6" i="7" s="1"/>
  <c r="C64" i="7" s="1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39" i="7" s="1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B4" i="5" s="1"/>
  <c r="C76" i="2"/>
  <c r="B5" i="5" s="1"/>
  <c r="C77" i="2"/>
  <c r="C78" i="2"/>
  <c r="C79" i="2"/>
  <c r="B8" i="5" s="1"/>
  <c r="C80" i="2"/>
  <c r="B9" i="5" s="1"/>
  <c r="C81" i="2"/>
  <c r="C82" i="2"/>
  <c r="C83" i="2"/>
  <c r="B12" i="5" s="1"/>
  <c r="C84" i="2"/>
  <c r="B13" i="5" s="1"/>
  <c r="C85" i="2"/>
  <c r="C86" i="2"/>
  <c r="C87" i="2"/>
  <c r="B16" i="5" s="1"/>
  <c r="C88" i="2"/>
  <c r="B17" i="5" s="1"/>
  <c r="C89" i="2"/>
  <c r="C90" i="2"/>
  <c r="C91" i="2"/>
  <c r="B20" i="5" s="1"/>
  <c r="C92" i="2"/>
  <c r="B21" i="5" s="1"/>
  <c r="C93" i="2"/>
  <c r="C94" i="2"/>
  <c r="C95" i="2"/>
  <c r="B24" i="5" s="1"/>
  <c r="C96" i="2"/>
  <c r="B25" i="5" s="1"/>
  <c r="C97" i="2"/>
  <c r="C98" i="2"/>
  <c r="C99" i="2"/>
  <c r="B28" i="5" s="1"/>
  <c r="C100" i="2"/>
  <c r="B29" i="5" s="1"/>
  <c r="C101" i="2"/>
  <c r="C102" i="2"/>
  <c r="C103" i="2"/>
  <c r="B32" i="5" s="1"/>
  <c r="C104" i="2"/>
  <c r="B33" i="5" s="1"/>
  <c r="C105" i="2"/>
  <c r="C106" i="2"/>
  <c r="C107" i="2"/>
  <c r="B36" i="5" s="1"/>
  <c r="C108" i="2"/>
  <c r="B37" i="5" s="1"/>
  <c r="C109" i="2"/>
  <c r="C110" i="2"/>
  <c r="C111" i="2"/>
  <c r="B40" i="5" s="1"/>
  <c r="C112" i="2"/>
  <c r="B41" i="5" s="1"/>
  <c r="C113" i="2"/>
  <c r="C114" i="2"/>
  <c r="C115" i="2"/>
  <c r="B44" i="5" s="1"/>
  <c r="C116" i="2"/>
  <c r="B45" i="5" s="1"/>
  <c r="C117" i="2"/>
  <c r="C118" i="2"/>
  <c r="C119" i="2"/>
  <c r="B48" i="5" s="1"/>
  <c r="C120" i="2"/>
  <c r="B49" i="5" s="1"/>
  <c r="C121" i="2"/>
  <c r="C122" i="2"/>
  <c r="C123" i="2"/>
  <c r="B52" i="5" s="1"/>
  <c r="C124" i="2"/>
  <c r="B53" i="5" s="1"/>
  <c r="C125" i="2"/>
  <c r="C126" i="2"/>
  <c r="C127" i="2"/>
  <c r="B56" i="5" s="1"/>
  <c r="C128" i="2"/>
  <c r="B57" i="5" s="1"/>
  <c r="C129" i="2"/>
  <c r="C130" i="2"/>
  <c r="C131" i="2"/>
  <c r="B60" i="5" s="1"/>
  <c r="C132" i="2"/>
  <c r="B61" i="5" s="1"/>
  <c r="C133" i="2"/>
  <c r="C134" i="2"/>
  <c r="C135" i="2"/>
  <c r="B64" i="5" s="1"/>
  <c r="C136" i="2"/>
  <c r="B65" i="5" s="1"/>
  <c r="C137" i="2"/>
  <c r="C138" i="2"/>
  <c r="C139" i="2"/>
  <c r="B68" i="5" s="1"/>
  <c r="C140" i="2"/>
  <c r="B69" i="5" s="1"/>
  <c r="C141" i="2"/>
  <c r="C142" i="2"/>
  <c r="C143" i="2"/>
  <c r="B72" i="5" s="1"/>
  <c r="C144" i="2"/>
  <c r="B73" i="5" s="1"/>
  <c r="C145" i="2"/>
  <c r="C146" i="2"/>
  <c r="C147" i="2"/>
  <c r="B76" i="5" s="1"/>
  <c r="C148" i="2"/>
  <c r="B77" i="5" s="1"/>
  <c r="B3" i="2"/>
  <c r="B9" i="7" s="1"/>
  <c r="B4" i="2"/>
  <c r="B11" i="7" s="1"/>
  <c r="B5" i="2"/>
  <c r="B10" i="7" s="1"/>
  <c r="B6" i="2"/>
  <c r="B7" i="2"/>
  <c r="B8" i="2"/>
  <c r="B9" i="2"/>
  <c r="B13" i="7" s="1"/>
  <c r="B10" i="2"/>
  <c r="B11" i="2"/>
  <c r="B12" i="2"/>
  <c r="B13" i="2"/>
  <c r="B14" i="2"/>
  <c r="B63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8" i="7" s="1"/>
  <c r="B31" i="2"/>
  <c r="B32" i="2"/>
  <c r="B4" i="7" s="1"/>
  <c r="B12" i="7" s="1"/>
  <c r="B33" i="2"/>
  <c r="B150" i="2" s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36" i="7" s="1"/>
  <c r="B64" i="7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39" i="7" s="1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160" i="2" s="1"/>
  <c r="B90" i="2"/>
  <c r="B149" i="2" s="1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X2" i="2"/>
  <c r="X154" i="2" s="1"/>
  <c r="W2" i="2"/>
  <c r="W154" i="2" s="1"/>
  <c r="V2" i="2"/>
  <c r="V154" i="2" s="1"/>
  <c r="U2" i="2"/>
  <c r="T2" i="2"/>
  <c r="S2" i="2"/>
  <c r="S154" i="2" s="1"/>
  <c r="R2" i="2"/>
  <c r="R154" i="2" s="1"/>
  <c r="Q2" i="2"/>
  <c r="P2" i="2"/>
  <c r="O2" i="2"/>
  <c r="O154" i="2" s="1"/>
  <c r="N2" i="2"/>
  <c r="N154" i="2" s="1"/>
  <c r="M2" i="2"/>
  <c r="L2" i="2"/>
  <c r="L154" i="2" s="1"/>
  <c r="K2" i="2"/>
  <c r="J2" i="2"/>
  <c r="J154" i="2" s="1"/>
  <c r="I2" i="2"/>
  <c r="H2" i="2"/>
  <c r="H154" i="2" s="1"/>
  <c r="G2" i="2"/>
  <c r="G154" i="2" s="1"/>
  <c r="F2" i="2"/>
  <c r="E2" i="2"/>
  <c r="E3" i="7" s="1"/>
  <c r="D2" i="2"/>
  <c r="C2" i="2"/>
  <c r="C3" i="7" s="1"/>
  <c r="B2" i="2"/>
  <c r="B3" i="7" s="1"/>
  <c r="E4" i="14" l="1"/>
  <c r="H64" i="5"/>
  <c r="P150" i="2"/>
  <c r="P155" i="2"/>
  <c r="B33" i="3"/>
  <c r="T155" i="2"/>
  <c r="S152" i="2"/>
  <c r="V58" i="5"/>
  <c r="B155" i="2"/>
  <c r="H150" i="2"/>
  <c r="H155" i="2"/>
  <c r="I8" i="14"/>
  <c r="L76" i="5"/>
  <c r="B151" i="2"/>
  <c r="C77" i="5"/>
  <c r="C69" i="5"/>
  <c r="C69" i="6" s="1"/>
  <c r="C57" i="5"/>
  <c r="C57" i="6" s="1"/>
  <c r="C37" i="5"/>
  <c r="C37" i="6" s="1"/>
  <c r="G73" i="5"/>
  <c r="G57" i="5"/>
  <c r="G57" i="6" s="1"/>
  <c r="G53" i="5"/>
  <c r="G53" i="6" s="1"/>
  <c r="G49" i="5"/>
  <c r="G49" i="6" s="1"/>
  <c r="G17" i="5"/>
  <c r="K69" i="5"/>
  <c r="K69" i="6" s="1"/>
  <c r="K61" i="5"/>
  <c r="K61" i="6" s="1"/>
  <c r="K53" i="5"/>
  <c r="K45" i="5"/>
  <c r="K45" i="6" s="1"/>
  <c r="K29" i="5"/>
  <c r="K29" i="6" s="1"/>
  <c r="K13" i="5"/>
  <c r="K13" i="6" s="1"/>
  <c r="K6" i="12" s="1"/>
  <c r="O73" i="5"/>
  <c r="O73" i="6" s="1"/>
  <c r="O61" i="5"/>
  <c r="O57" i="5"/>
  <c r="O45" i="5"/>
  <c r="O41" i="5"/>
  <c r="O9" i="5"/>
  <c r="S73" i="5"/>
  <c r="S69" i="5"/>
  <c r="S53" i="6"/>
  <c r="E52" i="3"/>
  <c r="G60" i="4"/>
  <c r="E36" i="3"/>
  <c r="G44" i="4"/>
  <c r="G28" i="4"/>
  <c r="V155" i="2"/>
  <c r="N155" i="2"/>
  <c r="F155" i="2"/>
  <c r="K151" i="2"/>
  <c r="D3" i="7"/>
  <c r="D154" i="2"/>
  <c r="B2" i="3"/>
  <c r="T154" i="2"/>
  <c r="D150" i="2"/>
  <c r="D151" i="2" s="1"/>
  <c r="D155" i="2"/>
  <c r="L150" i="2"/>
  <c r="L155" i="2"/>
  <c r="C73" i="5"/>
  <c r="C73" i="6" s="1"/>
  <c r="C61" i="5"/>
  <c r="C61" i="6" s="1"/>
  <c r="C53" i="5"/>
  <c r="C53" i="6" s="1"/>
  <c r="C5" i="5"/>
  <c r="C5" i="6" s="1"/>
  <c r="G69" i="5"/>
  <c r="G69" i="6" s="1"/>
  <c r="F154" i="2"/>
  <c r="B17" i="7"/>
  <c r="C150" i="2"/>
  <c r="C151" i="2" s="1"/>
  <c r="C155" i="2"/>
  <c r="D2" i="5"/>
  <c r="B74" i="9"/>
  <c r="F66" i="5"/>
  <c r="F62" i="5"/>
  <c r="F58" i="5"/>
  <c r="F54" i="5"/>
  <c r="F50" i="5"/>
  <c r="F46" i="5"/>
  <c r="F14" i="5"/>
  <c r="G150" i="2"/>
  <c r="G155" i="2"/>
  <c r="D74" i="9"/>
  <c r="I152" i="2"/>
  <c r="I153" i="2" s="1"/>
  <c r="G6" i="14"/>
  <c r="J70" i="5"/>
  <c r="J66" i="5"/>
  <c r="J62" i="5"/>
  <c r="J58" i="5"/>
  <c r="J42" i="5"/>
  <c r="J10" i="5"/>
  <c r="K150" i="2"/>
  <c r="K155" i="2"/>
  <c r="K152" i="2"/>
  <c r="H74" i="9"/>
  <c r="K50" i="8"/>
  <c r="M152" i="2"/>
  <c r="M153" i="2" s="1"/>
  <c r="O152" i="2"/>
  <c r="R62" i="5"/>
  <c r="V50" i="5"/>
  <c r="V14" i="5"/>
  <c r="C152" i="2"/>
  <c r="H2" i="5"/>
  <c r="N66" i="5"/>
  <c r="N62" i="5"/>
  <c r="N58" i="5"/>
  <c r="N54" i="5"/>
  <c r="N38" i="5"/>
  <c r="N22" i="5"/>
  <c r="N6" i="5"/>
  <c r="O150" i="2"/>
  <c r="O151" i="2" s="1"/>
  <c r="O50" i="8"/>
  <c r="Q152" i="2"/>
  <c r="Q153" i="2" s="1"/>
  <c r="R66" i="5"/>
  <c r="R58" i="5"/>
  <c r="R54" i="5"/>
  <c r="R50" i="5"/>
  <c r="R34" i="5"/>
  <c r="S150" i="2"/>
  <c r="S151" i="2" s="1"/>
  <c r="S50" i="8"/>
  <c r="U152" i="2"/>
  <c r="U153" i="2" s="1"/>
  <c r="V66" i="5"/>
  <c r="V62" i="5"/>
  <c r="V54" i="5"/>
  <c r="V46" i="5"/>
  <c r="V30" i="5"/>
  <c r="W150" i="2"/>
  <c r="R61" i="5"/>
  <c r="R57" i="5"/>
  <c r="R53" i="5"/>
  <c r="R49" i="5"/>
  <c r="R45" i="5"/>
  <c r="R41" i="5"/>
  <c r="Q41" i="6" s="1"/>
  <c r="R37" i="5"/>
  <c r="R33" i="5"/>
  <c r="R29" i="5"/>
  <c r="R21" i="5"/>
  <c r="R17" i="5"/>
  <c r="R13" i="5"/>
  <c r="R9" i="5"/>
  <c r="R5" i="5"/>
  <c r="S75" i="5"/>
  <c r="S71" i="5"/>
  <c r="S63" i="5"/>
  <c r="S59" i="5"/>
  <c r="S55" i="5"/>
  <c r="S51" i="5"/>
  <c r="S47" i="5"/>
  <c r="S43" i="5"/>
  <c r="S39" i="5"/>
  <c r="T73" i="5"/>
  <c r="T69" i="5"/>
  <c r="T61" i="5"/>
  <c r="S61" i="6" s="1"/>
  <c r="T57" i="5"/>
  <c r="S57" i="6" s="1"/>
  <c r="T53" i="5"/>
  <c r="T49" i="5"/>
  <c r="T45" i="5"/>
  <c r="T41" i="5"/>
  <c r="T37" i="5"/>
  <c r="S37" i="6" s="1"/>
  <c r="T33" i="5"/>
  <c r="T29" i="5"/>
  <c r="T21" i="5"/>
  <c r="T17" i="5"/>
  <c r="T13" i="5"/>
  <c r="T9" i="5"/>
  <c r="T5" i="5"/>
  <c r="V73" i="5"/>
  <c r="V69" i="5"/>
  <c r="V61" i="5"/>
  <c r="V57" i="5"/>
  <c r="V53" i="5"/>
  <c r="V49" i="5"/>
  <c r="V45" i="5"/>
  <c r="V41" i="5"/>
  <c r="V37" i="5"/>
  <c r="V33" i="5"/>
  <c r="V29" i="5"/>
  <c r="V21" i="5"/>
  <c r="V17" i="5"/>
  <c r="V13" i="5"/>
  <c r="V9" i="5"/>
  <c r="V5" i="5"/>
  <c r="W75" i="5"/>
  <c r="W71" i="5"/>
  <c r="W63" i="5"/>
  <c r="W59" i="5"/>
  <c r="W55" i="5"/>
  <c r="W51" i="5"/>
  <c r="W47" i="5"/>
  <c r="W43" i="5"/>
  <c r="W39" i="5"/>
  <c r="C13" i="4"/>
  <c r="V74" i="5"/>
  <c r="W155" i="2"/>
  <c r="S155" i="2"/>
  <c r="O155" i="2"/>
  <c r="C12" i="3"/>
  <c r="D3" i="9"/>
  <c r="G11" i="15"/>
  <c r="C6" i="11"/>
  <c r="K11" i="15"/>
  <c r="G6" i="11"/>
  <c r="O11" i="15"/>
  <c r="K6" i="11"/>
  <c r="C11" i="3"/>
  <c r="I42" i="15"/>
  <c r="S11" i="15"/>
  <c r="O6" i="11"/>
  <c r="B57" i="6"/>
  <c r="E4" i="9"/>
  <c r="F69" i="6"/>
  <c r="F27" i="15"/>
  <c r="I7" i="9"/>
  <c r="M59" i="6"/>
  <c r="D70" i="3"/>
  <c r="W151" i="2"/>
  <c r="F46" i="3"/>
  <c r="B73" i="6"/>
  <c r="C2" i="3"/>
  <c r="D11" i="15"/>
  <c r="H151" i="2"/>
  <c r="F11" i="15"/>
  <c r="F12" i="15" s="1"/>
  <c r="B6" i="11"/>
  <c r="L151" i="2"/>
  <c r="J11" i="15"/>
  <c r="F6" i="11"/>
  <c r="L11" i="15"/>
  <c r="H6" i="11"/>
  <c r="P151" i="2"/>
  <c r="P6" i="9"/>
  <c r="N11" i="15"/>
  <c r="J6" i="11"/>
  <c r="C13" i="3"/>
  <c r="R11" i="15"/>
  <c r="H42" i="15"/>
  <c r="N6" i="11"/>
  <c r="G11" i="14"/>
  <c r="K3" i="7"/>
  <c r="C7" i="9"/>
  <c r="D49" i="6"/>
  <c r="D9" i="6"/>
  <c r="B4" i="13"/>
  <c r="B47" i="9"/>
  <c r="B79" i="9" s="1"/>
  <c r="B72" i="8"/>
  <c r="F38" i="7"/>
  <c r="B5" i="10"/>
  <c r="B12" i="14"/>
  <c r="F63" i="7"/>
  <c r="C9" i="14"/>
  <c r="F77" i="5"/>
  <c r="C5" i="14"/>
  <c r="F65" i="5"/>
  <c r="F53" i="6"/>
  <c r="C13" i="12"/>
  <c r="F25" i="5"/>
  <c r="C14" i="14"/>
  <c r="G4" i="7"/>
  <c r="G12" i="7" s="1"/>
  <c r="G35" i="7" s="1"/>
  <c r="D27" i="15"/>
  <c r="G7" i="9"/>
  <c r="G23" i="6"/>
  <c r="G4" i="9"/>
  <c r="D4" i="13"/>
  <c r="D47" i="9"/>
  <c r="D79" i="9" s="1"/>
  <c r="D5" i="10"/>
  <c r="H38" i="7"/>
  <c r="D72" i="8"/>
  <c r="H53" i="6"/>
  <c r="H29" i="6"/>
  <c r="E13" i="12"/>
  <c r="H25" i="5"/>
  <c r="G9" i="14"/>
  <c r="J77" i="5"/>
  <c r="J61" i="6"/>
  <c r="J49" i="6"/>
  <c r="J29" i="6"/>
  <c r="G13" i="12"/>
  <c r="G15" i="12" s="1"/>
  <c r="J25" i="5"/>
  <c r="J13" i="6"/>
  <c r="J6" i="12" s="1"/>
  <c r="H27" i="15"/>
  <c r="K7" i="9"/>
  <c r="K4" i="9"/>
  <c r="H12" i="14"/>
  <c r="L63" i="7"/>
  <c r="I9" i="14"/>
  <c r="L77" i="5"/>
  <c r="I5" i="14"/>
  <c r="L65" i="5"/>
  <c r="L41" i="6"/>
  <c r="I13" i="12"/>
  <c r="L25" i="5"/>
  <c r="L9" i="6"/>
  <c r="I9" i="15"/>
  <c r="I6" i="10"/>
  <c r="I70" i="9"/>
  <c r="I75" i="8"/>
  <c r="M4" i="9"/>
  <c r="J15" i="14"/>
  <c r="N36" i="7"/>
  <c r="N64" i="7" s="1"/>
  <c r="J4" i="13"/>
  <c r="J5" i="10"/>
  <c r="J47" i="9"/>
  <c r="J79" i="9" s="1"/>
  <c r="N38" i="7"/>
  <c r="J72" i="8"/>
  <c r="J12" i="14"/>
  <c r="N63" i="7"/>
  <c r="K9" i="14"/>
  <c r="N77" i="5"/>
  <c r="N57" i="6"/>
  <c r="N41" i="6"/>
  <c r="K13" i="12"/>
  <c r="N25" i="5"/>
  <c r="O4" i="9"/>
  <c r="P73" i="6"/>
  <c r="P53" i="6"/>
  <c r="M13" i="12"/>
  <c r="P25" i="5"/>
  <c r="Q4" i="9"/>
  <c r="N15" i="14"/>
  <c r="R36" i="7"/>
  <c r="R64" i="7" s="1"/>
  <c r="N4" i="13"/>
  <c r="N5" i="10"/>
  <c r="N9" i="10" s="1"/>
  <c r="N47" i="9"/>
  <c r="N79" i="9" s="1"/>
  <c r="R38" i="7"/>
  <c r="N72" i="8"/>
  <c r="N12" i="14"/>
  <c r="R63" i="7"/>
  <c r="O9" i="14"/>
  <c r="R77" i="5"/>
  <c r="O5" i="14"/>
  <c r="R65" i="5"/>
  <c r="R53" i="6"/>
  <c r="O13" i="12"/>
  <c r="R25" i="5"/>
  <c r="O14" i="14"/>
  <c r="S4" i="7"/>
  <c r="S12" i="7" s="1"/>
  <c r="S35" i="7" s="1"/>
  <c r="J31" i="3"/>
  <c r="S31" i="5"/>
  <c r="J11" i="3"/>
  <c r="S11" i="5"/>
  <c r="P12" i="14"/>
  <c r="T63" i="7"/>
  <c r="Q9" i="14"/>
  <c r="T77" i="5"/>
  <c r="Q5" i="14"/>
  <c r="T65" i="5"/>
  <c r="T53" i="6"/>
  <c r="Q13" i="12"/>
  <c r="T25" i="5"/>
  <c r="R15" i="14"/>
  <c r="V36" i="7"/>
  <c r="V64" i="7" s="1"/>
  <c r="S9" i="14"/>
  <c r="V77" i="5"/>
  <c r="S5" i="14"/>
  <c r="V65" i="5"/>
  <c r="S13" i="12"/>
  <c r="V25" i="5"/>
  <c r="W27" i="5"/>
  <c r="L27" i="3"/>
  <c r="W11" i="5"/>
  <c r="W4" i="9" s="1"/>
  <c r="L11" i="3"/>
  <c r="M150" i="2"/>
  <c r="M151" i="2" s="1"/>
  <c r="C3" i="9"/>
  <c r="S65" i="5"/>
  <c r="C21" i="5"/>
  <c r="C21" i="6" s="1"/>
  <c r="L11" i="14"/>
  <c r="P3" i="7"/>
  <c r="T11" i="14"/>
  <c r="X3" i="7"/>
  <c r="E2" i="3"/>
  <c r="B6" i="9"/>
  <c r="D6" i="9"/>
  <c r="E41" i="7"/>
  <c r="E65" i="7"/>
  <c r="E17" i="7"/>
  <c r="B7" i="14"/>
  <c r="E74" i="5"/>
  <c r="B6" i="14"/>
  <c r="E70" i="5"/>
  <c r="B14" i="12"/>
  <c r="E26" i="5"/>
  <c r="F160" i="2"/>
  <c r="E79" i="5" s="1"/>
  <c r="E18" i="5"/>
  <c r="B3" i="12"/>
  <c r="E2" i="5"/>
  <c r="B4" i="15"/>
  <c r="B5" i="15" s="1"/>
  <c r="B18" i="14"/>
  <c r="B82" i="9"/>
  <c r="F13" i="7"/>
  <c r="B4" i="8"/>
  <c r="F10" i="7"/>
  <c r="B27" i="8"/>
  <c r="C8" i="14"/>
  <c r="F76" i="5"/>
  <c r="C4" i="14"/>
  <c r="F64" i="5"/>
  <c r="C3" i="14"/>
  <c r="F60" i="5"/>
  <c r="F6" i="9"/>
  <c r="C74" i="9"/>
  <c r="C16" i="14"/>
  <c r="G39" i="7"/>
  <c r="C6" i="13"/>
  <c r="G17" i="7"/>
  <c r="D7" i="14"/>
  <c r="G74" i="5"/>
  <c r="D6" i="14"/>
  <c r="G70" i="5"/>
  <c r="D14" i="12"/>
  <c r="G26" i="5"/>
  <c r="H160" i="2"/>
  <c r="G18" i="5"/>
  <c r="D3" i="12"/>
  <c r="G2" i="5"/>
  <c r="D4" i="15"/>
  <c r="D5" i="15" s="1"/>
  <c r="D18" i="14"/>
  <c r="D82" i="9"/>
  <c r="D4" i="8"/>
  <c r="F5" i="8" s="1"/>
  <c r="H13" i="7"/>
  <c r="H10" i="7"/>
  <c r="D27" i="8"/>
  <c r="H6" i="9"/>
  <c r="E74" i="9"/>
  <c r="E16" i="14"/>
  <c r="E6" i="13"/>
  <c r="I39" i="7"/>
  <c r="F7" i="14"/>
  <c r="I74" i="5"/>
  <c r="F6" i="14"/>
  <c r="I70" i="5"/>
  <c r="F14" i="12"/>
  <c r="I26" i="5"/>
  <c r="J160" i="2"/>
  <c r="I79" i="5" s="1"/>
  <c r="I18" i="5"/>
  <c r="F3" i="12"/>
  <c r="I2" i="5"/>
  <c r="F4" i="15"/>
  <c r="F5" i="15" s="1"/>
  <c r="F18" i="14"/>
  <c r="F82" i="9"/>
  <c r="J13" i="7"/>
  <c r="F4" i="8"/>
  <c r="F27" i="8"/>
  <c r="J10" i="7"/>
  <c r="G8" i="14"/>
  <c r="J76" i="5"/>
  <c r="G4" i="14"/>
  <c r="J64" i="5"/>
  <c r="G3" i="14"/>
  <c r="J60" i="5"/>
  <c r="J6" i="9"/>
  <c r="G74" i="9"/>
  <c r="G75" i="9" s="1"/>
  <c r="G16" i="14"/>
  <c r="G6" i="13"/>
  <c r="K39" i="7"/>
  <c r="H7" i="14"/>
  <c r="K74" i="5"/>
  <c r="H6" i="14"/>
  <c r="K70" i="5"/>
  <c r="K54" i="5"/>
  <c r="K50" i="5"/>
  <c r="K46" i="5"/>
  <c r="K42" i="5"/>
  <c r="K38" i="5"/>
  <c r="K34" i="5"/>
  <c r="K30" i="5"/>
  <c r="H14" i="12"/>
  <c r="K26" i="5"/>
  <c r="K22" i="5"/>
  <c r="L160" i="2"/>
  <c r="K18" i="5"/>
  <c r="K14" i="5"/>
  <c r="K10" i="5"/>
  <c r="K6" i="5"/>
  <c r="H3" i="12"/>
  <c r="K2" i="5"/>
  <c r="H4" i="15"/>
  <c r="H5" i="15" s="1"/>
  <c r="H21" i="15" s="1"/>
  <c r="H18" i="14"/>
  <c r="H82" i="9"/>
  <c r="H4" i="8"/>
  <c r="L13" i="7"/>
  <c r="L10" i="7"/>
  <c r="H27" i="8"/>
  <c r="L44" i="5"/>
  <c r="L40" i="5"/>
  <c r="L36" i="5"/>
  <c r="L28" i="5"/>
  <c r="L24" i="5"/>
  <c r="L20" i="5"/>
  <c r="L12" i="5"/>
  <c r="L8" i="5"/>
  <c r="L4" i="5"/>
  <c r="I74" i="9"/>
  <c r="I75" i="9" s="1"/>
  <c r="I16" i="14"/>
  <c r="I6" i="13"/>
  <c r="M39" i="7"/>
  <c r="J7" i="14"/>
  <c r="M74" i="5"/>
  <c r="J6" i="14"/>
  <c r="M70" i="5"/>
  <c r="J14" i="12"/>
  <c r="M26" i="5"/>
  <c r="N160" i="2"/>
  <c r="M79" i="5" s="1"/>
  <c r="M18" i="5"/>
  <c r="J3" i="12"/>
  <c r="M2" i="5"/>
  <c r="J4" i="15"/>
  <c r="J5" i="15" s="1"/>
  <c r="J21" i="15" s="1"/>
  <c r="J18" i="14"/>
  <c r="J82" i="9"/>
  <c r="N13" i="7"/>
  <c r="J4" i="8"/>
  <c r="J27" i="8"/>
  <c r="N10" i="7"/>
  <c r="K8" i="14"/>
  <c r="N76" i="5"/>
  <c r="N72" i="5"/>
  <c r="N68" i="5"/>
  <c r="K4" i="14"/>
  <c r="N64" i="5"/>
  <c r="K3" i="14"/>
  <c r="N60" i="5"/>
  <c r="N56" i="5"/>
  <c r="N52" i="5"/>
  <c r="N48" i="5"/>
  <c r="N44" i="5"/>
  <c r="N40" i="5"/>
  <c r="N36" i="5"/>
  <c r="N32" i="5"/>
  <c r="N28" i="5"/>
  <c r="N24" i="5"/>
  <c r="N20" i="5"/>
  <c r="N16" i="5"/>
  <c r="N12" i="5"/>
  <c r="N8" i="5"/>
  <c r="N4" i="5"/>
  <c r="K74" i="9"/>
  <c r="K16" i="14"/>
  <c r="K6" i="13"/>
  <c r="O39" i="7"/>
  <c r="L7" i="14"/>
  <c r="O74" i="5"/>
  <c r="L6" i="14"/>
  <c r="O70" i="5"/>
  <c r="O66" i="5"/>
  <c r="O62" i="5"/>
  <c r="O58" i="5"/>
  <c r="O54" i="5"/>
  <c r="O50" i="5"/>
  <c r="O46" i="5"/>
  <c r="O42" i="5"/>
  <c r="O38" i="5"/>
  <c r="O34" i="5"/>
  <c r="O30" i="5"/>
  <c r="L14" i="12"/>
  <c r="L15" i="12" s="1"/>
  <c r="O26" i="5"/>
  <c r="O22" i="5"/>
  <c r="P160" i="2"/>
  <c r="O18" i="5"/>
  <c r="O14" i="5"/>
  <c r="O10" i="5"/>
  <c r="O6" i="5"/>
  <c r="L3" i="12"/>
  <c r="O2" i="5"/>
  <c r="L4" i="15"/>
  <c r="L5" i="15" s="1"/>
  <c r="L18" i="14"/>
  <c r="L82" i="9"/>
  <c r="L4" i="8"/>
  <c r="P13" i="7"/>
  <c r="P10" i="7"/>
  <c r="L27" i="8"/>
  <c r="P40" i="5"/>
  <c r="P36" i="5"/>
  <c r="P32" i="5"/>
  <c r="P24" i="5"/>
  <c r="P20" i="5"/>
  <c r="P16" i="5"/>
  <c r="P8" i="5"/>
  <c r="P4" i="5"/>
  <c r="M74" i="9"/>
  <c r="M75" i="9" s="1"/>
  <c r="M16" i="14"/>
  <c r="M6" i="13"/>
  <c r="Q39" i="7"/>
  <c r="N7" i="14"/>
  <c r="Q74" i="5"/>
  <c r="N6" i="14"/>
  <c r="Q70" i="5"/>
  <c r="N14" i="12"/>
  <c r="Q26" i="5"/>
  <c r="R160" i="2"/>
  <c r="Q79" i="5" s="1"/>
  <c r="Q18" i="5"/>
  <c r="N3" i="12"/>
  <c r="Q2" i="5"/>
  <c r="N4" i="15"/>
  <c r="N5" i="15" s="1"/>
  <c r="N21" i="15" s="1"/>
  <c r="N18" i="14"/>
  <c r="N82" i="9"/>
  <c r="R13" i="7"/>
  <c r="N4" i="8"/>
  <c r="N27" i="8"/>
  <c r="R10" i="7"/>
  <c r="O8" i="14"/>
  <c r="R76" i="5"/>
  <c r="R72" i="5"/>
  <c r="R68" i="5"/>
  <c r="O4" i="14"/>
  <c r="R64" i="5"/>
  <c r="O3" i="14"/>
  <c r="R60" i="5"/>
  <c r="R56" i="5"/>
  <c r="R52" i="5"/>
  <c r="R48" i="5"/>
  <c r="R44" i="5"/>
  <c r="R40" i="5"/>
  <c r="R36" i="5"/>
  <c r="R32" i="5"/>
  <c r="R28" i="5"/>
  <c r="R24" i="5"/>
  <c r="R20" i="5"/>
  <c r="R16" i="5"/>
  <c r="R12" i="5"/>
  <c r="R8" i="5"/>
  <c r="R4" i="5"/>
  <c r="O74" i="9"/>
  <c r="O75" i="9" s="1"/>
  <c r="O16" i="14"/>
  <c r="O6" i="13"/>
  <c r="S39" i="7"/>
  <c r="S17" i="7"/>
  <c r="P7" i="14"/>
  <c r="S74" i="5"/>
  <c r="P6" i="14"/>
  <c r="S70" i="5"/>
  <c r="S66" i="5"/>
  <c r="S62" i="5"/>
  <c r="S58" i="5"/>
  <c r="S54" i="5"/>
  <c r="S50" i="5"/>
  <c r="S46" i="5"/>
  <c r="S42" i="5"/>
  <c r="S38" i="5"/>
  <c r="S34" i="5"/>
  <c r="S30" i="5"/>
  <c r="P14" i="12"/>
  <c r="S26" i="5"/>
  <c r="S22" i="5"/>
  <c r="T160" i="2"/>
  <c r="S18" i="5"/>
  <c r="S14" i="5"/>
  <c r="S10" i="5"/>
  <c r="S6" i="5"/>
  <c r="P3" i="12"/>
  <c r="S2" i="5"/>
  <c r="J2" i="3"/>
  <c r="K2" i="3" s="1"/>
  <c r="P4" i="15"/>
  <c r="P5" i="15" s="1"/>
  <c r="P21" i="15" s="1"/>
  <c r="P18" i="14"/>
  <c r="P82" i="9"/>
  <c r="P4" i="8"/>
  <c r="T13" i="7"/>
  <c r="T10" i="7"/>
  <c r="P27" i="8"/>
  <c r="T48" i="5"/>
  <c r="T36" i="5"/>
  <c r="T32" i="5"/>
  <c r="T28" i="5"/>
  <c r="T20" i="5"/>
  <c r="T16" i="5"/>
  <c r="T12" i="5"/>
  <c r="T4" i="5"/>
  <c r="Q74" i="9"/>
  <c r="Q75" i="9" s="1"/>
  <c r="Q16" i="14"/>
  <c r="Q6" i="13"/>
  <c r="U39" i="7"/>
  <c r="R7" i="14"/>
  <c r="U74" i="5"/>
  <c r="R6" i="14"/>
  <c r="U70" i="5"/>
  <c r="R14" i="12"/>
  <c r="U26" i="5"/>
  <c r="V160" i="2"/>
  <c r="U79" i="5" s="1"/>
  <c r="U18" i="5"/>
  <c r="R3" i="12"/>
  <c r="U2" i="5"/>
  <c r="R4" i="15"/>
  <c r="R5" i="15" s="1"/>
  <c r="R21" i="15" s="1"/>
  <c r="R18" i="14"/>
  <c r="R82" i="9"/>
  <c r="V13" i="7"/>
  <c r="R4" i="8"/>
  <c r="R27" i="8"/>
  <c r="V10" i="7"/>
  <c r="S8" i="14"/>
  <c r="V76" i="5"/>
  <c r="V72" i="5"/>
  <c r="V68" i="5"/>
  <c r="S4" i="14"/>
  <c r="V64" i="5"/>
  <c r="S3" i="14"/>
  <c r="V60" i="5"/>
  <c r="V56" i="5"/>
  <c r="V52" i="5"/>
  <c r="V48" i="5"/>
  <c r="V44" i="5"/>
  <c r="V40" i="5"/>
  <c r="V36" i="5"/>
  <c r="V32" i="5"/>
  <c r="V28" i="5"/>
  <c r="V6" i="9" s="1"/>
  <c r="V24" i="5"/>
  <c r="V20" i="5"/>
  <c r="V16" i="5"/>
  <c r="V12" i="5"/>
  <c r="V8" i="5"/>
  <c r="V4" i="5"/>
  <c r="S74" i="9"/>
  <c r="S16" i="14"/>
  <c r="S6" i="13"/>
  <c r="W39" i="7"/>
  <c r="T7" i="14"/>
  <c r="W74" i="5"/>
  <c r="T6" i="14"/>
  <c r="W70" i="5"/>
  <c r="W66" i="5"/>
  <c r="W62" i="5"/>
  <c r="W58" i="5"/>
  <c r="W54" i="5"/>
  <c r="W50" i="5"/>
  <c r="W46" i="5"/>
  <c r="W42" i="5"/>
  <c r="W38" i="5"/>
  <c r="W34" i="5"/>
  <c r="L34" i="3"/>
  <c r="S42" i="4"/>
  <c r="W30" i="5"/>
  <c r="L30" i="3"/>
  <c r="S38" i="4"/>
  <c r="T14" i="12"/>
  <c r="W26" i="5"/>
  <c r="L26" i="3"/>
  <c r="S34" i="4"/>
  <c r="W22" i="5"/>
  <c r="L22" i="3"/>
  <c r="S30" i="4"/>
  <c r="X160" i="2"/>
  <c r="W18" i="5"/>
  <c r="L18" i="3"/>
  <c r="S26" i="4"/>
  <c r="W14" i="5"/>
  <c r="L14" i="3"/>
  <c r="S22" i="4"/>
  <c r="W10" i="5"/>
  <c r="L10" i="3"/>
  <c r="S18" i="4"/>
  <c r="W6" i="5"/>
  <c r="L6" i="3"/>
  <c r="S14" i="4"/>
  <c r="T3" i="12"/>
  <c r="L2" i="3"/>
  <c r="M2" i="3" s="1"/>
  <c r="S10" i="4"/>
  <c r="W2" i="5"/>
  <c r="G77" i="4"/>
  <c r="E69" i="3"/>
  <c r="G73" i="4"/>
  <c r="E65" i="3"/>
  <c r="T4" i="15"/>
  <c r="T18" i="14"/>
  <c r="T82" i="9"/>
  <c r="G69" i="4"/>
  <c r="E61" i="3"/>
  <c r="G65" i="4"/>
  <c r="E57" i="3"/>
  <c r="G61" i="4"/>
  <c r="E53" i="3"/>
  <c r="G57" i="4"/>
  <c r="E49" i="3"/>
  <c r="G53" i="4"/>
  <c r="E45" i="3"/>
  <c r="G49" i="4"/>
  <c r="E41" i="3"/>
  <c r="G45" i="4"/>
  <c r="E37" i="3"/>
  <c r="G41" i="4"/>
  <c r="E33" i="3"/>
  <c r="G37" i="4"/>
  <c r="E29" i="3"/>
  <c r="G33" i="4"/>
  <c r="E25" i="3"/>
  <c r="G29" i="4"/>
  <c r="E21" i="3"/>
  <c r="G25" i="4"/>
  <c r="E17" i="3"/>
  <c r="G21" i="4"/>
  <c r="E13" i="3"/>
  <c r="T4" i="8"/>
  <c r="X13" i="7"/>
  <c r="G17" i="4"/>
  <c r="E9" i="3"/>
  <c r="X10" i="7"/>
  <c r="T27" i="8"/>
  <c r="G13" i="4"/>
  <c r="E5" i="3"/>
  <c r="X150" i="2"/>
  <c r="T150" i="2"/>
  <c r="V152" i="2"/>
  <c r="V153" i="2" s="1"/>
  <c r="R152" i="2"/>
  <c r="R153" i="2" s="1"/>
  <c r="N152" i="2"/>
  <c r="N153" i="2" s="1"/>
  <c r="J152" i="2"/>
  <c r="J153" i="2" s="1"/>
  <c r="F152" i="2"/>
  <c r="F153" i="2" s="1"/>
  <c r="K154" i="2"/>
  <c r="C154" i="2"/>
  <c r="B61" i="3"/>
  <c r="B9" i="3"/>
  <c r="B5" i="3"/>
  <c r="E58" i="3"/>
  <c r="E42" i="3"/>
  <c r="E26" i="3"/>
  <c r="E10" i="3"/>
  <c r="J22" i="3"/>
  <c r="K22" i="3" s="1"/>
  <c r="J6" i="3"/>
  <c r="K6" i="3" s="1"/>
  <c r="G72" i="4"/>
  <c r="G56" i="4"/>
  <c r="G24" i="4"/>
  <c r="T2" i="5"/>
  <c r="S77" i="5"/>
  <c r="H76" i="5"/>
  <c r="R74" i="5"/>
  <c r="V70" i="5"/>
  <c r="F70" i="5"/>
  <c r="U67" i="5"/>
  <c r="E67" i="5"/>
  <c r="O65" i="5"/>
  <c r="T64" i="5"/>
  <c r="H60" i="5"/>
  <c r="J26" i="5"/>
  <c r="C11" i="14"/>
  <c r="G3" i="7"/>
  <c r="G8" i="7" s="1"/>
  <c r="O11" i="14"/>
  <c r="S3" i="7"/>
  <c r="B69" i="6"/>
  <c r="B53" i="6"/>
  <c r="B37" i="6"/>
  <c r="B5" i="6"/>
  <c r="D149" i="2"/>
  <c r="C19" i="5"/>
  <c r="D57" i="6"/>
  <c r="E16" i="7"/>
  <c r="E35" i="7"/>
  <c r="B27" i="15"/>
  <c r="E7" i="9"/>
  <c r="F149" i="2"/>
  <c r="E78" i="5" s="1"/>
  <c r="B28" i="15" s="1"/>
  <c r="E19" i="5"/>
  <c r="B15" i="14"/>
  <c r="F36" i="7"/>
  <c r="F64" i="7" s="1"/>
  <c r="F57" i="6"/>
  <c r="H149" i="2"/>
  <c r="G19" i="5"/>
  <c r="D15" i="14"/>
  <c r="H36" i="7"/>
  <c r="H64" i="7" s="1"/>
  <c r="D12" i="14"/>
  <c r="H63" i="7"/>
  <c r="H69" i="6"/>
  <c r="H61" i="6"/>
  <c r="H13" i="6"/>
  <c r="H6" i="12" s="1"/>
  <c r="E9" i="15"/>
  <c r="E6" i="10"/>
  <c r="E10" i="10" s="1"/>
  <c r="E70" i="9"/>
  <c r="E75" i="8"/>
  <c r="J69" i="6"/>
  <c r="G9" i="15"/>
  <c r="G70" i="9"/>
  <c r="G6" i="10"/>
  <c r="G75" i="8"/>
  <c r="H19" i="14"/>
  <c r="K67" i="5"/>
  <c r="L149" i="2"/>
  <c r="K19" i="5"/>
  <c r="H47" i="9"/>
  <c r="H79" i="9" s="1"/>
  <c r="H4" i="13"/>
  <c r="H5" i="10"/>
  <c r="L38" i="7"/>
  <c r="H72" i="8"/>
  <c r="L73" i="6"/>
  <c r="L61" i="6"/>
  <c r="N73" i="6"/>
  <c r="N61" i="6"/>
  <c r="L19" i="14"/>
  <c r="O67" i="5"/>
  <c r="L27" i="15"/>
  <c r="O7" i="9"/>
  <c r="P149" i="2"/>
  <c r="O19" i="5"/>
  <c r="L47" i="9"/>
  <c r="L79" i="9" s="1"/>
  <c r="L4" i="13"/>
  <c r="L5" i="10"/>
  <c r="P38" i="7"/>
  <c r="L72" i="8"/>
  <c r="L12" i="14"/>
  <c r="P63" i="7"/>
  <c r="M9" i="14"/>
  <c r="P77" i="5"/>
  <c r="P69" i="6"/>
  <c r="P61" i="6"/>
  <c r="M9" i="15"/>
  <c r="M6" i="10"/>
  <c r="M70" i="9"/>
  <c r="M75" i="8"/>
  <c r="M14" i="14"/>
  <c r="M21" i="14" s="1"/>
  <c r="Q4" i="7"/>
  <c r="Q12" i="7" s="1"/>
  <c r="Q17" i="7" s="1"/>
  <c r="N27" i="15"/>
  <c r="Q7" i="9"/>
  <c r="R69" i="6"/>
  <c r="O9" i="15"/>
  <c r="O70" i="9"/>
  <c r="O6" i="10"/>
  <c r="O75" i="8"/>
  <c r="P27" i="15"/>
  <c r="S7" i="9"/>
  <c r="J27" i="3"/>
  <c r="K27" i="3" s="1"/>
  <c r="S27" i="5"/>
  <c r="T149" i="2"/>
  <c r="J19" i="3"/>
  <c r="K19" i="3" s="1"/>
  <c r="S19" i="5"/>
  <c r="J3" i="3"/>
  <c r="K3" i="3" s="1"/>
  <c r="S3" i="5"/>
  <c r="P15" i="14"/>
  <c r="T36" i="7"/>
  <c r="T64" i="7" s="1"/>
  <c r="P47" i="9"/>
  <c r="P79" i="9" s="1"/>
  <c r="P5" i="10"/>
  <c r="P4" i="13"/>
  <c r="T38" i="7"/>
  <c r="P72" i="8"/>
  <c r="V149" i="2"/>
  <c r="U78" i="5" s="1"/>
  <c r="U19" i="5"/>
  <c r="U5" i="9" s="1"/>
  <c r="R4" i="13"/>
  <c r="R5" i="10"/>
  <c r="R47" i="9"/>
  <c r="R79" i="9" s="1"/>
  <c r="V38" i="7"/>
  <c r="R72" i="8"/>
  <c r="W35" i="5"/>
  <c r="L35" i="3"/>
  <c r="W23" i="5"/>
  <c r="L23" i="3"/>
  <c r="W15" i="5"/>
  <c r="L15" i="3"/>
  <c r="W3" i="5"/>
  <c r="L3" i="3"/>
  <c r="T12" i="14"/>
  <c r="X63" i="7"/>
  <c r="G22" i="4"/>
  <c r="Q150" i="2"/>
  <c r="E150" i="2"/>
  <c r="E151" i="2" s="1"/>
  <c r="B30" i="3"/>
  <c r="D30" i="3" s="1"/>
  <c r="B14" i="3"/>
  <c r="E14" i="3"/>
  <c r="K10" i="3"/>
  <c r="E26" i="15"/>
  <c r="H3" i="9"/>
  <c r="G77" i="5"/>
  <c r="K73" i="5"/>
  <c r="I67" i="5"/>
  <c r="C65" i="5"/>
  <c r="G61" i="5"/>
  <c r="G61" i="6" s="1"/>
  <c r="K57" i="5"/>
  <c r="K49" i="5"/>
  <c r="K49" i="6" s="1"/>
  <c r="W17" i="5"/>
  <c r="T17" i="6" s="1"/>
  <c r="S5" i="5"/>
  <c r="S5" i="6" s="1"/>
  <c r="H11" i="14"/>
  <c r="H13" i="14" s="1"/>
  <c r="L3" i="7"/>
  <c r="D160" i="2"/>
  <c r="C18" i="5"/>
  <c r="E11" i="14"/>
  <c r="I3" i="7"/>
  <c r="I11" i="14"/>
  <c r="M3" i="7"/>
  <c r="M11" i="14"/>
  <c r="Q3" i="7"/>
  <c r="Q11" i="14"/>
  <c r="U3" i="7"/>
  <c r="B16" i="7"/>
  <c r="B35" i="7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C149" i="2"/>
  <c r="B78" i="5" s="1"/>
  <c r="B8" i="9" s="1"/>
  <c r="B19" i="5"/>
  <c r="B15" i="5"/>
  <c r="B11" i="5"/>
  <c r="B7" i="5"/>
  <c r="B3" i="5"/>
  <c r="C49" i="5"/>
  <c r="C49" i="6" s="1"/>
  <c r="C45" i="5"/>
  <c r="C45" i="6" s="1"/>
  <c r="C41" i="5"/>
  <c r="C41" i="6" s="1"/>
  <c r="C33" i="5"/>
  <c r="C33" i="6" s="1"/>
  <c r="C29" i="5"/>
  <c r="C29" i="6" s="1"/>
  <c r="C25" i="5"/>
  <c r="C17" i="5"/>
  <c r="C17" i="6" s="1"/>
  <c r="C13" i="5"/>
  <c r="C13" i="6" s="1"/>
  <c r="C6" i="12" s="1"/>
  <c r="C9" i="5"/>
  <c r="C9" i="6" s="1"/>
  <c r="D37" i="7"/>
  <c r="D75" i="5"/>
  <c r="D71" i="5"/>
  <c r="D67" i="5"/>
  <c r="D63" i="5"/>
  <c r="D59" i="5"/>
  <c r="D55" i="5"/>
  <c r="D51" i="5"/>
  <c r="C51" i="6" s="1"/>
  <c r="D47" i="5"/>
  <c r="D43" i="5"/>
  <c r="D39" i="5"/>
  <c r="D35" i="5"/>
  <c r="D31" i="5"/>
  <c r="D27" i="5"/>
  <c r="D23" i="5"/>
  <c r="E149" i="2"/>
  <c r="D78" i="5" s="1"/>
  <c r="D8" i="9" s="1"/>
  <c r="D13" i="9" s="1"/>
  <c r="D19" i="5"/>
  <c r="D15" i="5"/>
  <c r="D11" i="5"/>
  <c r="D7" i="5"/>
  <c r="D3" i="5"/>
  <c r="E66" i="7"/>
  <c r="E67" i="7"/>
  <c r="B9" i="14"/>
  <c r="E77" i="5"/>
  <c r="E69" i="6"/>
  <c r="B5" i="14"/>
  <c r="E65" i="5"/>
  <c r="E57" i="6"/>
  <c r="E53" i="6"/>
  <c r="E49" i="6"/>
  <c r="B13" i="12"/>
  <c r="B15" i="12" s="1"/>
  <c r="B16" i="12" s="1"/>
  <c r="E25" i="5"/>
  <c r="E17" i="6"/>
  <c r="B9" i="15"/>
  <c r="B6" i="10"/>
  <c r="B70" i="9"/>
  <c r="B75" i="8"/>
  <c r="B14" i="14"/>
  <c r="F4" i="7"/>
  <c r="F12" i="7" s="1"/>
  <c r="F75" i="5"/>
  <c r="E75" i="6" s="1"/>
  <c r="F71" i="5"/>
  <c r="C19" i="14"/>
  <c r="F67" i="5"/>
  <c r="F63" i="5"/>
  <c r="E63" i="6" s="1"/>
  <c r="F59" i="5"/>
  <c r="F55" i="5"/>
  <c r="E55" i="6" s="1"/>
  <c r="F51" i="5"/>
  <c r="F47" i="5"/>
  <c r="F43" i="5"/>
  <c r="F39" i="5"/>
  <c r="F35" i="5"/>
  <c r="F31" i="5"/>
  <c r="E31" i="6" s="1"/>
  <c r="F27" i="5"/>
  <c r="F23" i="5"/>
  <c r="G149" i="2"/>
  <c r="F19" i="5"/>
  <c r="F15" i="5"/>
  <c r="F11" i="5"/>
  <c r="F7" i="5"/>
  <c r="F3" i="5"/>
  <c r="E3" i="6" s="1"/>
  <c r="C15" i="14"/>
  <c r="G36" i="7"/>
  <c r="G64" i="7" s="1"/>
  <c r="C4" i="13"/>
  <c r="C9" i="13" s="1"/>
  <c r="C5" i="10"/>
  <c r="C47" i="9"/>
  <c r="C79" i="9" s="1"/>
  <c r="G38" i="7"/>
  <c r="C72" i="8"/>
  <c r="C12" i="14"/>
  <c r="G63" i="7"/>
  <c r="G45" i="5"/>
  <c r="G45" i="6" s="1"/>
  <c r="G41" i="5"/>
  <c r="G41" i="6" s="1"/>
  <c r="G37" i="5"/>
  <c r="G37" i="6" s="1"/>
  <c r="G29" i="5"/>
  <c r="G29" i="6" s="1"/>
  <c r="D13" i="12"/>
  <c r="D15" i="12" s="1"/>
  <c r="D16" i="12" s="1"/>
  <c r="G25" i="5"/>
  <c r="G21" i="5"/>
  <c r="G13" i="5"/>
  <c r="G13" i="6" s="1"/>
  <c r="G6" i="12" s="1"/>
  <c r="G9" i="5"/>
  <c r="G9" i="6" s="1"/>
  <c r="G5" i="5"/>
  <c r="G5" i="6" s="1"/>
  <c r="D9" i="15"/>
  <c r="D70" i="9"/>
  <c r="D6" i="10"/>
  <c r="D75" i="8"/>
  <c r="D14" i="14"/>
  <c r="H4" i="7"/>
  <c r="H12" i="7" s="1"/>
  <c r="H35" i="7" s="1"/>
  <c r="H75" i="5"/>
  <c r="H71" i="5"/>
  <c r="E19" i="14"/>
  <c r="E25" i="14" s="1"/>
  <c r="H67" i="5"/>
  <c r="H63" i="5"/>
  <c r="H59" i="5"/>
  <c r="H55" i="5"/>
  <c r="H51" i="5"/>
  <c r="H47" i="5"/>
  <c r="H43" i="5"/>
  <c r="H39" i="5"/>
  <c r="G39" i="6" s="1"/>
  <c r="H35" i="5"/>
  <c r="H31" i="5"/>
  <c r="H27" i="5"/>
  <c r="H23" i="5"/>
  <c r="I149" i="2"/>
  <c r="H78" i="5" s="1"/>
  <c r="H19" i="5"/>
  <c r="H15" i="5"/>
  <c r="H11" i="5"/>
  <c r="G11" i="6" s="1"/>
  <c r="G17" i="9" s="1"/>
  <c r="H7" i="5"/>
  <c r="H3" i="5"/>
  <c r="E15" i="14"/>
  <c r="I36" i="7"/>
  <c r="I64" i="7" s="1"/>
  <c r="E4" i="13"/>
  <c r="E47" i="9"/>
  <c r="E79" i="9" s="1"/>
  <c r="E72" i="8"/>
  <c r="E5" i="10"/>
  <c r="I38" i="7"/>
  <c r="E12" i="14"/>
  <c r="I63" i="7"/>
  <c r="F9" i="14"/>
  <c r="I77" i="5"/>
  <c r="I69" i="6"/>
  <c r="F5" i="14"/>
  <c r="I65" i="5"/>
  <c r="I61" i="6"/>
  <c r="I53" i="6"/>
  <c r="I49" i="6"/>
  <c r="I45" i="6"/>
  <c r="I41" i="6"/>
  <c r="I29" i="6"/>
  <c r="F13" i="12"/>
  <c r="I25" i="5"/>
  <c r="I13" i="6"/>
  <c r="I6" i="12" s="1"/>
  <c r="I5" i="6"/>
  <c r="F9" i="15"/>
  <c r="F6" i="10"/>
  <c r="F70" i="9"/>
  <c r="F75" i="8"/>
  <c r="F14" i="14"/>
  <c r="J4" i="7"/>
  <c r="J12" i="7" s="1"/>
  <c r="J75" i="5"/>
  <c r="I75" i="6" s="1"/>
  <c r="J71" i="5"/>
  <c r="J71" i="6" s="1"/>
  <c r="G19" i="14"/>
  <c r="J67" i="5"/>
  <c r="J63" i="5"/>
  <c r="I63" i="6" s="1"/>
  <c r="J59" i="5"/>
  <c r="J59" i="6" s="1"/>
  <c r="J55" i="5"/>
  <c r="J51" i="5"/>
  <c r="J47" i="5"/>
  <c r="I47" i="6" s="1"/>
  <c r="J43" i="5"/>
  <c r="J43" i="6" s="1"/>
  <c r="J39" i="5"/>
  <c r="J35" i="5"/>
  <c r="J31" i="5"/>
  <c r="I31" i="6" s="1"/>
  <c r="J27" i="5"/>
  <c r="J27" i="6" s="1"/>
  <c r="J23" i="5"/>
  <c r="K149" i="2"/>
  <c r="J19" i="5"/>
  <c r="J15" i="5"/>
  <c r="J15" i="6" s="1"/>
  <c r="J8" i="12" s="1"/>
  <c r="J11" i="5"/>
  <c r="J7" i="5"/>
  <c r="J3" i="5"/>
  <c r="I3" i="6" s="1"/>
  <c r="G15" i="14"/>
  <c r="K36" i="7"/>
  <c r="K64" i="7" s="1"/>
  <c r="G4" i="13"/>
  <c r="G5" i="10"/>
  <c r="K38" i="7"/>
  <c r="G47" i="9"/>
  <c r="G79" i="9" s="1"/>
  <c r="G72" i="8"/>
  <c r="J73" i="8" s="1"/>
  <c r="G12" i="14"/>
  <c r="K63" i="7"/>
  <c r="K41" i="5"/>
  <c r="K41" i="6" s="1"/>
  <c r="K37" i="5"/>
  <c r="K37" i="6" s="1"/>
  <c r="K33" i="5"/>
  <c r="K33" i="6" s="1"/>
  <c r="H13" i="12"/>
  <c r="H15" i="12" s="1"/>
  <c r="H16" i="12" s="1"/>
  <c r="K25" i="5"/>
  <c r="K21" i="5"/>
  <c r="K21" i="6" s="1"/>
  <c r="K17" i="5"/>
  <c r="K17" i="6" s="1"/>
  <c r="K9" i="5"/>
  <c r="K9" i="6" s="1"/>
  <c r="K5" i="5"/>
  <c r="K5" i="6" s="1"/>
  <c r="H9" i="15"/>
  <c r="H70" i="9"/>
  <c r="H75" i="8"/>
  <c r="H6" i="10"/>
  <c r="H14" i="14"/>
  <c r="L4" i="7"/>
  <c r="L12" i="7" s="1"/>
  <c r="L35" i="7" s="1"/>
  <c r="L75" i="5"/>
  <c r="L71" i="5"/>
  <c r="I19" i="14"/>
  <c r="I25" i="14" s="1"/>
  <c r="L67" i="5"/>
  <c r="L63" i="5"/>
  <c r="L59" i="5"/>
  <c r="L55" i="5"/>
  <c r="L55" i="6" s="1"/>
  <c r="L51" i="5"/>
  <c r="K51" i="6" s="1"/>
  <c r="L47" i="5"/>
  <c r="L43" i="5"/>
  <c r="L39" i="5"/>
  <c r="L35" i="5"/>
  <c r="L31" i="5"/>
  <c r="L27" i="5"/>
  <c r="L23" i="5"/>
  <c r="L23" i="6" s="1"/>
  <c r="M149" i="2"/>
  <c r="L78" i="5" s="1"/>
  <c r="L19" i="5"/>
  <c r="L15" i="5"/>
  <c r="L11" i="5"/>
  <c r="L7" i="5"/>
  <c r="L3" i="5"/>
  <c r="I15" i="14"/>
  <c r="M36" i="7"/>
  <c r="M64" i="7" s="1"/>
  <c r="I4" i="13"/>
  <c r="I47" i="9"/>
  <c r="I79" i="9" s="1"/>
  <c r="I72" i="8"/>
  <c r="M38" i="7"/>
  <c r="I5" i="10"/>
  <c r="I12" i="14"/>
  <c r="M63" i="7"/>
  <c r="J9" i="14"/>
  <c r="M77" i="5"/>
  <c r="M73" i="6"/>
  <c r="J5" i="14"/>
  <c r="M65" i="5"/>
  <c r="M61" i="6"/>
  <c r="M57" i="6"/>
  <c r="M41" i="6"/>
  <c r="J13" i="12"/>
  <c r="M25" i="5"/>
  <c r="M9" i="6"/>
  <c r="J9" i="15"/>
  <c r="J6" i="10"/>
  <c r="J10" i="10" s="1"/>
  <c r="J70" i="9"/>
  <c r="J71" i="9" s="1"/>
  <c r="J75" i="8"/>
  <c r="J14" i="14"/>
  <c r="N4" i="7"/>
  <c r="N12" i="7" s="1"/>
  <c r="N75" i="5"/>
  <c r="N75" i="6" s="1"/>
  <c r="N71" i="5"/>
  <c r="M71" i="6" s="1"/>
  <c r="K19" i="14"/>
  <c r="N67" i="5"/>
  <c r="N63" i="5"/>
  <c r="N63" i="6" s="1"/>
  <c r="N59" i="5"/>
  <c r="N55" i="5"/>
  <c r="N51" i="5"/>
  <c r="N47" i="5"/>
  <c r="N47" i="6" s="1"/>
  <c r="N43" i="5"/>
  <c r="N39" i="5"/>
  <c r="N35" i="5"/>
  <c r="N31" i="5"/>
  <c r="N31" i="6" s="1"/>
  <c r="N27" i="5"/>
  <c r="N23" i="5"/>
  <c r="O149" i="2"/>
  <c r="N19" i="5"/>
  <c r="N15" i="5"/>
  <c r="M15" i="6" s="1"/>
  <c r="M8" i="12" s="1"/>
  <c r="N11" i="5"/>
  <c r="N7" i="5"/>
  <c r="N3" i="5"/>
  <c r="N3" i="6" s="1"/>
  <c r="K15" i="14"/>
  <c r="O36" i="7"/>
  <c r="O64" i="7" s="1"/>
  <c r="K4" i="13"/>
  <c r="K5" i="10"/>
  <c r="K9" i="10" s="1"/>
  <c r="O38" i="7"/>
  <c r="K72" i="8"/>
  <c r="K47" i="9"/>
  <c r="K79" i="9" s="1"/>
  <c r="K12" i="14"/>
  <c r="O63" i="7"/>
  <c r="O49" i="5"/>
  <c r="O49" i="6" s="1"/>
  <c r="O37" i="5"/>
  <c r="O37" i="6" s="1"/>
  <c r="O33" i="5"/>
  <c r="O33" i="6" s="1"/>
  <c r="O29" i="5"/>
  <c r="O29" i="6" s="1"/>
  <c r="O21" i="5"/>
  <c r="O17" i="5"/>
  <c r="O17" i="6" s="1"/>
  <c r="O13" i="5"/>
  <c r="O13" i="6" s="1"/>
  <c r="O6" i="12" s="1"/>
  <c r="O5" i="5"/>
  <c r="L9" i="15"/>
  <c r="L70" i="9"/>
  <c r="P71" i="9" s="1"/>
  <c r="L75" i="8"/>
  <c r="L6" i="10"/>
  <c r="L14" i="14"/>
  <c r="P4" i="7"/>
  <c r="P12" i="7" s="1"/>
  <c r="P35" i="7" s="1"/>
  <c r="P75" i="5"/>
  <c r="P71" i="5"/>
  <c r="M19" i="14"/>
  <c r="M25" i="14" s="1"/>
  <c r="P67" i="5"/>
  <c r="P63" i="5"/>
  <c r="P59" i="5"/>
  <c r="P55" i="5"/>
  <c r="P51" i="5"/>
  <c r="P51" i="6" s="1"/>
  <c r="P47" i="5"/>
  <c r="P43" i="5"/>
  <c r="P39" i="5"/>
  <c r="P35" i="5"/>
  <c r="P31" i="5"/>
  <c r="P27" i="5"/>
  <c r="P23" i="5"/>
  <c r="Q149" i="2"/>
  <c r="P78" i="5" s="1"/>
  <c r="P19" i="5"/>
  <c r="P15" i="5"/>
  <c r="P11" i="5"/>
  <c r="P7" i="5"/>
  <c r="P3" i="5"/>
  <c r="M15" i="14"/>
  <c r="Q36" i="7"/>
  <c r="Q64" i="7" s="1"/>
  <c r="M4" i="13"/>
  <c r="M47" i="9"/>
  <c r="M79" i="9" s="1"/>
  <c r="M5" i="10"/>
  <c r="M72" i="8"/>
  <c r="Q38" i="7"/>
  <c r="M12" i="14"/>
  <c r="Q63" i="7"/>
  <c r="N9" i="14"/>
  <c r="Q77" i="5"/>
  <c r="Q77" i="6" s="1"/>
  <c r="N5" i="14"/>
  <c r="Q65" i="5"/>
  <c r="Q65" i="6" s="1"/>
  <c r="Q61" i="6"/>
  <c r="Q53" i="6"/>
  <c r="Q37" i="6"/>
  <c r="N13" i="12"/>
  <c r="N15" i="12" s="1"/>
  <c r="N16" i="12" s="1"/>
  <c r="Q25" i="5"/>
  <c r="N9" i="15"/>
  <c r="N6" i="10"/>
  <c r="N10" i="10" s="1"/>
  <c r="N70" i="9"/>
  <c r="N75" i="8"/>
  <c r="N14" i="14"/>
  <c r="R4" i="7"/>
  <c r="R12" i="7" s="1"/>
  <c r="R75" i="5"/>
  <c r="R71" i="5"/>
  <c r="O19" i="14"/>
  <c r="R67" i="5"/>
  <c r="R63" i="5"/>
  <c r="R59" i="5"/>
  <c r="R55" i="5"/>
  <c r="R51" i="5"/>
  <c r="R47" i="5"/>
  <c r="R43" i="5"/>
  <c r="R39" i="5"/>
  <c r="R35" i="5"/>
  <c r="R31" i="5"/>
  <c r="R27" i="5"/>
  <c r="R23" i="5"/>
  <c r="S149" i="2"/>
  <c r="R19" i="5"/>
  <c r="R15" i="5"/>
  <c r="R11" i="5"/>
  <c r="R7" i="5"/>
  <c r="R3" i="5"/>
  <c r="O15" i="14"/>
  <c r="S36" i="7"/>
  <c r="S64" i="7" s="1"/>
  <c r="O4" i="13"/>
  <c r="O5" i="10"/>
  <c r="O47" i="9"/>
  <c r="O79" i="9" s="1"/>
  <c r="S38" i="7"/>
  <c r="O72" i="8"/>
  <c r="O12" i="14"/>
  <c r="S63" i="7"/>
  <c r="S49" i="5"/>
  <c r="S49" i="6" s="1"/>
  <c r="S45" i="5"/>
  <c r="S45" i="6" s="1"/>
  <c r="S41" i="5"/>
  <c r="S41" i="6" s="1"/>
  <c r="J33" i="3"/>
  <c r="K33" i="3" s="1"/>
  <c r="S33" i="5"/>
  <c r="J29" i="3"/>
  <c r="K29" i="3" s="1"/>
  <c r="S29" i="5"/>
  <c r="S29" i="6" s="1"/>
  <c r="P13" i="12"/>
  <c r="P15" i="12" s="1"/>
  <c r="P16" i="12" s="1"/>
  <c r="J25" i="3"/>
  <c r="K25" i="3" s="1"/>
  <c r="S25" i="5"/>
  <c r="J17" i="3"/>
  <c r="K17" i="3" s="1"/>
  <c r="S17" i="5"/>
  <c r="S17" i="6" s="1"/>
  <c r="J13" i="3"/>
  <c r="K13" i="3" s="1"/>
  <c r="S13" i="5"/>
  <c r="S13" i="6" s="1"/>
  <c r="S6" i="12" s="1"/>
  <c r="J9" i="3"/>
  <c r="K9" i="3" s="1"/>
  <c r="S9" i="5"/>
  <c r="S9" i="6" s="1"/>
  <c r="P9" i="15"/>
  <c r="P70" i="9"/>
  <c r="P6" i="10"/>
  <c r="P75" i="8"/>
  <c r="P14" i="14"/>
  <c r="T4" i="7"/>
  <c r="T12" i="7" s="1"/>
  <c r="T35" i="7" s="1"/>
  <c r="T75" i="5"/>
  <c r="T71" i="5"/>
  <c r="Q19" i="14"/>
  <c r="Q25" i="14" s="1"/>
  <c r="T67" i="5"/>
  <c r="T63" i="5"/>
  <c r="T59" i="5"/>
  <c r="T55" i="5"/>
  <c r="S55" i="6" s="1"/>
  <c r="T51" i="5"/>
  <c r="T47" i="5"/>
  <c r="S47" i="6" s="1"/>
  <c r="T43" i="5"/>
  <c r="T39" i="5"/>
  <c r="S39" i="6" s="1"/>
  <c r="T35" i="5"/>
  <c r="T31" i="5"/>
  <c r="T27" i="5"/>
  <c r="T23" i="5"/>
  <c r="U149" i="2"/>
  <c r="T78" i="5" s="1"/>
  <c r="T19" i="5"/>
  <c r="T15" i="5"/>
  <c r="T11" i="5"/>
  <c r="T7" i="5"/>
  <c r="T3" i="5"/>
  <c r="Q15" i="14"/>
  <c r="U36" i="7"/>
  <c r="U64" i="7" s="1"/>
  <c r="Q4" i="13"/>
  <c r="Q47" i="9"/>
  <c r="Q79" i="9" s="1"/>
  <c r="Q72" i="8"/>
  <c r="Q5" i="10"/>
  <c r="U38" i="7"/>
  <c r="Q12" i="14"/>
  <c r="U63" i="7"/>
  <c r="R9" i="14"/>
  <c r="U77" i="5"/>
  <c r="R5" i="14"/>
  <c r="U65" i="5"/>
  <c r="R13" i="12"/>
  <c r="R15" i="12" s="1"/>
  <c r="R16" i="12" s="1"/>
  <c r="U25" i="5"/>
  <c r="H40" i="15"/>
  <c r="R9" i="15"/>
  <c r="R6" i="10"/>
  <c r="R70" i="9"/>
  <c r="R75" i="8"/>
  <c r="R14" i="14"/>
  <c r="V4" i="7"/>
  <c r="V12" i="7" s="1"/>
  <c r="V15" i="7" s="1"/>
  <c r="V75" i="5"/>
  <c r="V71" i="5"/>
  <c r="S19" i="14"/>
  <c r="V67" i="5"/>
  <c r="V63" i="5"/>
  <c r="V59" i="5"/>
  <c r="V55" i="5"/>
  <c r="V51" i="5"/>
  <c r="V47" i="5"/>
  <c r="V43" i="5"/>
  <c r="V39" i="5"/>
  <c r="V35" i="5"/>
  <c r="V31" i="5"/>
  <c r="V27" i="5"/>
  <c r="V23" i="5"/>
  <c r="W149" i="2"/>
  <c r="V78" i="5" s="1"/>
  <c r="V19" i="5"/>
  <c r="V5" i="9" s="1"/>
  <c r="V15" i="5"/>
  <c r="V11" i="5"/>
  <c r="V4" i="9" s="1"/>
  <c r="V7" i="5"/>
  <c r="V3" i="5"/>
  <c r="S15" i="14"/>
  <c r="W36" i="7"/>
  <c r="W64" i="7" s="1"/>
  <c r="S4" i="13"/>
  <c r="S5" i="10"/>
  <c r="S9" i="10" s="1"/>
  <c r="S47" i="9"/>
  <c r="S79" i="9" s="1"/>
  <c r="W38" i="7"/>
  <c r="S72" i="8"/>
  <c r="S12" i="14"/>
  <c r="W63" i="7"/>
  <c r="W45" i="5"/>
  <c r="W41" i="5"/>
  <c r="T41" i="6" s="1"/>
  <c r="W37" i="5"/>
  <c r="T37" i="6" s="1"/>
  <c r="L33" i="3"/>
  <c r="S41" i="4"/>
  <c r="L29" i="3"/>
  <c r="S37" i="4"/>
  <c r="W29" i="5"/>
  <c r="T29" i="6" s="1"/>
  <c r="T13" i="12"/>
  <c r="T15" i="12" s="1"/>
  <c r="T16" i="12" s="1"/>
  <c r="L25" i="3"/>
  <c r="S33" i="4"/>
  <c r="W25" i="5"/>
  <c r="L21" i="3"/>
  <c r="M21" i="3" s="1"/>
  <c r="S29" i="4"/>
  <c r="W21" i="5"/>
  <c r="L17" i="3"/>
  <c r="S25" i="4"/>
  <c r="L13" i="3"/>
  <c r="S21" i="4"/>
  <c r="W13" i="5"/>
  <c r="T13" i="6" s="1"/>
  <c r="T6" i="12" s="1"/>
  <c r="L9" i="3"/>
  <c r="M9" i="3" s="1"/>
  <c r="S17" i="4"/>
  <c r="W9" i="5"/>
  <c r="T9" i="6" s="1"/>
  <c r="L5" i="3"/>
  <c r="S13" i="4"/>
  <c r="W5" i="5"/>
  <c r="T9" i="15"/>
  <c r="J40" i="15"/>
  <c r="T70" i="9"/>
  <c r="T71" i="9" s="1"/>
  <c r="T6" i="10"/>
  <c r="T75" i="8"/>
  <c r="E60" i="3"/>
  <c r="F56" i="3"/>
  <c r="F52" i="3"/>
  <c r="F48" i="3"/>
  <c r="F40" i="3"/>
  <c r="T14" i="14"/>
  <c r="T17" i="14" s="1"/>
  <c r="X4" i="7"/>
  <c r="X12" i="7" s="1"/>
  <c r="X35" i="7" s="1"/>
  <c r="E32" i="3"/>
  <c r="F28" i="3"/>
  <c r="F24" i="3"/>
  <c r="F20" i="3"/>
  <c r="F16" i="3"/>
  <c r="F12" i="3"/>
  <c r="F8" i="3"/>
  <c r="X11" i="7"/>
  <c r="E4" i="3"/>
  <c r="V151" i="2"/>
  <c r="R151" i="2"/>
  <c r="N151" i="2"/>
  <c r="J151" i="2"/>
  <c r="F151" i="2"/>
  <c r="B152" i="2"/>
  <c r="B153" i="2" s="1"/>
  <c r="E152" i="2"/>
  <c r="E153" i="2" s="1"/>
  <c r="B154" i="2"/>
  <c r="B60" i="3"/>
  <c r="B32" i="3"/>
  <c r="B4" i="3"/>
  <c r="E70" i="3"/>
  <c r="E54" i="3"/>
  <c r="E38" i="3"/>
  <c r="E22" i="3"/>
  <c r="E6" i="3"/>
  <c r="J34" i="3"/>
  <c r="K34" i="3" s="1"/>
  <c r="J18" i="3"/>
  <c r="K18" i="3" s="1"/>
  <c r="G68" i="4"/>
  <c r="G52" i="4"/>
  <c r="G126" i="4" s="1"/>
  <c r="G36" i="4"/>
  <c r="G20" i="4"/>
  <c r="S23" i="4"/>
  <c r="P2" i="5"/>
  <c r="O77" i="5"/>
  <c r="O77" i="6" s="1"/>
  <c r="T76" i="5"/>
  <c r="N74" i="5"/>
  <c r="R70" i="5"/>
  <c r="Q67" i="5"/>
  <c r="K65" i="5"/>
  <c r="P64" i="5"/>
  <c r="T60" i="5"/>
  <c r="O25" i="5"/>
  <c r="O25" i="6" s="1"/>
  <c r="M19" i="5"/>
  <c r="K11" i="14"/>
  <c r="O3" i="7"/>
  <c r="O5" i="7" s="1"/>
  <c r="S11" i="14"/>
  <c r="S13" i="14" s="1"/>
  <c r="W3" i="7"/>
  <c r="B77" i="6"/>
  <c r="B61" i="6"/>
  <c r="B45" i="6"/>
  <c r="B17" i="6"/>
  <c r="C37" i="7"/>
  <c r="C40" i="7" s="1"/>
  <c r="C43" i="7"/>
  <c r="C43" i="6"/>
  <c r="C31" i="6"/>
  <c r="C15" i="6"/>
  <c r="C8" i="12" s="1"/>
  <c r="C4" i="9"/>
  <c r="C9" i="9" s="1"/>
  <c r="D77" i="6"/>
  <c r="D69" i="6"/>
  <c r="D53" i="6"/>
  <c r="D33" i="6"/>
  <c r="D21" i="6"/>
  <c r="E15" i="6"/>
  <c r="E8" i="12" s="1"/>
  <c r="F73" i="6"/>
  <c r="F49" i="6"/>
  <c r="F37" i="6"/>
  <c r="F21" i="6"/>
  <c r="F9" i="6"/>
  <c r="C9" i="15"/>
  <c r="C70" i="9"/>
  <c r="G71" i="9" s="1"/>
  <c r="C6" i="10"/>
  <c r="C75" i="8"/>
  <c r="D19" i="14"/>
  <c r="G67" i="5"/>
  <c r="G55" i="6"/>
  <c r="G3" i="6"/>
  <c r="E9" i="14"/>
  <c r="H77" i="5"/>
  <c r="E5" i="14"/>
  <c r="H65" i="5"/>
  <c r="H57" i="6"/>
  <c r="H45" i="6"/>
  <c r="H17" i="6"/>
  <c r="H5" i="6"/>
  <c r="E14" i="14"/>
  <c r="E17" i="14" s="1"/>
  <c r="I4" i="7"/>
  <c r="I12" i="7" s="1"/>
  <c r="I43" i="6"/>
  <c r="J149" i="2"/>
  <c r="I78" i="5" s="1"/>
  <c r="F28" i="15" s="1"/>
  <c r="I19" i="5"/>
  <c r="I4" i="9"/>
  <c r="F15" i="14"/>
  <c r="J36" i="7"/>
  <c r="J64" i="7" s="1"/>
  <c r="F4" i="13"/>
  <c r="F5" i="10"/>
  <c r="F9" i="10" s="1"/>
  <c r="F47" i="9"/>
  <c r="F79" i="9" s="1"/>
  <c r="J38" i="7"/>
  <c r="F72" i="8"/>
  <c r="F12" i="14"/>
  <c r="J63" i="7"/>
  <c r="J73" i="6"/>
  <c r="G5" i="14"/>
  <c r="J65" i="5"/>
  <c r="J65" i="6" s="1"/>
  <c r="J57" i="6"/>
  <c r="J45" i="6"/>
  <c r="J21" i="6"/>
  <c r="J9" i="6"/>
  <c r="G14" i="14"/>
  <c r="G17" i="14" s="1"/>
  <c r="K4" i="7"/>
  <c r="K12" i="7" s="1"/>
  <c r="K71" i="6"/>
  <c r="K43" i="6"/>
  <c r="K15" i="6"/>
  <c r="K8" i="12" s="1"/>
  <c r="H15" i="14"/>
  <c r="L36" i="7"/>
  <c r="L64" i="7" s="1"/>
  <c r="L57" i="6"/>
  <c r="L45" i="6"/>
  <c r="L37" i="6"/>
  <c r="L21" i="6"/>
  <c r="L13" i="6"/>
  <c r="L6" i="12" s="1"/>
  <c r="I14" i="14"/>
  <c r="M4" i="7"/>
  <c r="M12" i="7" s="1"/>
  <c r="M47" i="6"/>
  <c r="J27" i="15"/>
  <c r="M7" i="9"/>
  <c r="M39" i="6"/>
  <c r="M27" i="6"/>
  <c r="K5" i="14"/>
  <c r="N65" i="5"/>
  <c r="N9" i="6"/>
  <c r="K9" i="15"/>
  <c r="K70" i="9"/>
  <c r="O71" i="9" s="1"/>
  <c r="K6" i="10"/>
  <c r="K10" i="10" s="1"/>
  <c r="K75" i="8"/>
  <c r="N76" i="8" s="1"/>
  <c r="K14" i="14"/>
  <c r="O4" i="7"/>
  <c r="O12" i="7" s="1"/>
  <c r="O35" i="7" s="1"/>
  <c r="O59" i="6"/>
  <c r="O47" i="6"/>
  <c r="O23" i="6"/>
  <c r="O3" i="6"/>
  <c r="L15" i="14"/>
  <c r="P36" i="7"/>
  <c r="P64" i="7" s="1"/>
  <c r="M5" i="14"/>
  <c r="P65" i="5"/>
  <c r="P65" i="6" s="1"/>
  <c r="P57" i="6"/>
  <c r="P49" i="6"/>
  <c r="P37" i="6"/>
  <c r="R149" i="2"/>
  <c r="Q78" i="5" s="1"/>
  <c r="N28" i="15" s="1"/>
  <c r="Q19" i="5"/>
  <c r="Q7" i="6"/>
  <c r="R73" i="6"/>
  <c r="R61" i="6"/>
  <c r="R37" i="6"/>
  <c r="R5" i="6"/>
  <c r="P19" i="14"/>
  <c r="S67" i="5"/>
  <c r="J35" i="3"/>
  <c r="K35" i="3" s="1"/>
  <c r="S35" i="5"/>
  <c r="J23" i="3"/>
  <c r="K23" i="3" s="1"/>
  <c r="S23" i="5"/>
  <c r="J15" i="3"/>
  <c r="K15" i="3" s="1"/>
  <c r="S15" i="5"/>
  <c r="J7" i="3"/>
  <c r="K7" i="3" s="1"/>
  <c r="S7" i="5"/>
  <c r="T73" i="6"/>
  <c r="T57" i="6"/>
  <c r="T45" i="6"/>
  <c r="T21" i="6"/>
  <c r="T5" i="6"/>
  <c r="Q9" i="15"/>
  <c r="Q6" i="10"/>
  <c r="Q70" i="9"/>
  <c r="Q75" i="8"/>
  <c r="Q14" i="14"/>
  <c r="Q17" i="14" s="1"/>
  <c r="U4" i="7"/>
  <c r="U12" i="7" s="1"/>
  <c r="U17" i="7" s="1"/>
  <c r="R27" i="15"/>
  <c r="H39" i="15"/>
  <c r="U7" i="9"/>
  <c r="R12" i="14"/>
  <c r="V63" i="7"/>
  <c r="S9" i="15"/>
  <c r="I40" i="15"/>
  <c r="S70" i="9"/>
  <c r="S6" i="10"/>
  <c r="S75" i="8"/>
  <c r="S14" i="14"/>
  <c r="S17" i="14" s="1"/>
  <c r="W4" i="7"/>
  <c r="W12" i="7" s="1"/>
  <c r="T19" i="14"/>
  <c r="W67" i="5"/>
  <c r="T27" i="15"/>
  <c r="J39" i="15"/>
  <c r="W7" i="9"/>
  <c r="W31" i="5"/>
  <c r="L31" i="3"/>
  <c r="M31" i="3" s="1"/>
  <c r="X149" i="2"/>
  <c r="W19" i="5"/>
  <c r="W5" i="9" s="1"/>
  <c r="L19" i="3"/>
  <c r="W7" i="5"/>
  <c r="L7" i="3"/>
  <c r="T15" i="14"/>
  <c r="X36" i="7"/>
  <c r="X64" i="7" s="1"/>
  <c r="G54" i="4"/>
  <c r="T4" i="13"/>
  <c r="T47" i="9"/>
  <c r="T79" i="9" s="1"/>
  <c r="T5" i="10"/>
  <c r="X38" i="7"/>
  <c r="T72" i="8"/>
  <c r="G38" i="4"/>
  <c r="U150" i="2"/>
  <c r="I150" i="2"/>
  <c r="E11" i="15" s="1"/>
  <c r="B46" i="3"/>
  <c r="E62" i="3"/>
  <c r="E30" i="3"/>
  <c r="G30" i="3" s="1"/>
  <c r="K26" i="3"/>
  <c r="S31" i="4"/>
  <c r="W77" i="5"/>
  <c r="O69" i="5"/>
  <c r="O69" i="6" s="1"/>
  <c r="W61" i="5"/>
  <c r="T61" i="6" s="1"/>
  <c r="O53" i="5"/>
  <c r="G33" i="5"/>
  <c r="G33" i="6" s="1"/>
  <c r="D11" i="14"/>
  <c r="D13" i="14" s="1"/>
  <c r="H3" i="7"/>
  <c r="P11" i="14"/>
  <c r="P13" i="14" s="1"/>
  <c r="T3" i="7"/>
  <c r="C65" i="7"/>
  <c r="C66" i="7" s="1"/>
  <c r="C67" i="7" s="1"/>
  <c r="C42" i="7"/>
  <c r="C41" i="7"/>
  <c r="C17" i="7"/>
  <c r="C30" i="6"/>
  <c r="B11" i="14"/>
  <c r="B13" i="14" s="1"/>
  <c r="F3" i="7"/>
  <c r="F11" i="14"/>
  <c r="J3" i="7"/>
  <c r="J8" i="7" s="1"/>
  <c r="J11" i="14"/>
  <c r="J13" i="14" s="1"/>
  <c r="N3" i="7"/>
  <c r="N8" i="7" s="1"/>
  <c r="N11" i="14"/>
  <c r="N13" i="14" s="1"/>
  <c r="R3" i="7"/>
  <c r="R8" i="7" s="1"/>
  <c r="R14" i="7" s="1"/>
  <c r="R11" i="14"/>
  <c r="V3" i="7"/>
  <c r="V8" i="7" s="1"/>
  <c r="B41" i="7"/>
  <c r="B65" i="7"/>
  <c r="B66" i="7" s="1"/>
  <c r="B67" i="7" s="1"/>
  <c r="B74" i="5"/>
  <c r="B70" i="5"/>
  <c r="B66" i="5"/>
  <c r="B62" i="5"/>
  <c r="B62" i="6" s="1"/>
  <c r="B58" i="5"/>
  <c r="B54" i="5"/>
  <c r="B50" i="5"/>
  <c r="B46" i="5"/>
  <c r="B46" i="6" s="1"/>
  <c r="B42" i="5"/>
  <c r="B38" i="5"/>
  <c r="B38" i="6" s="1"/>
  <c r="B34" i="5"/>
  <c r="B30" i="5"/>
  <c r="B30" i="6" s="1"/>
  <c r="B26" i="5"/>
  <c r="B22" i="5"/>
  <c r="B22" i="6" s="1"/>
  <c r="C160" i="2"/>
  <c r="B79" i="5" s="1"/>
  <c r="B18" i="5"/>
  <c r="B18" i="6" s="1"/>
  <c r="B8" i="15" s="1"/>
  <c r="B14" i="5"/>
  <c r="B10" i="5"/>
  <c r="B10" i="6" s="1"/>
  <c r="B6" i="5"/>
  <c r="B2" i="5"/>
  <c r="C76" i="5"/>
  <c r="C72" i="5"/>
  <c r="C72" i="6" s="1"/>
  <c r="C68" i="5"/>
  <c r="C68" i="6" s="1"/>
  <c r="C64" i="5"/>
  <c r="B64" i="6" s="1"/>
  <c r="C60" i="5"/>
  <c r="C56" i="5"/>
  <c r="C56" i="6" s="1"/>
  <c r="C52" i="5"/>
  <c r="C52" i="6" s="1"/>
  <c r="C48" i="5"/>
  <c r="C44" i="5"/>
  <c r="C44" i="6" s="1"/>
  <c r="C40" i="5"/>
  <c r="C40" i="6" s="1"/>
  <c r="C36" i="5"/>
  <c r="C36" i="6" s="1"/>
  <c r="C32" i="5"/>
  <c r="C32" i="6" s="1"/>
  <c r="C28" i="5"/>
  <c r="C24" i="5"/>
  <c r="C24" i="6" s="1"/>
  <c r="C77" i="9" s="1"/>
  <c r="C20" i="5"/>
  <c r="C20" i="6" s="1"/>
  <c r="C16" i="5"/>
  <c r="C16" i="6" s="1"/>
  <c r="C9" i="12" s="1"/>
  <c r="C12" i="5"/>
  <c r="C12" i="6" s="1"/>
  <c r="C5" i="12" s="1"/>
  <c r="C8" i="5"/>
  <c r="C8" i="6" s="1"/>
  <c r="C4" i="5"/>
  <c r="D41" i="7"/>
  <c r="D65" i="7"/>
  <c r="D66" i="7" s="1"/>
  <c r="D67" i="7" s="1"/>
  <c r="D42" i="7"/>
  <c r="D17" i="7"/>
  <c r="D74" i="5"/>
  <c r="D74" i="6" s="1"/>
  <c r="D70" i="5"/>
  <c r="D66" i="5"/>
  <c r="D66" i="6" s="1"/>
  <c r="D62" i="5"/>
  <c r="D62" i="6" s="1"/>
  <c r="D58" i="5"/>
  <c r="D58" i="6" s="1"/>
  <c r="D54" i="5"/>
  <c r="D54" i="6" s="1"/>
  <c r="D50" i="5"/>
  <c r="D50" i="6" s="1"/>
  <c r="D46" i="5"/>
  <c r="D46" i="6" s="1"/>
  <c r="D42" i="5"/>
  <c r="D38" i="5"/>
  <c r="C38" i="6" s="1"/>
  <c r="D34" i="5"/>
  <c r="D30" i="5"/>
  <c r="D30" i="6" s="1"/>
  <c r="D26" i="5"/>
  <c r="D22" i="5"/>
  <c r="E160" i="2"/>
  <c r="D79" i="5" s="1"/>
  <c r="D18" i="5"/>
  <c r="D14" i="5"/>
  <c r="D14" i="6" s="1"/>
  <c r="D7" i="12" s="1"/>
  <c r="D10" i="5"/>
  <c r="D6" i="5"/>
  <c r="D6" i="6" s="1"/>
  <c r="B8" i="14"/>
  <c r="E76" i="5"/>
  <c r="B4" i="14"/>
  <c r="E64" i="5"/>
  <c r="B3" i="14"/>
  <c r="E60" i="5"/>
  <c r="E6" i="9"/>
  <c r="B16" i="14"/>
  <c r="B6" i="13"/>
  <c r="F39" i="7"/>
  <c r="E50" i="8"/>
  <c r="F42" i="5"/>
  <c r="F38" i="5"/>
  <c r="E38" i="6" s="1"/>
  <c r="F34" i="5"/>
  <c r="C14" i="12"/>
  <c r="F26" i="5"/>
  <c r="F22" i="5"/>
  <c r="G160" i="2"/>
  <c r="F79" i="5" s="1"/>
  <c r="F18" i="5"/>
  <c r="F10" i="5"/>
  <c r="F6" i="5"/>
  <c r="C3" i="12"/>
  <c r="F2" i="5"/>
  <c r="C4" i="15"/>
  <c r="C5" i="15" s="1"/>
  <c r="C18" i="14"/>
  <c r="C82" i="9"/>
  <c r="C4" i="8"/>
  <c r="G13" i="7"/>
  <c r="C27" i="8"/>
  <c r="G10" i="7"/>
  <c r="D8" i="14"/>
  <c r="G76" i="5"/>
  <c r="G72" i="5"/>
  <c r="G72" i="6" s="1"/>
  <c r="G68" i="5"/>
  <c r="G68" i="6" s="1"/>
  <c r="D4" i="14"/>
  <c r="G64" i="5"/>
  <c r="D3" i="14"/>
  <c r="G60" i="5"/>
  <c r="G56" i="5"/>
  <c r="G52" i="5"/>
  <c r="G52" i="6" s="1"/>
  <c r="G48" i="5"/>
  <c r="G48" i="6" s="1"/>
  <c r="G44" i="5"/>
  <c r="G40" i="5"/>
  <c r="G36" i="5"/>
  <c r="G36" i="6" s="1"/>
  <c r="G32" i="5"/>
  <c r="G32" i="6" s="1"/>
  <c r="G28" i="5"/>
  <c r="D28" i="6" s="1"/>
  <c r="D19" i="9" s="1"/>
  <c r="G24" i="5"/>
  <c r="G24" i="6" s="1"/>
  <c r="G77" i="9" s="1"/>
  <c r="G20" i="5"/>
  <c r="G20" i="6" s="1"/>
  <c r="G16" i="5"/>
  <c r="G16" i="6" s="1"/>
  <c r="G9" i="12" s="1"/>
  <c r="G12" i="5"/>
  <c r="G8" i="5"/>
  <c r="G8" i="6" s="1"/>
  <c r="G4" i="5"/>
  <c r="G4" i="6" s="1"/>
  <c r="D16" i="14"/>
  <c r="D6" i="13"/>
  <c r="H39" i="7"/>
  <c r="G50" i="8"/>
  <c r="H17" i="7"/>
  <c r="E7" i="14"/>
  <c r="H74" i="5"/>
  <c r="E6" i="14"/>
  <c r="H70" i="5"/>
  <c r="H66" i="5"/>
  <c r="H62" i="5"/>
  <c r="H62" i="6" s="1"/>
  <c r="H58" i="5"/>
  <c r="H58" i="6" s="1"/>
  <c r="H54" i="5"/>
  <c r="H54" i="6" s="1"/>
  <c r="H50" i="5"/>
  <c r="F50" i="6" s="1"/>
  <c r="H46" i="5"/>
  <c r="H46" i="6" s="1"/>
  <c r="H42" i="5"/>
  <c r="H42" i="6" s="1"/>
  <c r="H38" i="5"/>
  <c r="H34" i="5"/>
  <c r="G34" i="6" s="1"/>
  <c r="H30" i="5"/>
  <c r="E14" i="12"/>
  <c r="H26" i="5"/>
  <c r="H26" i="6" s="1"/>
  <c r="H22" i="5"/>
  <c r="G22" i="6" s="1"/>
  <c r="I160" i="2"/>
  <c r="H18" i="5"/>
  <c r="H14" i="5"/>
  <c r="H10" i="5"/>
  <c r="G10" i="6" s="1"/>
  <c r="H6" i="5"/>
  <c r="E4" i="15"/>
  <c r="E5" i="15" s="1"/>
  <c r="E18" i="14"/>
  <c r="E24" i="14" s="1"/>
  <c r="E82" i="9"/>
  <c r="E4" i="8"/>
  <c r="I13" i="7"/>
  <c r="I10" i="7"/>
  <c r="E27" i="8"/>
  <c r="F28" i="8" s="1"/>
  <c r="F8" i="14"/>
  <c r="I76" i="5"/>
  <c r="F4" i="14"/>
  <c r="I64" i="5"/>
  <c r="F3" i="14"/>
  <c r="I60" i="5"/>
  <c r="I48" i="6"/>
  <c r="I6" i="9"/>
  <c r="I20" i="6"/>
  <c r="F74" i="9"/>
  <c r="F75" i="9" s="1"/>
  <c r="F6" i="13"/>
  <c r="F16" i="14"/>
  <c r="J39" i="7"/>
  <c r="J50" i="5"/>
  <c r="J38" i="5"/>
  <c r="J34" i="5"/>
  <c r="J30" i="5"/>
  <c r="J22" i="5"/>
  <c r="K160" i="2"/>
  <c r="J79" i="5" s="1"/>
  <c r="J18" i="5"/>
  <c r="J14" i="5"/>
  <c r="J6" i="5"/>
  <c r="G3" i="12"/>
  <c r="J2" i="5"/>
  <c r="G18" i="14"/>
  <c r="G4" i="15"/>
  <c r="G5" i="15" s="1"/>
  <c r="G82" i="9"/>
  <c r="G4" i="8"/>
  <c r="K13" i="7"/>
  <c r="G27" i="8"/>
  <c r="K10" i="7"/>
  <c r="K16" i="7" s="1"/>
  <c r="H8" i="14"/>
  <c r="K76" i="5"/>
  <c r="K72" i="5"/>
  <c r="K72" i="6" s="1"/>
  <c r="K68" i="5"/>
  <c r="J68" i="6" s="1"/>
  <c r="H4" i="14"/>
  <c r="K64" i="5"/>
  <c r="H3" i="14"/>
  <c r="K60" i="5"/>
  <c r="K56" i="5"/>
  <c r="K52" i="5"/>
  <c r="J52" i="6" s="1"/>
  <c r="K48" i="5"/>
  <c r="K48" i="6" s="1"/>
  <c r="K44" i="5"/>
  <c r="H44" i="6" s="1"/>
  <c r="K40" i="5"/>
  <c r="K36" i="5"/>
  <c r="K36" i="6" s="1"/>
  <c r="K32" i="5"/>
  <c r="K32" i="6" s="1"/>
  <c r="K28" i="5"/>
  <c r="I28" i="6" s="1"/>
  <c r="I19" i="9" s="1"/>
  <c r="K24" i="5"/>
  <c r="K20" i="5"/>
  <c r="K20" i="6" s="1"/>
  <c r="K16" i="5"/>
  <c r="K12" i="5"/>
  <c r="I12" i="6" s="1"/>
  <c r="I5" i="12" s="1"/>
  <c r="K8" i="5"/>
  <c r="K4" i="5"/>
  <c r="H4" i="6" s="1"/>
  <c r="H75" i="9"/>
  <c r="H16" i="14"/>
  <c r="H6" i="13"/>
  <c r="L39" i="7"/>
  <c r="I7" i="14"/>
  <c r="L74" i="5"/>
  <c r="L74" i="6" s="1"/>
  <c r="I6" i="14"/>
  <c r="L70" i="5"/>
  <c r="L66" i="5"/>
  <c r="L66" i="6" s="1"/>
  <c r="L62" i="5"/>
  <c r="L62" i="6" s="1"/>
  <c r="L58" i="5"/>
  <c r="L54" i="5"/>
  <c r="L54" i="6" s="1"/>
  <c r="L50" i="5"/>
  <c r="L46" i="5"/>
  <c r="J46" i="6" s="1"/>
  <c r="L42" i="5"/>
  <c r="L38" i="5"/>
  <c r="L38" i="6" s="1"/>
  <c r="L34" i="5"/>
  <c r="L34" i="6" s="1"/>
  <c r="L30" i="5"/>
  <c r="I14" i="12"/>
  <c r="L26" i="5"/>
  <c r="L22" i="5"/>
  <c r="L22" i="6" s="1"/>
  <c r="M160" i="2"/>
  <c r="L79" i="5" s="1"/>
  <c r="L18" i="5"/>
  <c r="L14" i="5"/>
  <c r="L10" i="5"/>
  <c r="L10" i="6" s="1"/>
  <c r="L6" i="5"/>
  <c r="L6" i="6" s="1"/>
  <c r="I4" i="15"/>
  <c r="I5" i="15" s="1"/>
  <c r="I18" i="14"/>
  <c r="I24" i="14" s="1"/>
  <c r="I82" i="9"/>
  <c r="I4" i="8"/>
  <c r="M13" i="7"/>
  <c r="M10" i="7"/>
  <c r="I27" i="8"/>
  <c r="L28" i="8" s="1"/>
  <c r="J8" i="14"/>
  <c r="M76" i="5"/>
  <c r="J4" i="14"/>
  <c r="M64" i="5"/>
  <c r="J3" i="14"/>
  <c r="M60" i="5"/>
  <c r="M6" i="9"/>
  <c r="M28" i="6"/>
  <c r="M19" i="9" s="1"/>
  <c r="M12" i="6"/>
  <c r="M5" i="12" s="1"/>
  <c r="J74" i="9"/>
  <c r="J75" i="9" s="1"/>
  <c r="J16" i="14"/>
  <c r="J6" i="13"/>
  <c r="N39" i="7"/>
  <c r="N17" i="7"/>
  <c r="N50" i="5"/>
  <c r="N50" i="6" s="1"/>
  <c r="N46" i="5"/>
  <c r="M46" i="6" s="1"/>
  <c r="N42" i="5"/>
  <c r="N34" i="5"/>
  <c r="N30" i="5"/>
  <c r="M30" i="6" s="1"/>
  <c r="K14" i="12"/>
  <c r="N26" i="5"/>
  <c r="O160" i="2"/>
  <c r="N79" i="5" s="1"/>
  <c r="N18" i="5"/>
  <c r="N14" i="5"/>
  <c r="N10" i="5"/>
  <c r="K3" i="12"/>
  <c r="N2" i="5"/>
  <c r="K18" i="14"/>
  <c r="K4" i="15"/>
  <c r="K5" i="15" s="1"/>
  <c r="K21" i="15" s="1"/>
  <c r="K82" i="9"/>
  <c r="K4" i="8"/>
  <c r="M5" i="8" s="1"/>
  <c r="O13" i="7"/>
  <c r="K27" i="8"/>
  <c r="O10" i="7"/>
  <c r="L8" i="14"/>
  <c r="O76" i="5"/>
  <c r="O72" i="5"/>
  <c r="O72" i="6" s="1"/>
  <c r="O68" i="5"/>
  <c r="O68" i="6" s="1"/>
  <c r="L4" i="14"/>
  <c r="O64" i="5"/>
  <c r="L3" i="14"/>
  <c r="O60" i="5"/>
  <c r="O56" i="5"/>
  <c r="O56" i="6" s="1"/>
  <c r="O52" i="5"/>
  <c r="O52" i="6" s="1"/>
  <c r="O48" i="5"/>
  <c r="O48" i="6" s="1"/>
  <c r="O44" i="5"/>
  <c r="O44" i="6" s="1"/>
  <c r="O40" i="5"/>
  <c r="O40" i="6" s="1"/>
  <c r="O36" i="5"/>
  <c r="O36" i="6" s="1"/>
  <c r="O32" i="5"/>
  <c r="O32" i="6" s="1"/>
  <c r="O28" i="5"/>
  <c r="O24" i="5"/>
  <c r="O24" i="6" s="1"/>
  <c r="O77" i="9" s="1"/>
  <c r="O20" i="5"/>
  <c r="O16" i="5"/>
  <c r="O16" i="6" s="1"/>
  <c r="O9" i="12" s="1"/>
  <c r="O12" i="5"/>
  <c r="O12" i="6" s="1"/>
  <c r="O5" i="12" s="1"/>
  <c r="O8" i="5"/>
  <c r="O8" i="6" s="1"/>
  <c r="O4" i="5"/>
  <c r="O4" i="6" s="1"/>
  <c r="L74" i="9"/>
  <c r="L75" i="9" s="1"/>
  <c r="L16" i="14"/>
  <c r="L6" i="13"/>
  <c r="P39" i="7"/>
  <c r="M7" i="14"/>
  <c r="P74" i="5"/>
  <c r="P74" i="6" s="1"/>
  <c r="M6" i="14"/>
  <c r="P70" i="5"/>
  <c r="P66" i="5"/>
  <c r="P66" i="6" s="1"/>
  <c r="P62" i="5"/>
  <c r="P62" i="6" s="1"/>
  <c r="P58" i="5"/>
  <c r="P58" i="6" s="1"/>
  <c r="P54" i="5"/>
  <c r="P54" i="6" s="1"/>
  <c r="P50" i="5"/>
  <c r="P50" i="6" s="1"/>
  <c r="P46" i="5"/>
  <c r="P42" i="5"/>
  <c r="P38" i="5"/>
  <c r="P34" i="5"/>
  <c r="P34" i="6" s="1"/>
  <c r="P30" i="5"/>
  <c r="M14" i="12"/>
  <c r="P26" i="5"/>
  <c r="P22" i="5"/>
  <c r="Q160" i="2"/>
  <c r="P79" i="5" s="1"/>
  <c r="P18" i="5"/>
  <c r="P14" i="5"/>
  <c r="P10" i="5"/>
  <c r="P6" i="5"/>
  <c r="M4" i="15"/>
  <c r="M5" i="15" s="1"/>
  <c r="M14" i="15" s="1"/>
  <c r="M18" i="14"/>
  <c r="M24" i="14" s="1"/>
  <c r="M82" i="9"/>
  <c r="M4" i="8"/>
  <c r="Q13" i="7"/>
  <c r="Q10" i="7"/>
  <c r="M27" i="8"/>
  <c r="N8" i="14"/>
  <c r="Q76" i="5"/>
  <c r="N4" i="14"/>
  <c r="Q64" i="5"/>
  <c r="N3" i="14"/>
  <c r="Q60" i="5"/>
  <c r="N74" i="9"/>
  <c r="N75" i="9" s="1"/>
  <c r="N16" i="14"/>
  <c r="N6" i="13"/>
  <c r="R39" i="7"/>
  <c r="R17" i="7"/>
  <c r="R46" i="5"/>
  <c r="R42" i="5"/>
  <c r="R38" i="5"/>
  <c r="R30" i="5"/>
  <c r="O14" i="12"/>
  <c r="R26" i="5"/>
  <c r="R22" i="5"/>
  <c r="S160" i="2"/>
  <c r="R79" i="5" s="1"/>
  <c r="R14" i="5"/>
  <c r="R14" i="6" s="1"/>
  <c r="R7" i="12" s="1"/>
  <c r="R10" i="5"/>
  <c r="R6" i="5"/>
  <c r="O3" i="12"/>
  <c r="R2" i="5"/>
  <c r="O18" i="14"/>
  <c r="O4" i="15"/>
  <c r="O5" i="15" s="1"/>
  <c r="O21" i="15" s="1"/>
  <c r="O82" i="9"/>
  <c r="O4" i="8"/>
  <c r="R5" i="8" s="1"/>
  <c r="S13" i="7"/>
  <c r="O27" i="8"/>
  <c r="S10" i="7"/>
  <c r="P8" i="14"/>
  <c r="S76" i="5"/>
  <c r="S72" i="5"/>
  <c r="S72" i="6" s="1"/>
  <c r="S68" i="5"/>
  <c r="S68" i="6" s="1"/>
  <c r="P4" i="14"/>
  <c r="S64" i="5"/>
  <c r="P3" i="14"/>
  <c r="S60" i="5"/>
  <c r="S56" i="5"/>
  <c r="S56" i="6" s="1"/>
  <c r="S52" i="5"/>
  <c r="S48" i="5"/>
  <c r="S48" i="6" s="1"/>
  <c r="S44" i="5"/>
  <c r="S44" i="6" s="1"/>
  <c r="S40" i="5"/>
  <c r="S40" i="6" s="1"/>
  <c r="J36" i="3"/>
  <c r="K36" i="3" s="1"/>
  <c r="S36" i="5"/>
  <c r="J32" i="3"/>
  <c r="K32" i="3" s="1"/>
  <c r="S32" i="5"/>
  <c r="J28" i="3"/>
  <c r="K28" i="3" s="1"/>
  <c r="S28" i="5"/>
  <c r="J24" i="3"/>
  <c r="K24" i="3" s="1"/>
  <c r="S24" i="5"/>
  <c r="S24" i="6" s="1"/>
  <c r="S77" i="9" s="1"/>
  <c r="J20" i="3"/>
  <c r="K20" i="3" s="1"/>
  <c r="S20" i="5"/>
  <c r="J16" i="3"/>
  <c r="K16" i="3" s="1"/>
  <c r="S16" i="5"/>
  <c r="J12" i="3"/>
  <c r="K12" i="3" s="1"/>
  <c r="S12" i="5"/>
  <c r="S12" i="6" s="1"/>
  <c r="S5" i="12" s="1"/>
  <c r="J8" i="3"/>
  <c r="K8" i="3" s="1"/>
  <c r="S8" i="5"/>
  <c r="S8" i="6" s="1"/>
  <c r="J4" i="3"/>
  <c r="K4" i="3" s="1"/>
  <c r="S4" i="5"/>
  <c r="P74" i="9"/>
  <c r="P16" i="14"/>
  <c r="P6" i="13"/>
  <c r="T39" i="7"/>
  <c r="T17" i="7"/>
  <c r="Q7" i="14"/>
  <c r="T74" i="5"/>
  <c r="T74" i="6" s="1"/>
  <c r="Q6" i="14"/>
  <c r="T70" i="5"/>
  <c r="T66" i="5"/>
  <c r="T66" i="6" s="1"/>
  <c r="T62" i="5"/>
  <c r="T62" i="6" s="1"/>
  <c r="T58" i="5"/>
  <c r="T54" i="5"/>
  <c r="T50" i="5"/>
  <c r="T50" i="6" s="1"/>
  <c r="T46" i="5"/>
  <c r="T46" i="6" s="1"/>
  <c r="T42" i="5"/>
  <c r="T38" i="5"/>
  <c r="T34" i="5"/>
  <c r="T30" i="5"/>
  <c r="Q14" i="12"/>
  <c r="T26" i="5"/>
  <c r="T22" i="5"/>
  <c r="T22" i="6" s="1"/>
  <c r="U160" i="2"/>
  <c r="T18" i="5"/>
  <c r="T18" i="6" s="1"/>
  <c r="T8" i="15" s="1"/>
  <c r="T14" i="5"/>
  <c r="T14" i="6" s="1"/>
  <c r="T7" i="12" s="1"/>
  <c r="T10" i="5"/>
  <c r="T6" i="5"/>
  <c r="Q4" i="15"/>
  <c r="Q5" i="15" s="1"/>
  <c r="Q18" i="14"/>
  <c r="Q24" i="14" s="1"/>
  <c r="Q82" i="9"/>
  <c r="Q4" i="8"/>
  <c r="U13" i="7"/>
  <c r="U10" i="7"/>
  <c r="Q27" i="8"/>
  <c r="S28" i="8" s="1"/>
  <c r="R8" i="14"/>
  <c r="U76" i="5"/>
  <c r="R4" i="14"/>
  <c r="U64" i="5"/>
  <c r="R3" i="14"/>
  <c r="U60" i="5"/>
  <c r="R74" i="9"/>
  <c r="R75" i="9" s="1"/>
  <c r="R16" i="14"/>
  <c r="R6" i="13"/>
  <c r="V39" i="7"/>
  <c r="V42" i="5"/>
  <c r="V38" i="5"/>
  <c r="V34" i="5"/>
  <c r="S14" i="12"/>
  <c r="V26" i="5"/>
  <c r="V22" i="5"/>
  <c r="W160" i="2"/>
  <c r="V18" i="5"/>
  <c r="V10" i="5"/>
  <c r="V6" i="5"/>
  <c r="S3" i="12"/>
  <c r="V2" i="5"/>
  <c r="S4" i="15"/>
  <c r="S5" i="15" s="1"/>
  <c r="S12" i="15" s="1"/>
  <c r="S18" i="14"/>
  <c r="S82" i="9"/>
  <c r="S4" i="8"/>
  <c r="W13" i="7"/>
  <c r="S27" i="8"/>
  <c r="W10" i="7"/>
  <c r="T8" i="14"/>
  <c r="W76" i="5"/>
  <c r="W72" i="5"/>
  <c r="W68" i="5"/>
  <c r="T68" i="6" s="1"/>
  <c r="T4" i="14"/>
  <c r="W64" i="5"/>
  <c r="T3" i="14"/>
  <c r="W60" i="5"/>
  <c r="W56" i="5"/>
  <c r="W52" i="5"/>
  <c r="W48" i="5"/>
  <c r="W44" i="5"/>
  <c r="T44" i="6" s="1"/>
  <c r="W40" i="5"/>
  <c r="S44" i="4"/>
  <c r="W36" i="5"/>
  <c r="S40" i="4"/>
  <c r="W32" i="5"/>
  <c r="S36" i="4"/>
  <c r="W28" i="5"/>
  <c r="W6" i="9" s="1"/>
  <c r="S32" i="4"/>
  <c r="W24" i="5"/>
  <c r="S28" i="4"/>
  <c r="W20" i="5"/>
  <c r="S24" i="4"/>
  <c r="W16" i="5"/>
  <c r="S20" i="4"/>
  <c r="W12" i="5"/>
  <c r="S16" i="4"/>
  <c r="W8" i="5"/>
  <c r="T8" i="6" s="1"/>
  <c r="S12" i="4"/>
  <c r="W4" i="5"/>
  <c r="T74" i="9"/>
  <c r="T75" i="9" s="1"/>
  <c r="E71" i="3"/>
  <c r="G71" i="3" s="1"/>
  <c r="G79" i="4"/>
  <c r="E67" i="3"/>
  <c r="G75" i="4"/>
  <c r="E63" i="3"/>
  <c r="G71" i="4"/>
  <c r="T16" i="14"/>
  <c r="T6" i="13"/>
  <c r="X39" i="7"/>
  <c r="E59" i="3"/>
  <c r="F64" i="3" s="1"/>
  <c r="G67" i="4"/>
  <c r="E55" i="3"/>
  <c r="G63" i="4"/>
  <c r="E51" i="3"/>
  <c r="G59" i="4"/>
  <c r="J59" i="4" s="1"/>
  <c r="K59" i="4" s="1"/>
  <c r="E47" i="3"/>
  <c r="G55" i="4"/>
  <c r="E43" i="3"/>
  <c r="G51" i="4"/>
  <c r="E39" i="3"/>
  <c r="G47" i="4"/>
  <c r="T49" i="8"/>
  <c r="T50" i="8" s="1"/>
  <c r="E35" i="3"/>
  <c r="G43" i="4"/>
  <c r="E31" i="3"/>
  <c r="G39" i="4"/>
  <c r="E27" i="3"/>
  <c r="G35" i="4"/>
  <c r="E23" i="3"/>
  <c r="G31" i="4"/>
  <c r="E19" i="3"/>
  <c r="G27" i="4"/>
  <c r="E15" i="3"/>
  <c r="G23" i="4"/>
  <c r="E11" i="3"/>
  <c r="G19" i="4"/>
  <c r="E7" i="3"/>
  <c r="G15" i="4"/>
  <c r="X9" i="7"/>
  <c r="X17" i="7" s="1"/>
  <c r="E3" i="3"/>
  <c r="G11" i="4"/>
  <c r="U151" i="2"/>
  <c r="Q151" i="2"/>
  <c r="X152" i="2"/>
  <c r="X153" i="2" s="1"/>
  <c r="T152" i="2"/>
  <c r="T153" i="2" s="1"/>
  <c r="P152" i="2"/>
  <c r="P153" i="2" s="1"/>
  <c r="L152" i="2"/>
  <c r="L153" i="2" s="1"/>
  <c r="H152" i="2"/>
  <c r="H153" i="2" s="1"/>
  <c r="D152" i="2"/>
  <c r="D153" i="2" s="1"/>
  <c r="W153" i="2"/>
  <c r="S153" i="2"/>
  <c r="O153" i="2"/>
  <c r="K153" i="2"/>
  <c r="G153" i="2"/>
  <c r="C153" i="2"/>
  <c r="U154" i="2"/>
  <c r="Q154" i="2"/>
  <c r="M154" i="2"/>
  <c r="I154" i="2"/>
  <c r="E154" i="2"/>
  <c r="B71" i="3"/>
  <c r="B59" i="3"/>
  <c r="B35" i="3"/>
  <c r="B3" i="3"/>
  <c r="E66" i="3"/>
  <c r="E50" i="3"/>
  <c r="E34" i="3"/>
  <c r="E18" i="3"/>
  <c r="J30" i="3"/>
  <c r="K30" i="3" s="1"/>
  <c r="J14" i="3"/>
  <c r="K14" i="3" s="1"/>
  <c r="L36" i="3"/>
  <c r="L20" i="3"/>
  <c r="M20" i="3" s="1"/>
  <c r="L4" i="3"/>
  <c r="G10" i="4"/>
  <c r="G64" i="4"/>
  <c r="G48" i="4"/>
  <c r="G32" i="4"/>
  <c r="G16" i="4"/>
  <c r="S35" i="4"/>
  <c r="S19" i="4"/>
  <c r="L2" i="5"/>
  <c r="K77" i="5"/>
  <c r="P76" i="5"/>
  <c r="J74" i="5"/>
  <c r="J74" i="6" s="1"/>
  <c r="N70" i="5"/>
  <c r="M67" i="5"/>
  <c r="W65" i="5"/>
  <c r="G65" i="5"/>
  <c r="L64" i="5"/>
  <c r="P60" i="5"/>
  <c r="P60" i="6" s="1"/>
  <c r="W33" i="5"/>
  <c r="T33" i="6" s="1"/>
  <c r="S21" i="5"/>
  <c r="S21" i="6" s="1"/>
  <c r="R18" i="5"/>
  <c r="E39" i="4"/>
  <c r="D33" i="4"/>
  <c r="B12" i="15"/>
  <c r="N12" i="15"/>
  <c r="J12" i="15"/>
  <c r="D14" i="15"/>
  <c r="D12" i="15"/>
  <c r="G12" i="15"/>
  <c r="O14" i="15"/>
  <c r="N14" i="15"/>
  <c r="J14" i="15"/>
  <c r="K14" i="15"/>
  <c r="F14" i="15"/>
  <c r="B14" i="15"/>
  <c r="I14" i="15"/>
  <c r="E14" i="15"/>
  <c r="R71" i="9"/>
  <c r="F71" i="9"/>
  <c r="Q71" i="9"/>
  <c r="M71" i="9"/>
  <c r="I71" i="9"/>
  <c r="N48" i="9"/>
  <c r="E48" i="9"/>
  <c r="I48" i="9"/>
  <c r="T48" i="9"/>
  <c r="H48" i="9"/>
  <c r="K48" i="9"/>
  <c r="D11" i="9"/>
  <c r="E8" i="9"/>
  <c r="M8" i="9"/>
  <c r="I8" i="9"/>
  <c r="R78" i="5"/>
  <c r="N78" i="5"/>
  <c r="K28" i="15" s="1"/>
  <c r="C12" i="9"/>
  <c r="H50" i="8"/>
  <c r="Q50" i="8"/>
  <c r="M50" i="8"/>
  <c r="I50" i="8"/>
  <c r="F50" i="8"/>
  <c r="N28" i="8"/>
  <c r="P50" i="8"/>
  <c r="R50" i="8"/>
  <c r="N50" i="8"/>
  <c r="J50" i="8"/>
  <c r="P16" i="7"/>
  <c r="D16" i="7"/>
  <c r="W16" i="7"/>
  <c r="O16" i="7"/>
  <c r="S16" i="7"/>
  <c r="C16" i="7"/>
  <c r="B5" i="7"/>
  <c r="U5" i="7"/>
  <c r="Q5" i="7"/>
  <c r="M5" i="7"/>
  <c r="I5" i="7"/>
  <c r="E5" i="7"/>
  <c r="X5" i="7"/>
  <c r="T5" i="7"/>
  <c r="L5" i="7"/>
  <c r="H5" i="7"/>
  <c r="D5" i="7"/>
  <c r="W5" i="7"/>
  <c r="S5" i="7"/>
  <c r="K5" i="7"/>
  <c r="C5" i="7"/>
  <c r="N5" i="7"/>
  <c r="K8" i="7"/>
  <c r="K15" i="7" s="1"/>
  <c r="W8" i="7"/>
  <c r="W14" i="7" s="1"/>
  <c r="S8" i="7"/>
  <c r="S14" i="7" s="1"/>
  <c r="C8" i="7"/>
  <c r="C14" i="7" s="1"/>
  <c r="V14" i="7"/>
  <c r="N14" i="7"/>
  <c r="N15" i="7"/>
  <c r="F8" i="7"/>
  <c r="B8" i="7"/>
  <c r="U8" i="7"/>
  <c r="Q8" i="7"/>
  <c r="M8" i="7"/>
  <c r="I8" i="7"/>
  <c r="E8" i="7"/>
  <c r="X8" i="7"/>
  <c r="T8" i="7"/>
  <c r="P8" i="7"/>
  <c r="L8" i="7"/>
  <c r="H8" i="7"/>
  <c r="D8" i="7"/>
  <c r="C62" i="4"/>
  <c r="D57" i="4"/>
  <c r="B11" i="4"/>
  <c r="B85" i="4" s="1"/>
  <c r="B12" i="4"/>
  <c r="B86" i="4" s="1"/>
  <c r="B20" i="4"/>
  <c r="B94" i="4" s="1"/>
  <c r="B28" i="4"/>
  <c r="B102" i="4" s="1"/>
  <c r="B36" i="4"/>
  <c r="B110" i="4" s="1"/>
  <c r="B44" i="4"/>
  <c r="B118" i="4" s="1"/>
  <c r="B52" i="4"/>
  <c r="B126" i="4" s="1"/>
  <c r="B60" i="4"/>
  <c r="B134" i="4" s="1"/>
  <c r="B68" i="4"/>
  <c r="B142" i="4" s="1"/>
  <c r="B76" i="4"/>
  <c r="B150" i="4" s="1"/>
  <c r="B14" i="4"/>
  <c r="B88" i="4" s="1"/>
  <c r="B22" i="4"/>
  <c r="B96" i="4" s="1"/>
  <c r="B30" i="4"/>
  <c r="B104" i="4" s="1"/>
  <c r="B38" i="4"/>
  <c r="B112" i="4" s="1"/>
  <c r="B46" i="4"/>
  <c r="B120" i="4" s="1"/>
  <c r="B54" i="4"/>
  <c r="B62" i="4"/>
  <c r="B136" i="4" s="1"/>
  <c r="B70" i="4"/>
  <c r="B144" i="4" s="1"/>
  <c r="B78" i="4"/>
  <c r="B152" i="4" s="1"/>
  <c r="B16" i="4"/>
  <c r="B90" i="4" s="1"/>
  <c r="B24" i="4"/>
  <c r="B98" i="4" s="1"/>
  <c r="B32" i="4"/>
  <c r="B106" i="4" s="1"/>
  <c r="B40" i="4"/>
  <c r="G114" i="4" s="1"/>
  <c r="B48" i="4"/>
  <c r="B122" i="4" s="1"/>
  <c r="B56" i="4"/>
  <c r="B130" i="4" s="1"/>
  <c r="B64" i="4"/>
  <c r="B138" i="4" s="1"/>
  <c r="B72" i="4"/>
  <c r="B146" i="4" s="1"/>
  <c r="B10" i="4"/>
  <c r="B84" i="4" s="1"/>
  <c r="R21" i="4"/>
  <c r="V21" i="4" s="1"/>
  <c r="W21" i="4" s="1"/>
  <c r="F19" i="4"/>
  <c r="F67" i="4"/>
  <c r="J67" i="4" s="1"/>
  <c r="K67" i="4" s="1"/>
  <c r="F35" i="4"/>
  <c r="F51" i="4"/>
  <c r="B50" i="4"/>
  <c r="B124" i="4" s="1"/>
  <c r="B18" i="4"/>
  <c r="B92" i="4" s="1"/>
  <c r="B74" i="4"/>
  <c r="B148" i="4" s="1"/>
  <c r="B42" i="4"/>
  <c r="B116" i="4" s="1"/>
  <c r="B66" i="4"/>
  <c r="B140" i="4" s="1"/>
  <c r="B34" i="4"/>
  <c r="B108" i="4" s="1"/>
  <c r="B58" i="4"/>
  <c r="B132" i="4" s="1"/>
  <c r="B26" i="4"/>
  <c r="B100" i="4" s="1"/>
  <c r="C136" i="4"/>
  <c r="G150" i="4"/>
  <c r="C58" i="4"/>
  <c r="C42" i="4"/>
  <c r="C116" i="4" s="1"/>
  <c r="C26" i="4"/>
  <c r="D10" i="4"/>
  <c r="D49" i="4"/>
  <c r="D17" i="4"/>
  <c r="G85" i="4"/>
  <c r="G118" i="4"/>
  <c r="C70" i="4"/>
  <c r="C54" i="4"/>
  <c r="C38" i="4"/>
  <c r="C22" i="4"/>
  <c r="D73" i="4"/>
  <c r="D41" i="4"/>
  <c r="E47" i="4"/>
  <c r="G144" i="4"/>
  <c r="G124" i="4"/>
  <c r="G116" i="4"/>
  <c r="G92" i="4"/>
  <c r="O41" i="4"/>
  <c r="G130" i="4"/>
  <c r="C66" i="4"/>
  <c r="C50" i="4"/>
  <c r="C34" i="4"/>
  <c r="C108" i="4" s="1"/>
  <c r="C18" i="4"/>
  <c r="D65" i="4"/>
  <c r="Q13" i="4"/>
  <c r="Q17" i="4"/>
  <c r="Q21" i="4"/>
  <c r="Q25" i="4"/>
  <c r="Q29" i="4"/>
  <c r="Q33" i="4"/>
  <c r="Q37" i="4"/>
  <c r="Q41" i="4"/>
  <c r="Q10" i="4"/>
  <c r="Q11" i="4"/>
  <c r="Q15" i="4"/>
  <c r="Q19" i="4"/>
  <c r="Q23" i="4"/>
  <c r="Q27" i="4"/>
  <c r="Q31" i="4"/>
  <c r="Q35" i="4"/>
  <c r="Q39" i="4"/>
  <c r="Q43" i="4"/>
  <c r="Q12" i="4"/>
  <c r="Q16" i="4"/>
  <c r="Q20" i="4"/>
  <c r="Q24" i="4"/>
  <c r="Q28" i="4"/>
  <c r="Q32" i="4"/>
  <c r="Q36" i="4"/>
  <c r="Q40" i="4"/>
  <c r="Q44" i="4"/>
  <c r="Q22" i="4"/>
  <c r="Q38" i="4"/>
  <c r="Q26" i="4"/>
  <c r="Q42" i="4"/>
  <c r="Q14" i="4"/>
  <c r="Q30" i="4"/>
  <c r="E14" i="4"/>
  <c r="E18" i="4"/>
  <c r="E22" i="4"/>
  <c r="E26" i="4"/>
  <c r="E30" i="4"/>
  <c r="E34" i="4"/>
  <c r="E38" i="4"/>
  <c r="E112" i="4" s="1"/>
  <c r="E42" i="4"/>
  <c r="E46" i="4"/>
  <c r="E50" i="4"/>
  <c r="E54" i="4"/>
  <c r="E58" i="4"/>
  <c r="E132" i="4" s="1"/>
  <c r="E62" i="4"/>
  <c r="E66" i="4"/>
  <c r="E70" i="4"/>
  <c r="E144" i="4" s="1"/>
  <c r="E74" i="4"/>
  <c r="E78" i="4"/>
  <c r="Q18" i="4"/>
  <c r="E11" i="4"/>
  <c r="E15" i="4"/>
  <c r="E19" i="4"/>
  <c r="E23" i="4"/>
  <c r="E27" i="4"/>
  <c r="E31" i="4"/>
  <c r="Q34" i="4"/>
  <c r="E12" i="4"/>
  <c r="E16" i="4"/>
  <c r="E20" i="4"/>
  <c r="E24" i="4"/>
  <c r="E28" i="4"/>
  <c r="E32" i="4"/>
  <c r="E106" i="4" s="1"/>
  <c r="E36" i="4"/>
  <c r="E40" i="4"/>
  <c r="E44" i="4"/>
  <c r="E48" i="4"/>
  <c r="E52" i="4"/>
  <c r="E56" i="4"/>
  <c r="E60" i="4"/>
  <c r="E64" i="4"/>
  <c r="E138" i="4" s="1"/>
  <c r="E68" i="4"/>
  <c r="E72" i="4"/>
  <c r="E76" i="4"/>
  <c r="E10" i="4"/>
  <c r="E79" i="4"/>
  <c r="E71" i="4"/>
  <c r="E63" i="4"/>
  <c r="E55" i="4"/>
  <c r="E29" i="4"/>
  <c r="E13" i="4"/>
  <c r="P14" i="4"/>
  <c r="P18" i="4"/>
  <c r="P22" i="4"/>
  <c r="P26" i="4"/>
  <c r="P30" i="4"/>
  <c r="P34" i="4"/>
  <c r="P38" i="4"/>
  <c r="P42" i="4"/>
  <c r="P12" i="4"/>
  <c r="P16" i="4"/>
  <c r="P20" i="4"/>
  <c r="P24" i="4"/>
  <c r="P28" i="4"/>
  <c r="P32" i="4"/>
  <c r="P36" i="4"/>
  <c r="P40" i="4"/>
  <c r="P44" i="4"/>
  <c r="P13" i="4"/>
  <c r="P17" i="4"/>
  <c r="P21" i="4"/>
  <c r="P25" i="4"/>
  <c r="P29" i="4"/>
  <c r="P33" i="4"/>
  <c r="P37" i="4"/>
  <c r="P41" i="4"/>
  <c r="P10" i="4"/>
  <c r="P19" i="4"/>
  <c r="P35" i="4"/>
  <c r="P23" i="4"/>
  <c r="P39" i="4"/>
  <c r="P11" i="4"/>
  <c r="P27" i="4"/>
  <c r="P43" i="4"/>
  <c r="P31" i="4"/>
  <c r="D12" i="4"/>
  <c r="D16" i="4"/>
  <c r="D20" i="4"/>
  <c r="D24" i="4"/>
  <c r="D28" i="4"/>
  <c r="D32" i="4"/>
  <c r="D106" i="4" s="1"/>
  <c r="D36" i="4"/>
  <c r="D110" i="4" s="1"/>
  <c r="D40" i="4"/>
  <c r="D44" i="4"/>
  <c r="D48" i="4"/>
  <c r="D52" i="4"/>
  <c r="D56" i="4"/>
  <c r="D60" i="4"/>
  <c r="D64" i="4"/>
  <c r="D138" i="4" s="1"/>
  <c r="D68" i="4"/>
  <c r="D142" i="4" s="1"/>
  <c r="D72" i="4"/>
  <c r="D76" i="4"/>
  <c r="D14" i="4"/>
  <c r="D18" i="4"/>
  <c r="D22" i="4"/>
  <c r="D26" i="4"/>
  <c r="D30" i="4"/>
  <c r="D34" i="4"/>
  <c r="D38" i="4"/>
  <c r="D112" i="4" s="1"/>
  <c r="D42" i="4"/>
  <c r="D46" i="4"/>
  <c r="D50" i="4"/>
  <c r="D54" i="4"/>
  <c r="D58" i="4"/>
  <c r="D132" i="4" s="1"/>
  <c r="D62" i="4"/>
  <c r="D66" i="4"/>
  <c r="D70" i="4"/>
  <c r="D144" i="4" s="1"/>
  <c r="D74" i="4"/>
  <c r="D78" i="4"/>
  <c r="B79" i="4"/>
  <c r="B153" i="4" s="1"/>
  <c r="B75" i="4"/>
  <c r="B149" i="4" s="1"/>
  <c r="B71" i="4"/>
  <c r="B145" i="4" s="1"/>
  <c r="B67" i="4"/>
  <c r="B141" i="4" s="1"/>
  <c r="B63" i="4"/>
  <c r="B137" i="4" s="1"/>
  <c r="B59" i="4"/>
  <c r="B133" i="4" s="1"/>
  <c r="B55" i="4"/>
  <c r="B129" i="4" s="1"/>
  <c r="B51" i="4"/>
  <c r="B125" i="4" s="1"/>
  <c r="B47" i="4"/>
  <c r="B121" i="4" s="1"/>
  <c r="B43" i="4"/>
  <c r="B117" i="4" s="1"/>
  <c r="B39" i="4"/>
  <c r="B113" i="4" s="1"/>
  <c r="B35" i="4"/>
  <c r="B109" i="4" s="1"/>
  <c r="B31" i="4"/>
  <c r="B105" i="4" s="1"/>
  <c r="B27" i="4"/>
  <c r="B101" i="4" s="1"/>
  <c r="B23" i="4"/>
  <c r="B97" i="4" s="1"/>
  <c r="B19" i="4"/>
  <c r="B15" i="4"/>
  <c r="B89" i="4" s="1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D79" i="4"/>
  <c r="D71" i="4"/>
  <c r="D145" i="4" s="1"/>
  <c r="D63" i="4"/>
  <c r="D55" i="4"/>
  <c r="D47" i="4"/>
  <c r="D39" i="4"/>
  <c r="D113" i="4" s="1"/>
  <c r="D31" i="4"/>
  <c r="D23" i="4"/>
  <c r="D15" i="4"/>
  <c r="E77" i="4"/>
  <c r="E69" i="4"/>
  <c r="E61" i="4"/>
  <c r="E53" i="4"/>
  <c r="E45" i="4"/>
  <c r="E37" i="4"/>
  <c r="E25" i="4"/>
  <c r="F79" i="4"/>
  <c r="J79" i="4" s="1"/>
  <c r="K79" i="4" s="1"/>
  <c r="F63" i="4"/>
  <c r="F47" i="4"/>
  <c r="F31" i="4"/>
  <c r="F15" i="4"/>
  <c r="J15" i="4" s="1"/>
  <c r="K15" i="4" s="1"/>
  <c r="P15" i="4"/>
  <c r="O11" i="4"/>
  <c r="O15" i="4"/>
  <c r="O19" i="4"/>
  <c r="O23" i="4"/>
  <c r="O27" i="4"/>
  <c r="O31" i="4"/>
  <c r="O35" i="4"/>
  <c r="O39" i="4"/>
  <c r="O43" i="4"/>
  <c r="O13" i="4"/>
  <c r="O17" i="4"/>
  <c r="O21" i="4"/>
  <c r="O25" i="4"/>
  <c r="O29" i="4"/>
  <c r="O33" i="4"/>
  <c r="O37" i="4"/>
  <c r="O14" i="4"/>
  <c r="O18" i="4"/>
  <c r="O22" i="4"/>
  <c r="O26" i="4"/>
  <c r="O30" i="4"/>
  <c r="O34" i="4"/>
  <c r="O38" i="4"/>
  <c r="O42" i="4"/>
  <c r="O16" i="4"/>
  <c r="O32" i="4"/>
  <c r="O44" i="4"/>
  <c r="O20" i="4"/>
  <c r="O36" i="4"/>
  <c r="O10" i="4"/>
  <c r="O24" i="4"/>
  <c r="O40" i="4"/>
  <c r="O12" i="4"/>
  <c r="O28" i="4"/>
  <c r="C10" i="4"/>
  <c r="C76" i="4"/>
  <c r="C72" i="4"/>
  <c r="C68" i="4"/>
  <c r="C142" i="4" s="1"/>
  <c r="C64" i="4"/>
  <c r="C138" i="4" s="1"/>
  <c r="C60" i="4"/>
  <c r="C56" i="4"/>
  <c r="C52" i="4"/>
  <c r="C48" i="4"/>
  <c r="C44" i="4"/>
  <c r="C40" i="4"/>
  <c r="C36" i="4"/>
  <c r="C110" i="4" s="1"/>
  <c r="C32" i="4"/>
  <c r="C106" i="4" s="1"/>
  <c r="C28" i="4"/>
  <c r="C24" i="4"/>
  <c r="C20" i="4"/>
  <c r="C16" i="4"/>
  <c r="C12" i="4"/>
  <c r="D77" i="4"/>
  <c r="D69" i="4"/>
  <c r="D61" i="4"/>
  <c r="D53" i="4"/>
  <c r="D45" i="4"/>
  <c r="D37" i="4"/>
  <c r="D29" i="4"/>
  <c r="D21" i="4"/>
  <c r="D13" i="4"/>
  <c r="E75" i="4"/>
  <c r="E67" i="4"/>
  <c r="E59" i="4"/>
  <c r="E51" i="4"/>
  <c r="E43" i="4"/>
  <c r="E35" i="4"/>
  <c r="E21" i="4"/>
  <c r="F75" i="4"/>
  <c r="F59" i="4"/>
  <c r="F43" i="4"/>
  <c r="F27" i="4"/>
  <c r="J27" i="4" s="1"/>
  <c r="K27" i="4" s="1"/>
  <c r="F11" i="4"/>
  <c r="J11" i="4" s="1"/>
  <c r="K11" i="4" s="1"/>
  <c r="N12" i="4"/>
  <c r="I86" i="4" s="1"/>
  <c r="N16" i="4"/>
  <c r="I90" i="4" s="1"/>
  <c r="N20" i="4"/>
  <c r="I94" i="4" s="1"/>
  <c r="N24" i="4"/>
  <c r="I98" i="4" s="1"/>
  <c r="N28" i="4"/>
  <c r="I102" i="4" s="1"/>
  <c r="N32" i="4"/>
  <c r="I106" i="4" s="1"/>
  <c r="N36" i="4"/>
  <c r="I110" i="4" s="1"/>
  <c r="N40" i="4"/>
  <c r="I114" i="4" s="1"/>
  <c r="N44" i="4"/>
  <c r="I118" i="4" s="1"/>
  <c r="N11" i="4"/>
  <c r="I85" i="4" s="1"/>
  <c r="N15" i="4"/>
  <c r="I89" i="4" s="1"/>
  <c r="N19" i="4"/>
  <c r="I93" i="4" s="1"/>
  <c r="N23" i="4"/>
  <c r="I97" i="4" s="1"/>
  <c r="N27" i="4"/>
  <c r="I101" i="4" s="1"/>
  <c r="N31" i="4"/>
  <c r="I105" i="4" s="1"/>
  <c r="N35" i="4"/>
  <c r="I109" i="4" s="1"/>
  <c r="N39" i="4"/>
  <c r="I113" i="4" s="1"/>
  <c r="N43" i="4"/>
  <c r="I117" i="4" s="1"/>
  <c r="N17" i="4"/>
  <c r="I91" i="4" s="1"/>
  <c r="N25" i="4"/>
  <c r="I99" i="4" s="1"/>
  <c r="N33" i="4"/>
  <c r="I107" i="4" s="1"/>
  <c r="N41" i="4"/>
  <c r="I115" i="4" s="1"/>
  <c r="N18" i="4"/>
  <c r="I92" i="4" s="1"/>
  <c r="N26" i="4"/>
  <c r="I100" i="4" s="1"/>
  <c r="N34" i="4"/>
  <c r="I108" i="4" s="1"/>
  <c r="N42" i="4"/>
  <c r="I116" i="4" s="1"/>
  <c r="N13" i="4"/>
  <c r="I87" i="4" s="1"/>
  <c r="N21" i="4"/>
  <c r="I95" i="4" s="1"/>
  <c r="N29" i="4"/>
  <c r="I103" i="4" s="1"/>
  <c r="N37" i="4"/>
  <c r="I111" i="4" s="1"/>
  <c r="N10" i="4"/>
  <c r="I84" i="4" s="1"/>
  <c r="N14" i="4"/>
  <c r="I88" i="4" s="1"/>
  <c r="N22" i="4"/>
  <c r="I96" i="4" s="1"/>
  <c r="N30" i="4"/>
  <c r="I104" i="4" s="1"/>
  <c r="R12" i="4"/>
  <c r="V12" i="4" s="1"/>
  <c r="W12" i="4" s="1"/>
  <c r="R16" i="4"/>
  <c r="R20" i="4"/>
  <c r="R24" i="4"/>
  <c r="R28" i="4"/>
  <c r="V28" i="4" s="1"/>
  <c r="W28" i="4" s="1"/>
  <c r="R32" i="4"/>
  <c r="R36" i="4"/>
  <c r="R40" i="4"/>
  <c r="R44" i="4"/>
  <c r="V44" i="4" s="1"/>
  <c r="W44" i="4" s="1"/>
  <c r="R14" i="4"/>
  <c r="R18" i="4"/>
  <c r="R22" i="4"/>
  <c r="R26" i="4"/>
  <c r="V26" i="4" s="1"/>
  <c r="W26" i="4" s="1"/>
  <c r="R30" i="4"/>
  <c r="R34" i="4"/>
  <c r="R38" i="4"/>
  <c r="V38" i="4" s="1"/>
  <c r="W38" i="4" s="1"/>
  <c r="R42" i="4"/>
  <c r="V42" i="4" s="1"/>
  <c r="W42" i="4" s="1"/>
  <c r="R11" i="4"/>
  <c r="R15" i="4"/>
  <c r="R19" i="4"/>
  <c r="R23" i="4"/>
  <c r="V23" i="4" s="1"/>
  <c r="W23" i="4" s="1"/>
  <c r="R27" i="4"/>
  <c r="R31" i="4"/>
  <c r="V31" i="4" s="1"/>
  <c r="W31" i="4" s="1"/>
  <c r="R35" i="4"/>
  <c r="R39" i="4"/>
  <c r="V39" i="4" s="1"/>
  <c r="W39" i="4" s="1"/>
  <c r="R43" i="4"/>
  <c r="R25" i="4"/>
  <c r="R41" i="4"/>
  <c r="M115" i="4" s="1"/>
  <c r="R13" i="4"/>
  <c r="M87" i="4" s="1"/>
  <c r="R29" i="4"/>
  <c r="R10" i="4"/>
  <c r="R17" i="4"/>
  <c r="R33" i="4"/>
  <c r="R37" i="4"/>
  <c r="F12" i="4"/>
  <c r="F16" i="4"/>
  <c r="F20" i="4"/>
  <c r="J20" i="4" s="1"/>
  <c r="K20" i="4" s="1"/>
  <c r="F24" i="4"/>
  <c r="F28" i="4"/>
  <c r="F32" i="4"/>
  <c r="F36" i="4"/>
  <c r="F40" i="4"/>
  <c r="F44" i="4"/>
  <c r="F48" i="4"/>
  <c r="F52" i="4"/>
  <c r="J52" i="4" s="1"/>
  <c r="K52" i="4" s="1"/>
  <c r="F56" i="4"/>
  <c r="F60" i="4"/>
  <c r="J60" i="4" s="1"/>
  <c r="K60" i="4" s="1"/>
  <c r="F64" i="4"/>
  <c r="J64" i="4" s="1"/>
  <c r="K64" i="4" s="1"/>
  <c r="F68" i="4"/>
  <c r="J68" i="4" s="1"/>
  <c r="K68" i="4" s="1"/>
  <c r="F72" i="4"/>
  <c r="F76" i="4"/>
  <c r="F10" i="4"/>
  <c r="J10" i="4" s="1"/>
  <c r="K10" i="4" s="1"/>
  <c r="F13" i="4"/>
  <c r="F17" i="4"/>
  <c r="F21" i="4"/>
  <c r="F25" i="4"/>
  <c r="F29" i="4"/>
  <c r="J29" i="4" s="1"/>
  <c r="K29" i="4" s="1"/>
  <c r="F33" i="4"/>
  <c r="F37" i="4"/>
  <c r="F41" i="4"/>
  <c r="F45" i="4"/>
  <c r="F49" i="4"/>
  <c r="F53" i="4"/>
  <c r="F57" i="4"/>
  <c r="F61" i="4"/>
  <c r="F65" i="4"/>
  <c r="F69" i="4"/>
  <c r="F73" i="4"/>
  <c r="F77" i="4"/>
  <c r="F14" i="4"/>
  <c r="F18" i="4"/>
  <c r="F22" i="4"/>
  <c r="F26" i="4"/>
  <c r="J26" i="4" s="1"/>
  <c r="K26" i="4" s="1"/>
  <c r="F30" i="4"/>
  <c r="F34" i="4"/>
  <c r="F38" i="4"/>
  <c r="J38" i="4" s="1"/>
  <c r="K38" i="4" s="1"/>
  <c r="F42" i="4"/>
  <c r="J42" i="4" s="1"/>
  <c r="K42" i="4" s="1"/>
  <c r="F46" i="4"/>
  <c r="F50" i="4"/>
  <c r="F54" i="4"/>
  <c r="F58" i="4"/>
  <c r="J58" i="4" s="1"/>
  <c r="K58" i="4" s="1"/>
  <c r="F62" i="4"/>
  <c r="F66" i="4"/>
  <c r="F70" i="4"/>
  <c r="J70" i="4" s="1"/>
  <c r="K70" i="4" s="1"/>
  <c r="F74" i="4"/>
  <c r="J74" i="4" s="1"/>
  <c r="K74" i="4" s="1"/>
  <c r="F78" i="4"/>
  <c r="B77" i="4"/>
  <c r="B151" i="4" s="1"/>
  <c r="B73" i="4"/>
  <c r="B147" i="4" s="1"/>
  <c r="B69" i="4"/>
  <c r="B143" i="4" s="1"/>
  <c r="B65" i="4"/>
  <c r="B139" i="4" s="1"/>
  <c r="B61" i="4"/>
  <c r="B135" i="4" s="1"/>
  <c r="B57" i="4"/>
  <c r="B131" i="4" s="1"/>
  <c r="B53" i="4"/>
  <c r="B127" i="4" s="1"/>
  <c r="B49" i="4"/>
  <c r="B123" i="4" s="1"/>
  <c r="B45" i="4"/>
  <c r="B119" i="4" s="1"/>
  <c r="B41" i="4"/>
  <c r="B115" i="4" s="1"/>
  <c r="B37" i="4"/>
  <c r="B111" i="4" s="1"/>
  <c r="B33" i="4"/>
  <c r="B107" i="4" s="1"/>
  <c r="B29" i="4"/>
  <c r="B103" i="4" s="1"/>
  <c r="B25" i="4"/>
  <c r="B99" i="4" s="1"/>
  <c r="B21" i="4"/>
  <c r="B95" i="4" s="1"/>
  <c r="B17" i="4"/>
  <c r="B91" i="4" s="1"/>
  <c r="B13" i="4"/>
  <c r="B87" i="4" s="1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D75" i="4"/>
  <c r="D67" i="4"/>
  <c r="D59" i="4"/>
  <c r="D133" i="4" s="1"/>
  <c r="D51" i="4"/>
  <c r="D43" i="4"/>
  <c r="D35" i="4"/>
  <c r="D27" i="4"/>
  <c r="D101" i="4" s="1"/>
  <c r="D19" i="4"/>
  <c r="D11" i="4"/>
  <c r="E73" i="4"/>
  <c r="E65" i="4"/>
  <c r="E57" i="4"/>
  <c r="E49" i="4"/>
  <c r="E123" i="4" s="1"/>
  <c r="E41" i="4"/>
  <c r="E33" i="4"/>
  <c r="E17" i="4"/>
  <c r="F71" i="4"/>
  <c r="F55" i="4"/>
  <c r="J55" i="4" s="1"/>
  <c r="K55" i="4" s="1"/>
  <c r="F39" i="4"/>
  <c r="F23" i="4"/>
  <c r="J23" i="4" s="1"/>
  <c r="K23" i="4" s="1"/>
  <c r="N38" i="4"/>
  <c r="I112" i="4" s="1"/>
  <c r="J32" i="4"/>
  <c r="K32" i="4" s="1"/>
  <c r="J16" i="4"/>
  <c r="K16" i="4" s="1"/>
  <c r="V40" i="4"/>
  <c r="W40" i="4" s="1"/>
  <c r="J66" i="4"/>
  <c r="K66" i="4" s="1"/>
  <c r="J22" i="4"/>
  <c r="K22" i="4" s="1"/>
  <c r="V35" i="4"/>
  <c r="W35" i="4" s="1"/>
  <c r="G95" i="4" l="1"/>
  <c r="C64" i="3"/>
  <c r="C63" i="3"/>
  <c r="C69" i="3"/>
  <c r="L69" i="6"/>
  <c r="S33" i="6"/>
  <c r="Q33" i="6"/>
  <c r="Q11" i="6"/>
  <c r="Q17" i="9" s="1"/>
  <c r="Q49" i="6"/>
  <c r="I33" i="6"/>
  <c r="T52" i="6"/>
  <c r="M58" i="6"/>
  <c r="F28" i="6"/>
  <c r="F19" i="9" s="1"/>
  <c r="F108" i="4"/>
  <c r="F92" i="4"/>
  <c r="V36" i="4"/>
  <c r="W36" i="4" s="1"/>
  <c r="V20" i="4"/>
  <c r="W20" i="4" s="1"/>
  <c r="C94" i="4"/>
  <c r="C126" i="4"/>
  <c r="J31" i="4"/>
  <c r="K31" i="4" s="1"/>
  <c r="D108" i="4"/>
  <c r="D92" i="4"/>
  <c r="D126" i="4"/>
  <c r="D94" i="4"/>
  <c r="G108" i="4"/>
  <c r="G148" i="4"/>
  <c r="G94" i="4"/>
  <c r="C152" i="4"/>
  <c r="P5" i="8"/>
  <c r="N71" i="9"/>
  <c r="R12" i="15"/>
  <c r="L64" i="6"/>
  <c r="D67" i="3"/>
  <c r="D68" i="3"/>
  <c r="D62" i="3"/>
  <c r="D56" i="3"/>
  <c r="D54" i="3"/>
  <c r="D48" i="3"/>
  <c r="D42" i="3"/>
  <c r="D57" i="3"/>
  <c r="V17" i="7"/>
  <c r="Q30" i="6"/>
  <c r="P30" i="6"/>
  <c r="P46" i="6"/>
  <c r="L17" i="7"/>
  <c r="K16" i="6"/>
  <c r="K9" i="12" s="1"/>
  <c r="J16" i="6"/>
  <c r="J9" i="12" s="1"/>
  <c r="J6" i="6"/>
  <c r="I68" i="6"/>
  <c r="G14" i="6"/>
  <c r="G7" i="12" s="1"/>
  <c r="E14" i="6"/>
  <c r="E7" i="12" s="1"/>
  <c r="G38" i="6"/>
  <c r="E6" i="6"/>
  <c r="C4" i="6"/>
  <c r="B4" i="6"/>
  <c r="F13" i="14"/>
  <c r="D24" i="6"/>
  <c r="D77" i="9" s="1"/>
  <c r="J54" i="6"/>
  <c r="S10" i="10"/>
  <c r="H33" i="6"/>
  <c r="G31" i="6"/>
  <c r="R17" i="14"/>
  <c r="P7" i="6"/>
  <c r="P35" i="6"/>
  <c r="K57" i="6"/>
  <c r="I57" i="6"/>
  <c r="K73" i="6"/>
  <c r="I73" i="6"/>
  <c r="H73" i="6"/>
  <c r="G15" i="7"/>
  <c r="T64" i="6"/>
  <c r="F70" i="6"/>
  <c r="S77" i="6"/>
  <c r="T56" i="6"/>
  <c r="L16" i="7"/>
  <c r="I10" i="6"/>
  <c r="F74" i="6"/>
  <c r="D49" i="3"/>
  <c r="D40" i="3"/>
  <c r="Q5" i="6"/>
  <c r="P5" i="6"/>
  <c r="R57" i="6"/>
  <c r="Q57" i="6"/>
  <c r="R50" i="6"/>
  <c r="I58" i="6"/>
  <c r="C11" i="15"/>
  <c r="G151" i="2"/>
  <c r="E54" i="6"/>
  <c r="H11" i="15"/>
  <c r="D6" i="11"/>
  <c r="C8" i="3"/>
  <c r="C7" i="3"/>
  <c r="C10" i="3"/>
  <c r="C6" i="3"/>
  <c r="G17" i="6"/>
  <c r="F17" i="6"/>
  <c r="D17" i="6"/>
  <c r="G73" i="6"/>
  <c r="D73" i="6"/>
  <c r="E73" i="6"/>
  <c r="N18" i="6"/>
  <c r="N8" i="15" s="1"/>
  <c r="H66" i="6"/>
  <c r="G66" i="6"/>
  <c r="G12" i="6"/>
  <c r="G5" i="12" s="1"/>
  <c r="F12" i="6"/>
  <c r="F5" i="12" s="1"/>
  <c r="G44" i="6"/>
  <c r="D44" i="6"/>
  <c r="E28" i="6"/>
  <c r="E19" i="9" s="1"/>
  <c r="C48" i="6"/>
  <c r="B48" i="6"/>
  <c r="O53" i="6"/>
  <c r="M53" i="6"/>
  <c r="L16" i="12"/>
  <c r="D117" i="4"/>
  <c r="D149" i="4"/>
  <c r="M111" i="4"/>
  <c r="J51" i="4"/>
  <c r="K51" i="4" s="1"/>
  <c r="V5" i="7"/>
  <c r="O8" i="7"/>
  <c r="O15" i="7" s="1"/>
  <c r="G28" i="8"/>
  <c r="G65" i="6"/>
  <c r="J48" i="4"/>
  <c r="K48" i="4" s="1"/>
  <c r="J19" i="4"/>
  <c r="K19" i="4" s="1"/>
  <c r="J43" i="4"/>
  <c r="K43" i="4" s="1"/>
  <c r="J75" i="4"/>
  <c r="K75" i="4" s="1"/>
  <c r="V16" i="4"/>
  <c r="W16" i="4" s="1"/>
  <c r="V79" i="5"/>
  <c r="Q21" i="15"/>
  <c r="T42" i="6"/>
  <c r="T58" i="6"/>
  <c r="S4" i="6"/>
  <c r="S20" i="6"/>
  <c r="S36" i="6"/>
  <c r="O28" i="8"/>
  <c r="R6" i="6"/>
  <c r="R22" i="6"/>
  <c r="R38" i="6"/>
  <c r="Q40" i="6"/>
  <c r="N42" i="6"/>
  <c r="M42" i="6"/>
  <c r="M4" i="6"/>
  <c r="M76" i="6"/>
  <c r="L58" i="6"/>
  <c r="I30" i="6"/>
  <c r="I4" i="6"/>
  <c r="I76" i="6"/>
  <c r="D76" i="6"/>
  <c r="G16" i="7"/>
  <c r="C12" i="15"/>
  <c r="F10" i="6"/>
  <c r="F26" i="6"/>
  <c r="F78" i="9" s="1"/>
  <c r="E42" i="6"/>
  <c r="E44" i="6"/>
  <c r="D34" i="6"/>
  <c r="B54" i="6"/>
  <c r="B70" i="6"/>
  <c r="C52" i="3"/>
  <c r="C51" i="3"/>
  <c r="W78" i="5"/>
  <c r="W35" i="7"/>
  <c r="W17" i="7"/>
  <c r="I17" i="14"/>
  <c r="I21" i="14"/>
  <c r="K35" i="7"/>
  <c r="K17" i="7"/>
  <c r="H77" i="6"/>
  <c r="C39" i="3"/>
  <c r="C41" i="3"/>
  <c r="C33" i="3"/>
  <c r="C43" i="3"/>
  <c r="Q47" i="6"/>
  <c r="Q63" i="6"/>
  <c r="E9" i="10"/>
  <c r="G21" i="6"/>
  <c r="E21" i="6"/>
  <c r="D40" i="7"/>
  <c r="D43" i="7"/>
  <c r="L16" i="6"/>
  <c r="L9" i="12" s="1"/>
  <c r="L4" i="6"/>
  <c r="J44" i="6"/>
  <c r="G50" i="6"/>
  <c r="C75" i="6"/>
  <c r="E32" i="6"/>
  <c r="T49" i="6"/>
  <c r="T69" i="6"/>
  <c r="Q69" i="6"/>
  <c r="O45" i="6"/>
  <c r="N45" i="6"/>
  <c r="M45" i="6"/>
  <c r="K53" i="6"/>
  <c r="J53" i="6"/>
  <c r="E126" i="4"/>
  <c r="E94" i="4"/>
  <c r="R5" i="7"/>
  <c r="P76" i="6"/>
  <c r="S52" i="6"/>
  <c r="Q56" i="6"/>
  <c r="K8" i="6"/>
  <c r="K24" i="6"/>
  <c r="K77" i="9" s="1"/>
  <c r="K40" i="6"/>
  <c r="K56" i="6"/>
  <c r="J5" i="8"/>
  <c r="J18" i="6"/>
  <c r="J8" i="15" s="1"/>
  <c r="I32" i="6"/>
  <c r="I64" i="6"/>
  <c r="G6" i="6"/>
  <c r="G30" i="6"/>
  <c r="G40" i="6"/>
  <c r="F40" i="6"/>
  <c r="G56" i="6"/>
  <c r="D56" i="6"/>
  <c r="F56" i="6"/>
  <c r="E12" i="6"/>
  <c r="E5" i="12" s="1"/>
  <c r="E10" i="12" s="1"/>
  <c r="E60" i="6"/>
  <c r="E68" i="6"/>
  <c r="R13" i="14"/>
  <c r="N66" i="6"/>
  <c r="G80" i="4"/>
  <c r="N69" i="6"/>
  <c r="Q67" i="6"/>
  <c r="G110" i="4"/>
  <c r="T35" i="6"/>
  <c r="T51" i="6"/>
  <c r="T67" i="6"/>
  <c r="Q35" i="6"/>
  <c r="Q51" i="6"/>
  <c r="O10" i="10"/>
  <c r="R54" i="6"/>
  <c r="Q54" i="6"/>
  <c r="Q14" i="6"/>
  <c r="Q7" i="12" s="1"/>
  <c r="I42" i="6"/>
  <c r="G79" i="5"/>
  <c r="D79" i="6" s="1"/>
  <c r="D34" i="3"/>
  <c r="S73" i="6"/>
  <c r="Q73" i="6"/>
  <c r="Q23" i="6"/>
  <c r="Q55" i="6"/>
  <c r="O21" i="6"/>
  <c r="H17" i="14"/>
  <c r="J7" i="6"/>
  <c r="J78" i="5"/>
  <c r="G28" i="15" s="1"/>
  <c r="J35" i="6"/>
  <c r="J51" i="6"/>
  <c r="J67" i="6"/>
  <c r="F10" i="10"/>
  <c r="H15" i="6"/>
  <c r="H8" i="12" s="1"/>
  <c r="H27" i="6"/>
  <c r="H43" i="6"/>
  <c r="H59" i="6"/>
  <c r="H71" i="6"/>
  <c r="G76" i="8"/>
  <c r="G25" i="6"/>
  <c r="F73" i="8"/>
  <c r="F7" i="6"/>
  <c r="F78" i="5"/>
  <c r="F35" i="6"/>
  <c r="F51" i="6"/>
  <c r="F67" i="6"/>
  <c r="C11" i="6"/>
  <c r="C17" i="9" s="1"/>
  <c r="D23" i="6"/>
  <c r="C39" i="6"/>
  <c r="C20" i="9" s="1"/>
  <c r="D55" i="6"/>
  <c r="D71" i="6"/>
  <c r="B15" i="6"/>
  <c r="B8" i="12" s="1"/>
  <c r="B27" i="6"/>
  <c r="B43" i="6"/>
  <c r="B59" i="6"/>
  <c r="B75" i="6"/>
  <c r="G14" i="15"/>
  <c r="I27" i="6"/>
  <c r="D13" i="6"/>
  <c r="D6" i="12" s="1"/>
  <c r="T24" i="6"/>
  <c r="T77" i="9" s="1"/>
  <c r="T40" i="6"/>
  <c r="R58" i="6"/>
  <c r="P52" i="6"/>
  <c r="N6" i="6"/>
  <c r="M62" i="6"/>
  <c r="N12" i="6"/>
  <c r="N5" i="12" s="1"/>
  <c r="N44" i="6"/>
  <c r="N60" i="6"/>
  <c r="N68" i="6"/>
  <c r="J60" i="6"/>
  <c r="C2" i="6"/>
  <c r="R29" i="6"/>
  <c r="P25" i="6"/>
  <c r="N80" i="9"/>
  <c r="H80" i="9"/>
  <c r="F13" i="6"/>
  <c r="F6" i="12" s="1"/>
  <c r="D17" i="3"/>
  <c r="D12" i="3"/>
  <c r="O57" i="6"/>
  <c r="R14" i="15"/>
  <c r="T73" i="8"/>
  <c r="T15" i="6"/>
  <c r="T8" i="12" s="1"/>
  <c r="T27" i="6"/>
  <c r="T43" i="6"/>
  <c r="T59" i="6"/>
  <c r="T71" i="6"/>
  <c r="S76" i="8"/>
  <c r="S80" i="9"/>
  <c r="Q27" i="6"/>
  <c r="Q71" i="6"/>
  <c r="O5" i="6"/>
  <c r="N73" i="8"/>
  <c r="N23" i="6"/>
  <c r="N55" i="6"/>
  <c r="M29" i="6"/>
  <c r="F15" i="12"/>
  <c r="F16" i="12" s="1"/>
  <c r="D25" i="6"/>
  <c r="L5" i="6"/>
  <c r="J41" i="6"/>
  <c r="T16" i="7"/>
  <c r="S6" i="6"/>
  <c r="S79" i="5"/>
  <c r="P79" i="6" s="1"/>
  <c r="S30" i="6"/>
  <c r="S46" i="6"/>
  <c r="S62" i="6"/>
  <c r="S74" i="6"/>
  <c r="R8" i="6"/>
  <c r="R24" i="6"/>
  <c r="R77" i="9" s="1"/>
  <c r="R40" i="6"/>
  <c r="R56" i="6"/>
  <c r="R15" i="7"/>
  <c r="Q70" i="6"/>
  <c r="L14" i="15"/>
  <c r="O10" i="6"/>
  <c r="O34" i="6"/>
  <c r="O50" i="6"/>
  <c r="O66" i="6"/>
  <c r="K70" i="6"/>
  <c r="F21" i="15"/>
  <c r="H16" i="7"/>
  <c r="N13" i="6"/>
  <c r="N6" i="12" s="1"/>
  <c r="B41" i="6"/>
  <c r="D20" i="3"/>
  <c r="O9" i="6"/>
  <c r="O61" i="6"/>
  <c r="O31" i="6"/>
  <c r="O75" i="6"/>
  <c r="M37" i="6"/>
  <c r="M80" i="9"/>
  <c r="E9" i="13"/>
  <c r="H71" i="9"/>
  <c r="G80" i="9"/>
  <c r="G81" i="9" s="1"/>
  <c r="E71" i="6"/>
  <c r="E13" i="6"/>
  <c r="E6" i="12" s="1"/>
  <c r="D65" i="6"/>
  <c r="D3" i="6"/>
  <c r="D31" i="6"/>
  <c r="D47" i="6"/>
  <c r="D63" i="6"/>
  <c r="B7" i="6"/>
  <c r="B35" i="6"/>
  <c r="B51" i="6"/>
  <c r="B67" i="6"/>
  <c r="M13" i="14"/>
  <c r="M23" i="14" s="1"/>
  <c r="E13" i="14"/>
  <c r="E23" i="14" s="1"/>
  <c r="T80" i="9"/>
  <c r="N21" i="6"/>
  <c r="X16" i="7"/>
  <c r="T5" i="8"/>
  <c r="S75" i="9"/>
  <c r="T72" i="6"/>
  <c r="T20" i="6"/>
  <c r="Q26" i="6"/>
  <c r="Q78" i="9" s="1"/>
  <c r="I46" i="6"/>
  <c r="H11" i="9"/>
  <c r="D28" i="3"/>
  <c r="S69" i="6"/>
  <c r="O41" i="6"/>
  <c r="G7" i="15"/>
  <c r="G3" i="13"/>
  <c r="G4" i="10"/>
  <c r="G20" i="9"/>
  <c r="G68" i="9"/>
  <c r="E11" i="12"/>
  <c r="E3" i="8"/>
  <c r="E48" i="8" s="1"/>
  <c r="E51" i="8" s="1"/>
  <c r="E52" i="8" s="1"/>
  <c r="S7" i="15"/>
  <c r="S3" i="13"/>
  <c r="S4" i="10"/>
  <c r="S20" i="9"/>
  <c r="S68" i="9"/>
  <c r="C28" i="15"/>
  <c r="C4" i="10"/>
  <c r="C6" i="15"/>
  <c r="C2" i="13"/>
  <c r="C4" i="12"/>
  <c r="C26" i="8"/>
  <c r="C71" i="8" s="1"/>
  <c r="C16" i="9"/>
  <c r="C22" i="9" s="1"/>
  <c r="C3" i="10"/>
  <c r="D3" i="3"/>
  <c r="C3" i="3"/>
  <c r="G39" i="3"/>
  <c r="F39" i="3"/>
  <c r="S6" i="9"/>
  <c r="S28" i="6"/>
  <c r="S19" i="9" s="1"/>
  <c r="R41" i="7"/>
  <c r="R65" i="7"/>
  <c r="Q20" i="6"/>
  <c r="K26" i="15"/>
  <c r="N3" i="9"/>
  <c r="N2" i="6"/>
  <c r="M40" i="6"/>
  <c r="J34" i="6"/>
  <c r="H18" i="6"/>
  <c r="H8" i="15" s="1"/>
  <c r="G64" i="6"/>
  <c r="N65" i="6"/>
  <c r="D60" i="3"/>
  <c r="C60" i="3"/>
  <c r="R15" i="6"/>
  <c r="R8" i="12" s="1"/>
  <c r="R43" i="6"/>
  <c r="Q76" i="8"/>
  <c r="Q21" i="6"/>
  <c r="P37" i="7"/>
  <c r="P40" i="7" s="1"/>
  <c r="H4" i="11" s="1"/>
  <c r="L11" i="6"/>
  <c r="L17" i="9" s="1"/>
  <c r="L4" i="9"/>
  <c r="I27" i="15"/>
  <c r="L7" i="9"/>
  <c r="L39" i="6"/>
  <c r="G9" i="13"/>
  <c r="G5" i="13"/>
  <c r="F16" i="7"/>
  <c r="F35" i="7"/>
  <c r="D14" i="3"/>
  <c r="C14" i="3"/>
  <c r="S73" i="8"/>
  <c r="P76" i="8"/>
  <c r="O5" i="9"/>
  <c r="O19" i="6"/>
  <c r="K5" i="9"/>
  <c r="K19" i="6"/>
  <c r="G7" i="6"/>
  <c r="E5" i="9"/>
  <c r="E19" i="6"/>
  <c r="E18" i="9" s="1"/>
  <c r="G26" i="3"/>
  <c r="F26" i="3"/>
  <c r="J42" i="15"/>
  <c r="T11" i="15"/>
  <c r="P6" i="11"/>
  <c r="X151" i="2"/>
  <c r="M22" i="3"/>
  <c r="T48" i="6"/>
  <c r="N26" i="15"/>
  <c r="Q3" i="9"/>
  <c r="Q11" i="9" s="1"/>
  <c r="Q2" i="6"/>
  <c r="P20" i="6"/>
  <c r="O22" i="6"/>
  <c r="N6" i="9"/>
  <c r="N28" i="6"/>
  <c r="N19" i="9" s="1"/>
  <c r="L24" i="6"/>
  <c r="L77" i="9" s="1"/>
  <c r="K22" i="6"/>
  <c r="I18" i="6"/>
  <c r="I8" i="15" s="1"/>
  <c r="I41" i="7"/>
  <c r="I65" i="7"/>
  <c r="E26" i="6"/>
  <c r="E78" i="9" s="1"/>
  <c r="B40" i="6"/>
  <c r="F58" i="6"/>
  <c r="M32" i="3"/>
  <c r="T77" i="6"/>
  <c r="O15" i="6"/>
  <c r="O8" i="12" s="1"/>
  <c r="L76" i="8"/>
  <c r="L77" i="6"/>
  <c r="K11" i="6"/>
  <c r="K17" i="9" s="1"/>
  <c r="I11" i="12"/>
  <c r="I3" i="8"/>
  <c r="I48" i="8" s="1"/>
  <c r="E15" i="12"/>
  <c r="E16" i="12" s="1"/>
  <c r="G51" i="6"/>
  <c r="F41" i="6"/>
  <c r="F77" i="6"/>
  <c r="B9" i="13"/>
  <c r="D61" i="6"/>
  <c r="C25" i="3"/>
  <c r="P12" i="6"/>
  <c r="P5" i="12" s="1"/>
  <c r="P48" i="6"/>
  <c r="L56" i="6"/>
  <c r="H56" i="6"/>
  <c r="C22" i="3"/>
  <c r="M3" i="6"/>
  <c r="E59" i="6"/>
  <c r="B49" i="6"/>
  <c r="M24" i="3"/>
  <c r="C19" i="3"/>
  <c r="C27" i="3"/>
  <c r="N22" i="6"/>
  <c r="N62" i="6"/>
  <c r="J10" i="6"/>
  <c r="J66" i="6"/>
  <c r="G81" i="4"/>
  <c r="J36" i="4"/>
  <c r="K36" i="4" s="1"/>
  <c r="D85" i="4"/>
  <c r="F81" i="4"/>
  <c r="V32" i="4"/>
  <c r="W32" i="4" s="1"/>
  <c r="C98" i="4"/>
  <c r="C114" i="4"/>
  <c r="C81" i="4"/>
  <c r="C130" i="4"/>
  <c r="C146" i="4"/>
  <c r="D105" i="4"/>
  <c r="D137" i="4"/>
  <c r="D152" i="4"/>
  <c r="D136" i="4"/>
  <c r="D120" i="4"/>
  <c r="D104" i="4"/>
  <c r="D88" i="4"/>
  <c r="E146" i="4"/>
  <c r="E130" i="4"/>
  <c r="E114" i="4"/>
  <c r="E81" i="4"/>
  <c r="E98" i="4"/>
  <c r="E152" i="4"/>
  <c r="E136" i="4"/>
  <c r="E120" i="4"/>
  <c r="E104" i="4"/>
  <c r="E88" i="4"/>
  <c r="L91" i="4"/>
  <c r="G127" i="4"/>
  <c r="G142" i="4"/>
  <c r="G104" i="4"/>
  <c r="G132" i="4"/>
  <c r="G152" i="4"/>
  <c r="G98" i="4"/>
  <c r="G117" i="4"/>
  <c r="C104" i="4"/>
  <c r="C120" i="4"/>
  <c r="B128" i="4"/>
  <c r="B80" i="4"/>
  <c r="B154" i="4" s="1"/>
  <c r="R28" i="8"/>
  <c r="I5" i="8"/>
  <c r="I6" i="8" s="1"/>
  <c r="I7" i="8" s="1"/>
  <c r="V8" i="9"/>
  <c r="I41" i="15"/>
  <c r="S28" i="15"/>
  <c r="O48" i="9"/>
  <c r="L48" i="9"/>
  <c r="M48" i="9"/>
  <c r="F48" i="9"/>
  <c r="S14" i="15"/>
  <c r="C15" i="15"/>
  <c r="K12" i="15"/>
  <c r="H12" i="15"/>
  <c r="H14" i="15"/>
  <c r="E12" i="15"/>
  <c r="L21" i="15"/>
  <c r="M36" i="3"/>
  <c r="G34" i="3"/>
  <c r="F34" i="3"/>
  <c r="D35" i="3"/>
  <c r="C35" i="3"/>
  <c r="G11" i="3"/>
  <c r="F11" i="3"/>
  <c r="G19" i="3"/>
  <c r="F19" i="3"/>
  <c r="F27" i="3"/>
  <c r="G27" i="3"/>
  <c r="G35" i="3"/>
  <c r="F35" i="3"/>
  <c r="G67" i="3"/>
  <c r="F67" i="3"/>
  <c r="T25" i="14"/>
  <c r="T22" i="14"/>
  <c r="T24" i="14"/>
  <c r="T21" i="14"/>
  <c r="R25" i="14"/>
  <c r="R24" i="14"/>
  <c r="R21" i="14"/>
  <c r="R22" i="14"/>
  <c r="R23" i="14"/>
  <c r="T6" i="6"/>
  <c r="T79" i="5"/>
  <c r="Q79" i="6" s="1"/>
  <c r="T30" i="6"/>
  <c r="S64" i="6"/>
  <c r="S76" i="6"/>
  <c r="R10" i="6"/>
  <c r="R26" i="6"/>
  <c r="R42" i="6"/>
  <c r="Q8" i="6"/>
  <c r="Q24" i="6"/>
  <c r="Q77" i="9" s="1"/>
  <c r="Q44" i="6"/>
  <c r="Q60" i="6"/>
  <c r="Q68" i="6"/>
  <c r="P28" i="8"/>
  <c r="P10" i="6"/>
  <c r="P22" i="6"/>
  <c r="O6" i="9"/>
  <c r="O28" i="6"/>
  <c r="O19" i="9" s="1"/>
  <c r="O60" i="6"/>
  <c r="N34" i="6"/>
  <c r="M16" i="6"/>
  <c r="M9" i="12" s="1"/>
  <c r="M44" i="6"/>
  <c r="M60" i="6"/>
  <c r="M68" i="6"/>
  <c r="L14" i="6"/>
  <c r="L7" i="12" s="1"/>
  <c r="L26" i="6"/>
  <c r="L70" i="6"/>
  <c r="K12" i="6"/>
  <c r="K5" i="12" s="1"/>
  <c r="K6" i="9"/>
  <c r="K28" i="6"/>
  <c r="K19" i="9" s="1"/>
  <c r="K44" i="6"/>
  <c r="K60" i="6"/>
  <c r="K68" i="6"/>
  <c r="J38" i="6"/>
  <c r="I8" i="6"/>
  <c r="I24" i="6"/>
  <c r="I77" i="9" s="1"/>
  <c r="I36" i="6"/>
  <c r="I56" i="6"/>
  <c r="H6" i="6"/>
  <c r="H79" i="5"/>
  <c r="H30" i="6"/>
  <c r="H74" i="6"/>
  <c r="H41" i="7"/>
  <c r="H65" i="7"/>
  <c r="H42" i="7"/>
  <c r="E5" i="8"/>
  <c r="C26" i="15"/>
  <c r="F3" i="9"/>
  <c r="F11" i="9" s="1"/>
  <c r="F2" i="6"/>
  <c r="F18" i="6"/>
  <c r="F8" i="15" s="1"/>
  <c r="F17" i="7"/>
  <c r="E16" i="6"/>
  <c r="E9" i="12" s="1"/>
  <c r="E48" i="6"/>
  <c r="B21" i="14"/>
  <c r="B25" i="14"/>
  <c r="B22" i="14"/>
  <c r="B23" i="14"/>
  <c r="B24" i="14"/>
  <c r="E72" i="6"/>
  <c r="D10" i="6"/>
  <c r="D22" i="6"/>
  <c r="D38" i="6"/>
  <c r="D70" i="6"/>
  <c r="C6" i="9"/>
  <c r="C11" i="9" s="1"/>
  <c r="C28" i="6"/>
  <c r="C19" i="9" s="1"/>
  <c r="C24" i="9" s="1"/>
  <c r="C60" i="6"/>
  <c r="C76" i="6"/>
  <c r="B14" i="6"/>
  <c r="B7" i="12" s="1"/>
  <c r="B26" i="6"/>
  <c r="B78" i="9" s="1"/>
  <c r="B42" i="6"/>
  <c r="B58" i="6"/>
  <c r="B74" i="6"/>
  <c r="F5" i="7"/>
  <c r="C46" i="6"/>
  <c r="B24" i="6"/>
  <c r="B77" i="9" s="1"/>
  <c r="P56" i="6"/>
  <c r="G62" i="3"/>
  <c r="F62" i="3"/>
  <c r="Q11" i="15"/>
  <c r="Q12" i="15" s="1"/>
  <c r="M6" i="11"/>
  <c r="T9" i="10"/>
  <c r="I15" i="10"/>
  <c r="M19" i="3"/>
  <c r="T76" i="8"/>
  <c r="S15" i="6"/>
  <c r="S8" i="12" s="1"/>
  <c r="S35" i="6"/>
  <c r="S67" i="6"/>
  <c r="R17" i="6"/>
  <c r="O71" i="6"/>
  <c r="N17" i="6"/>
  <c r="M7" i="15"/>
  <c r="L30" i="15" s="1"/>
  <c r="M4" i="10"/>
  <c r="M20" i="9"/>
  <c r="M3" i="13"/>
  <c r="M68" i="9"/>
  <c r="M83" i="9" s="1"/>
  <c r="M16" i="7"/>
  <c r="M35" i="7"/>
  <c r="K31" i="6"/>
  <c r="K37" i="7"/>
  <c r="K40" i="7" s="1"/>
  <c r="C4" i="11" s="1"/>
  <c r="K43" i="7"/>
  <c r="J37" i="6"/>
  <c r="I73" i="8"/>
  <c r="F5" i="13"/>
  <c r="F9" i="13"/>
  <c r="I11" i="6"/>
  <c r="I17" i="9" s="1"/>
  <c r="G43" i="6"/>
  <c r="G71" i="6"/>
  <c r="E35" i="6"/>
  <c r="D41" i="6"/>
  <c r="T60" i="6"/>
  <c r="R70" i="6"/>
  <c r="M26" i="15"/>
  <c r="P3" i="9"/>
  <c r="P11" i="9" s="1"/>
  <c r="P2" i="6"/>
  <c r="G6" i="3"/>
  <c r="F6" i="3"/>
  <c r="G70" i="3"/>
  <c r="F70" i="3"/>
  <c r="G12" i="3"/>
  <c r="G20" i="3"/>
  <c r="G28" i="3"/>
  <c r="G36" i="3"/>
  <c r="G44" i="3"/>
  <c r="G52" i="3"/>
  <c r="F60" i="3"/>
  <c r="G60" i="3"/>
  <c r="G68" i="3"/>
  <c r="M5" i="3"/>
  <c r="M17" i="3"/>
  <c r="M33" i="3"/>
  <c r="T3" i="6"/>
  <c r="T5" i="9"/>
  <c r="T19" i="6"/>
  <c r="T31" i="6"/>
  <c r="T47" i="6"/>
  <c r="T63" i="6"/>
  <c r="T75" i="6"/>
  <c r="H16" i="10"/>
  <c r="P10" i="10"/>
  <c r="O9" i="10"/>
  <c r="R3" i="6"/>
  <c r="R5" i="9"/>
  <c r="R19" i="6"/>
  <c r="R31" i="6"/>
  <c r="R47" i="6"/>
  <c r="R63" i="6"/>
  <c r="R75" i="6"/>
  <c r="Q9" i="6"/>
  <c r="Q25" i="6"/>
  <c r="P73" i="8"/>
  <c r="P11" i="6"/>
  <c r="P17" i="9" s="1"/>
  <c r="P4" i="9"/>
  <c r="P23" i="6"/>
  <c r="M27" i="15"/>
  <c r="P7" i="9"/>
  <c r="P39" i="6"/>
  <c r="P55" i="6"/>
  <c r="L17" i="14"/>
  <c r="O80" i="9"/>
  <c r="K9" i="13"/>
  <c r="K14" i="13" s="1"/>
  <c r="K5" i="13"/>
  <c r="N7" i="6"/>
  <c r="N35" i="6"/>
  <c r="N51" i="6"/>
  <c r="N67" i="6"/>
  <c r="N16" i="7"/>
  <c r="N35" i="7"/>
  <c r="M13" i="6"/>
  <c r="M6" i="12" s="1"/>
  <c r="J15" i="12"/>
  <c r="J16" i="12" s="1"/>
  <c r="M69" i="6"/>
  <c r="L73" i="8"/>
  <c r="L15" i="6"/>
  <c r="L8" i="12" s="1"/>
  <c r="L27" i="6"/>
  <c r="L43" i="6"/>
  <c r="L59" i="6"/>
  <c r="L71" i="6"/>
  <c r="F16" i="10"/>
  <c r="H10" i="10"/>
  <c r="K25" i="6"/>
  <c r="K80" i="9"/>
  <c r="K81" i="9" s="1"/>
  <c r="J11" i="6"/>
  <c r="J17" i="9" s="1"/>
  <c r="J4" i="9"/>
  <c r="J23" i="6"/>
  <c r="G27" i="15"/>
  <c r="J39" i="6"/>
  <c r="J7" i="9"/>
  <c r="J55" i="6"/>
  <c r="F17" i="14"/>
  <c r="I17" i="6"/>
  <c r="I80" i="9"/>
  <c r="H3" i="6"/>
  <c r="H5" i="9"/>
  <c r="H10" i="9" s="1"/>
  <c r="H19" i="6"/>
  <c r="H31" i="6"/>
  <c r="H47" i="6"/>
  <c r="H63" i="6"/>
  <c r="H75" i="6"/>
  <c r="D10" i="10"/>
  <c r="F11" i="6"/>
  <c r="F17" i="9" s="1"/>
  <c r="F4" i="9"/>
  <c r="F9" i="9" s="1"/>
  <c r="F23" i="6"/>
  <c r="C27" i="15"/>
  <c r="F7" i="9"/>
  <c r="F12" i="9" s="1"/>
  <c r="F39" i="6"/>
  <c r="F55" i="6"/>
  <c r="B17" i="14"/>
  <c r="E29" i="6"/>
  <c r="E45" i="6"/>
  <c r="E61" i="6"/>
  <c r="D15" i="6"/>
  <c r="D8" i="12" s="1"/>
  <c r="D27" i="6"/>
  <c r="D43" i="6"/>
  <c r="D59" i="6"/>
  <c r="D75" i="6"/>
  <c r="B4" i="9"/>
  <c r="B11" i="6"/>
  <c r="B17" i="9" s="1"/>
  <c r="B23" i="6"/>
  <c r="B7" i="9"/>
  <c r="B39" i="6"/>
  <c r="B55" i="6"/>
  <c r="B71" i="6"/>
  <c r="C10" i="6"/>
  <c r="C34" i="6"/>
  <c r="B12" i="6"/>
  <c r="B5" i="12" s="1"/>
  <c r="B60" i="6"/>
  <c r="R62" i="6"/>
  <c r="M15" i="3"/>
  <c r="M35" i="3"/>
  <c r="U8" i="9"/>
  <c r="H41" i="15"/>
  <c r="R28" i="15"/>
  <c r="S5" i="9"/>
  <c r="S19" i="6"/>
  <c r="S51" i="6"/>
  <c r="S71" i="9"/>
  <c r="R33" i="6"/>
  <c r="Q3" i="6"/>
  <c r="P17" i="6"/>
  <c r="L5" i="13"/>
  <c r="L9" i="13"/>
  <c r="O78" i="5"/>
  <c r="O78" i="6" s="1"/>
  <c r="N37" i="6"/>
  <c r="L17" i="6"/>
  <c r="H5" i="13"/>
  <c r="H9" i="13"/>
  <c r="K78" i="5"/>
  <c r="K59" i="6"/>
  <c r="J76" i="8"/>
  <c r="J5" i="6"/>
  <c r="H49" i="6"/>
  <c r="G5" i="9"/>
  <c r="G19" i="6"/>
  <c r="G47" i="6"/>
  <c r="C19" i="6"/>
  <c r="C18" i="9" s="1"/>
  <c r="C5" i="9"/>
  <c r="C10" i="9" s="1"/>
  <c r="C47" i="6"/>
  <c r="B21" i="6"/>
  <c r="C13" i="14"/>
  <c r="O65" i="6"/>
  <c r="Q26" i="15"/>
  <c r="T3" i="9"/>
  <c r="T2" i="6"/>
  <c r="G42" i="3"/>
  <c r="F42" i="3"/>
  <c r="D61" i="3"/>
  <c r="C61" i="3"/>
  <c r="G5" i="3"/>
  <c r="F5" i="3"/>
  <c r="G9" i="3"/>
  <c r="F9" i="3"/>
  <c r="G13" i="3"/>
  <c r="F13" i="3"/>
  <c r="G21" i="3"/>
  <c r="F21" i="3"/>
  <c r="G29" i="3"/>
  <c r="F29" i="3"/>
  <c r="F37" i="3"/>
  <c r="G37" i="3"/>
  <c r="F45" i="3"/>
  <c r="G45" i="3"/>
  <c r="F53" i="3"/>
  <c r="G53" i="3"/>
  <c r="F61" i="3"/>
  <c r="G61" i="3"/>
  <c r="T5" i="15"/>
  <c r="P44" i="15"/>
  <c r="P51" i="15" s="1"/>
  <c r="M14" i="3"/>
  <c r="W65" i="7"/>
  <c r="W66" i="7" s="1"/>
  <c r="W67" i="7" s="1"/>
  <c r="W41" i="7"/>
  <c r="U41" i="7"/>
  <c r="U65" i="7"/>
  <c r="T4" i="6"/>
  <c r="T6" i="9"/>
  <c r="T28" i="6"/>
  <c r="T19" i="9" s="1"/>
  <c r="Q21" i="14"/>
  <c r="S5" i="8"/>
  <c r="S10" i="6"/>
  <c r="S22" i="6"/>
  <c r="S34" i="6"/>
  <c r="S50" i="6"/>
  <c r="S66" i="6"/>
  <c r="R12" i="6"/>
  <c r="R5" i="12" s="1"/>
  <c r="R6" i="9"/>
  <c r="R28" i="6"/>
  <c r="R19" i="9" s="1"/>
  <c r="R44" i="6"/>
  <c r="R60" i="6"/>
  <c r="R68" i="6"/>
  <c r="Q18" i="6"/>
  <c r="Q8" i="15" s="1"/>
  <c r="Q42" i="6"/>
  <c r="Q58" i="6"/>
  <c r="Q41" i="7"/>
  <c r="Q65" i="7"/>
  <c r="Q66" i="7" s="1"/>
  <c r="Q67" i="7" s="1"/>
  <c r="P4" i="6"/>
  <c r="P24" i="6"/>
  <c r="P77" i="9" s="1"/>
  <c r="O5" i="8"/>
  <c r="L26" i="15"/>
  <c r="O3" i="9"/>
  <c r="O9" i="9" s="1"/>
  <c r="O2" i="6"/>
  <c r="O14" i="6"/>
  <c r="O7" i="12" s="1"/>
  <c r="O10" i="12" s="1"/>
  <c r="O26" i="6"/>
  <c r="O38" i="6"/>
  <c r="O54" i="6"/>
  <c r="O70" i="6"/>
  <c r="O17" i="7"/>
  <c r="K75" i="9"/>
  <c r="N16" i="6"/>
  <c r="N9" i="12" s="1"/>
  <c r="N32" i="6"/>
  <c r="N48" i="6"/>
  <c r="K24" i="14"/>
  <c r="K25" i="14"/>
  <c r="K21" i="14"/>
  <c r="K22" i="14"/>
  <c r="N72" i="6"/>
  <c r="M28" i="8"/>
  <c r="M6" i="6"/>
  <c r="M74" i="6"/>
  <c r="L8" i="6"/>
  <c r="L6" i="9"/>
  <c r="L28" i="6"/>
  <c r="L19" i="9" s="1"/>
  <c r="K5" i="8"/>
  <c r="H26" i="15"/>
  <c r="K3" i="9"/>
  <c r="K2" i="6"/>
  <c r="K14" i="6"/>
  <c r="K7" i="12" s="1"/>
  <c r="K26" i="6"/>
  <c r="K38" i="6"/>
  <c r="K54" i="6"/>
  <c r="K65" i="7"/>
  <c r="K66" i="7" s="1"/>
  <c r="K67" i="7" s="1"/>
  <c r="K42" i="7"/>
  <c r="K41" i="7"/>
  <c r="J4" i="6"/>
  <c r="J20" i="6"/>
  <c r="J32" i="6"/>
  <c r="J48" i="6"/>
  <c r="G24" i="14"/>
  <c r="G25" i="14"/>
  <c r="G21" i="14"/>
  <c r="G22" i="14"/>
  <c r="J72" i="6"/>
  <c r="I28" i="8"/>
  <c r="I6" i="6"/>
  <c r="I62" i="6"/>
  <c r="I74" i="6"/>
  <c r="H12" i="6"/>
  <c r="H5" i="12" s="1"/>
  <c r="H28" i="6"/>
  <c r="H19" i="9" s="1"/>
  <c r="H48" i="6"/>
  <c r="E21" i="14"/>
  <c r="G54" i="6"/>
  <c r="G70" i="6"/>
  <c r="F16" i="6"/>
  <c r="F9" i="12" s="1"/>
  <c r="F44" i="6"/>
  <c r="F60" i="6"/>
  <c r="F68" i="6"/>
  <c r="E28" i="8"/>
  <c r="E18" i="6"/>
  <c r="E8" i="15" s="1"/>
  <c r="E58" i="6"/>
  <c r="D12" i="6"/>
  <c r="D5" i="12" s="1"/>
  <c r="D10" i="12" s="1"/>
  <c r="D48" i="6"/>
  <c r="C50" i="6"/>
  <c r="B16" i="6"/>
  <c r="B9" i="12" s="1"/>
  <c r="B52" i="6"/>
  <c r="T13" i="14"/>
  <c r="T23" i="14" s="1"/>
  <c r="F30" i="6"/>
  <c r="L60" i="6"/>
  <c r="L76" i="6"/>
  <c r="S15" i="12"/>
  <c r="S16" i="12" s="1"/>
  <c r="T25" i="6"/>
  <c r="K11" i="3"/>
  <c r="S59" i="6"/>
  <c r="R13" i="6"/>
  <c r="R6" i="12" s="1"/>
  <c r="R41" i="6"/>
  <c r="R77" i="6"/>
  <c r="Q73" i="8"/>
  <c r="N9" i="13"/>
  <c r="N5" i="13"/>
  <c r="M15" i="12"/>
  <c r="M16" i="12" s="1"/>
  <c r="N25" i="6"/>
  <c r="J9" i="10"/>
  <c r="L25" i="6"/>
  <c r="L53" i="6"/>
  <c r="J25" i="6"/>
  <c r="I35" i="6"/>
  <c r="G73" i="8"/>
  <c r="D9" i="13"/>
  <c r="G63" i="6"/>
  <c r="F25" i="6"/>
  <c r="B13" i="6"/>
  <c r="B6" i="12" s="1"/>
  <c r="C17" i="3"/>
  <c r="D25" i="3"/>
  <c r="D33" i="3"/>
  <c r="D41" i="3"/>
  <c r="C49" i="3"/>
  <c r="C57" i="3"/>
  <c r="D69" i="3"/>
  <c r="P28" i="6"/>
  <c r="P19" i="9" s="1"/>
  <c r="L32" i="6"/>
  <c r="L68" i="6"/>
  <c r="H68" i="6"/>
  <c r="G42" i="6"/>
  <c r="D60" i="6"/>
  <c r="D10" i="3"/>
  <c r="D22" i="3"/>
  <c r="C34" i="3"/>
  <c r="C42" i="3"/>
  <c r="C54" i="3"/>
  <c r="C62" i="3"/>
  <c r="C70" i="3"/>
  <c r="M35" i="6"/>
  <c r="M63" i="6"/>
  <c r="I7" i="6"/>
  <c r="I71" i="6"/>
  <c r="E11" i="6"/>
  <c r="E17" i="9" s="1"/>
  <c r="M28" i="3"/>
  <c r="D11" i="3"/>
  <c r="D19" i="3"/>
  <c r="D27" i="3"/>
  <c r="D43" i="3"/>
  <c r="D51" i="3"/>
  <c r="D63" i="3"/>
  <c r="N38" i="6"/>
  <c r="M72" i="6"/>
  <c r="F14" i="6"/>
  <c r="F7" i="12" s="1"/>
  <c r="F10" i="12" s="1"/>
  <c r="F54" i="6"/>
  <c r="D2" i="6"/>
  <c r="C16" i="3"/>
  <c r="C24" i="3"/>
  <c r="C36" i="3"/>
  <c r="C44" i="3"/>
  <c r="K5" i="3"/>
  <c r="O28" i="15"/>
  <c r="G3" i="3"/>
  <c r="F3" i="3"/>
  <c r="T41" i="7"/>
  <c r="T65" i="7"/>
  <c r="T66" i="7" s="1"/>
  <c r="T67" i="7" s="1"/>
  <c r="P22" i="14"/>
  <c r="P23" i="14"/>
  <c r="P25" i="14"/>
  <c r="P24" i="14"/>
  <c r="P21" i="14"/>
  <c r="Q4" i="6"/>
  <c r="O81" i="9"/>
  <c r="L50" i="6"/>
  <c r="G26" i="15"/>
  <c r="J3" i="9"/>
  <c r="J11" i="9" s="1"/>
  <c r="J2" i="6"/>
  <c r="J41" i="7"/>
  <c r="J65" i="7"/>
  <c r="J66" i="7" s="1"/>
  <c r="J67" i="7" s="1"/>
  <c r="G76" i="6"/>
  <c r="F42" i="6"/>
  <c r="G154" i="4"/>
  <c r="P21" i="6"/>
  <c r="G54" i="3"/>
  <c r="F54" i="3"/>
  <c r="R59" i="6"/>
  <c r="M9" i="13"/>
  <c r="M5" i="13"/>
  <c r="N5" i="9"/>
  <c r="N10" i="9" s="1"/>
  <c r="N19" i="6"/>
  <c r="E41" i="6"/>
  <c r="C66" i="6"/>
  <c r="R21" i="6"/>
  <c r="K47" i="6"/>
  <c r="C7" i="6"/>
  <c r="F69" i="3"/>
  <c r="G69" i="3"/>
  <c r="M18" i="3"/>
  <c r="K50" i="6"/>
  <c r="H8" i="6"/>
  <c r="E22" i="14"/>
  <c r="D148" i="4"/>
  <c r="E142" i="4"/>
  <c r="E110" i="4"/>
  <c r="E148" i="4"/>
  <c r="G5" i="7"/>
  <c r="P5" i="7"/>
  <c r="H5" i="8"/>
  <c r="I51" i="8"/>
  <c r="I52" i="8" s="1"/>
  <c r="K28" i="8"/>
  <c r="S48" i="9"/>
  <c r="P48" i="9"/>
  <c r="Q48" i="9"/>
  <c r="R48" i="9"/>
  <c r="J48" i="9"/>
  <c r="L71" i="9"/>
  <c r="O12" i="15"/>
  <c r="L12" i="15"/>
  <c r="Q28" i="6"/>
  <c r="Q19" i="9" s="1"/>
  <c r="M67" i="6"/>
  <c r="K77" i="6"/>
  <c r="G50" i="3"/>
  <c r="F50" i="3"/>
  <c r="D59" i="3"/>
  <c r="C59" i="3"/>
  <c r="G43" i="3"/>
  <c r="F43" i="3"/>
  <c r="F51" i="3"/>
  <c r="G51" i="3"/>
  <c r="G59" i="3"/>
  <c r="F59" i="3"/>
  <c r="S21" i="15"/>
  <c r="T28" i="8"/>
  <c r="T10" i="6"/>
  <c r="T34" i="6"/>
  <c r="S16" i="6"/>
  <c r="S9" i="12" s="1"/>
  <c r="S81" i="9"/>
  <c r="S32" i="6"/>
  <c r="O26" i="15"/>
  <c r="R3" i="9"/>
  <c r="R2" i="6"/>
  <c r="R46" i="6"/>
  <c r="Q12" i="6"/>
  <c r="Q5" i="12" s="1"/>
  <c r="Q32" i="6"/>
  <c r="Q48" i="6"/>
  <c r="N25" i="14"/>
  <c r="N24" i="14"/>
  <c r="N21" i="14"/>
  <c r="N22" i="14"/>
  <c r="N23" i="14"/>
  <c r="Q72" i="6"/>
  <c r="P14" i="6"/>
  <c r="P7" i="12" s="1"/>
  <c r="P26" i="6"/>
  <c r="P38" i="6"/>
  <c r="P70" i="6"/>
  <c r="P17" i="7"/>
  <c r="L25" i="14"/>
  <c r="L22" i="14"/>
  <c r="L24" i="14"/>
  <c r="L21" i="14"/>
  <c r="N10" i="6"/>
  <c r="N26" i="6"/>
  <c r="N41" i="7"/>
  <c r="N65" i="7"/>
  <c r="M20" i="6"/>
  <c r="M32" i="6"/>
  <c r="M48" i="6"/>
  <c r="J25" i="14"/>
  <c r="J24" i="14"/>
  <c r="J21" i="14"/>
  <c r="J22" i="14"/>
  <c r="J23" i="14"/>
  <c r="I21" i="15"/>
  <c r="L18" i="6"/>
  <c r="L8" i="15" s="1"/>
  <c r="L42" i="6"/>
  <c r="H24" i="14"/>
  <c r="H22" i="14"/>
  <c r="H23" i="14"/>
  <c r="H25" i="14"/>
  <c r="H21" i="14"/>
  <c r="G21" i="15"/>
  <c r="J22" i="6"/>
  <c r="J50" i="6"/>
  <c r="I40" i="6"/>
  <c r="I60" i="6"/>
  <c r="H28" i="8"/>
  <c r="H10" i="6"/>
  <c r="H22" i="6"/>
  <c r="H34" i="6"/>
  <c r="H50" i="6"/>
  <c r="G10" i="12"/>
  <c r="G6" i="9"/>
  <c r="G28" i="6"/>
  <c r="G19" i="9" s="1"/>
  <c r="G60" i="6"/>
  <c r="F79" i="6"/>
  <c r="F34" i="6"/>
  <c r="E4" i="6"/>
  <c r="E20" i="6"/>
  <c r="E36" i="6"/>
  <c r="E52" i="6"/>
  <c r="E64" i="6"/>
  <c r="E76" i="6"/>
  <c r="D26" i="6"/>
  <c r="D78" i="9" s="1"/>
  <c r="D42" i="6"/>
  <c r="C64" i="6"/>
  <c r="B3" i="9"/>
  <c r="B2" i="6"/>
  <c r="C58" i="6"/>
  <c r="B32" i="6"/>
  <c r="B76" i="6"/>
  <c r="J70" i="6"/>
  <c r="M16" i="3"/>
  <c r="D46" i="3"/>
  <c r="C46" i="3"/>
  <c r="Q43" i="6"/>
  <c r="O35" i="6"/>
  <c r="O37" i="7"/>
  <c r="O40" i="7" s="1"/>
  <c r="G4" i="11" s="1"/>
  <c r="N33" i="6"/>
  <c r="I19" i="6"/>
  <c r="I5" i="9"/>
  <c r="I51" i="6"/>
  <c r="H65" i="6"/>
  <c r="G11" i="12"/>
  <c r="G3" i="8"/>
  <c r="F76" i="8"/>
  <c r="F61" i="6"/>
  <c r="D5" i="6"/>
  <c r="C55" i="6"/>
  <c r="K13" i="14"/>
  <c r="K23" i="14" s="1"/>
  <c r="P64" i="6"/>
  <c r="N74" i="6"/>
  <c r="G22" i="3"/>
  <c r="F22" i="3"/>
  <c r="D4" i="3"/>
  <c r="C4" i="3"/>
  <c r="G32" i="3"/>
  <c r="F32" i="3"/>
  <c r="F36" i="3"/>
  <c r="F44" i="3"/>
  <c r="F68" i="3"/>
  <c r="Q9" i="13"/>
  <c r="Q14" i="13" s="1"/>
  <c r="Q5" i="13"/>
  <c r="T7" i="6"/>
  <c r="T8" i="9"/>
  <c r="Q28" i="15"/>
  <c r="T37" i="7"/>
  <c r="T40" i="7" s="1"/>
  <c r="L4" i="11" s="1"/>
  <c r="S25" i="6"/>
  <c r="R73" i="8"/>
  <c r="O9" i="13"/>
  <c r="O5" i="13"/>
  <c r="R7" i="6"/>
  <c r="R35" i="6"/>
  <c r="R51" i="6"/>
  <c r="R67" i="6"/>
  <c r="R16" i="7"/>
  <c r="R35" i="7"/>
  <c r="Q13" i="6"/>
  <c r="Q6" i="12" s="1"/>
  <c r="M9" i="10"/>
  <c r="C15" i="10"/>
  <c r="P15" i="6"/>
  <c r="P8" i="12" s="1"/>
  <c r="P27" i="6"/>
  <c r="P43" i="6"/>
  <c r="P59" i="6"/>
  <c r="P71" i="6"/>
  <c r="G16" i="10"/>
  <c r="L10" i="10"/>
  <c r="N11" i="6"/>
  <c r="N17" i="9" s="1"/>
  <c r="N4" i="9"/>
  <c r="N9" i="9" s="1"/>
  <c r="K27" i="15"/>
  <c r="N39" i="6"/>
  <c r="N7" i="9"/>
  <c r="N12" i="9" s="1"/>
  <c r="J17" i="14"/>
  <c r="M17" i="6"/>
  <c r="L3" i="6"/>
  <c r="L5" i="9"/>
  <c r="L19" i="6"/>
  <c r="L31" i="6"/>
  <c r="L47" i="6"/>
  <c r="L63" i="6"/>
  <c r="L75" i="6"/>
  <c r="K76" i="8"/>
  <c r="I76" i="8"/>
  <c r="I21" i="6"/>
  <c r="I65" i="6"/>
  <c r="I77" i="6"/>
  <c r="H7" i="6"/>
  <c r="H8" i="9"/>
  <c r="H13" i="9" s="1"/>
  <c r="E28" i="15"/>
  <c r="H35" i="6"/>
  <c r="H51" i="6"/>
  <c r="H67" i="6"/>
  <c r="H37" i="7"/>
  <c r="H40" i="7" s="1"/>
  <c r="F15" i="6"/>
  <c r="F8" i="12" s="1"/>
  <c r="F27" i="6"/>
  <c r="F43" i="6"/>
  <c r="F59" i="6"/>
  <c r="F71" i="6"/>
  <c r="E76" i="8"/>
  <c r="E5" i="6"/>
  <c r="E33" i="6"/>
  <c r="E65" i="6"/>
  <c r="E77" i="6"/>
  <c r="D11" i="12"/>
  <c r="D3" i="8"/>
  <c r="D48" i="8" s="1"/>
  <c r="D5" i="9"/>
  <c r="D10" i="9" s="1"/>
  <c r="D19" i="6"/>
  <c r="D18" i="9" s="1"/>
  <c r="Q13" i="14"/>
  <c r="Q23" i="14" s="1"/>
  <c r="I13" i="14"/>
  <c r="I23" i="14" s="1"/>
  <c r="C18" i="6"/>
  <c r="C8" i="15" s="1"/>
  <c r="C42" i="6"/>
  <c r="B20" i="6"/>
  <c r="B68" i="6"/>
  <c r="D52" i="6"/>
  <c r="C65" i="6"/>
  <c r="G77" i="6"/>
  <c r="R9" i="10"/>
  <c r="P5" i="13"/>
  <c r="P9" i="13"/>
  <c r="P14" i="13" s="1"/>
  <c r="S63" i="6"/>
  <c r="R49" i="6"/>
  <c r="Q16" i="7"/>
  <c r="Q35" i="7"/>
  <c r="C16" i="10"/>
  <c r="M10" i="10"/>
  <c r="P33" i="6"/>
  <c r="P77" i="6"/>
  <c r="O73" i="8"/>
  <c r="P80" i="9"/>
  <c r="O27" i="6"/>
  <c r="O43" i="6"/>
  <c r="N49" i="6"/>
  <c r="M23" i="6"/>
  <c r="L33" i="6"/>
  <c r="K73" i="8"/>
  <c r="L80" i="9"/>
  <c r="K27" i="6"/>
  <c r="K67" i="6"/>
  <c r="G10" i="10"/>
  <c r="J17" i="6"/>
  <c r="H76" i="8"/>
  <c r="H66" i="7"/>
  <c r="H67" i="7" s="1"/>
  <c r="G78" i="5"/>
  <c r="F78" i="6" s="1"/>
  <c r="G59" i="6"/>
  <c r="F33" i="6"/>
  <c r="E23" i="6"/>
  <c r="E37" i="7"/>
  <c r="E43" i="7" s="1"/>
  <c r="D29" i="6"/>
  <c r="C78" i="5"/>
  <c r="C8" i="9" s="1"/>
  <c r="C13" i="9" s="1"/>
  <c r="C59" i="6"/>
  <c r="J26" i="6"/>
  <c r="E67" i="6"/>
  <c r="R74" i="6"/>
  <c r="G58" i="3"/>
  <c r="F58" i="3"/>
  <c r="F65" i="3"/>
  <c r="G65" i="3"/>
  <c r="J38" i="15"/>
  <c r="T26" i="15"/>
  <c r="W3" i="9"/>
  <c r="M10" i="3"/>
  <c r="W79" i="5"/>
  <c r="M34" i="3"/>
  <c r="R26" i="15"/>
  <c r="H38" i="15"/>
  <c r="U3" i="9"/>
  <c r="T12" i="6"/>
  <c r="T5" i="12" s="1"/>
  <c r="T10" i="12" s="1"/>
  <c r="T32" i="6"/>
  <c r="P26" i="15"/>
  <c r="S3" i="9"/>
  <c r="S12" i="9" s="1"/>
  <c r="S2" i="6"/>
  <c r="S14" i="6"/>
  <c r="S7" i="12" s="1"/>
  <c r="S26" i="6"/>
  <c r="S38" i="6"/>
  <c r="S54" i="6"/>
  <c r="S70" i="6"/>
  <c r="R16" i="6"/>
  <c r="R9" i="12" s="1"/>
  <c r="R32" i="6"/>
  <c r="R48" i="6"/>
  <c r="O25" i="14"/>
  <c r="O24" i="14"/>
  <c r="O21" i="14"/>
  <c r="O22" i="14"/>
  <c r="R72" i="6"/>
  <c r="Q28" i="8"/>
  <c r="Q6" i="6"/>
  <c r="Q46" i="6"/>
  <c r="Q62" i="6"/>
  <c r="Q74" i="6"/>
  <c r="P8" i="6"/>
  <c r="P32" i="6"/>
  <c r="O18" i="6"/>
  <c r="O8" i="15" s="1"/>
  <c r="O42" i="6"/>
  <c r="O58" i="6"/>
  <c r="O65" i="7"/>
  <c r="O66" i="7" s="1"/>
  <c r="O67" i="7" s="1"/>
  <c r="O42" i="7"/>
  <c r="O41" i="7"/>
  <c r="N4" i="6"/>
  <c r="N20" i="6"/>
  <c r="N36" i="6"/>
  <c r="N52" i="6"/>
  <c r="N64" i="6"/>
  <c r="N76" i="6"/>
  <c r="M10" i="6"/>
  <c r="M22" i="6"/>
  <c r="M34" i="6"/>
  <c r="M50" i="6"/>
  <c r="M66" i="6"/>
  <c r="L12" i="6"/>
  <c r="L5" i="12" s="1"/>
  <c r="L10" i="12" s="1"/>
  <c r="L36" i="6"/>
  <c r="K18" i="6"/>
  <c r="K8" i="15" s="1"/>
  <c r="K42" i="6"/>
  <c r="K58" i="6"/>
  <c r="K74" i="6"/>
  <c r="J8" i="6"/>
  <c r="J24" i="6"/>
  <c r="J77" i="9" s="1"/>
  <c r="J36" i="6"/>
  <c r="J64" i="6"/>
  <c r="J76" i="6"/>
  <c r="I22" i="6"/>
  <c r="I34" i="6"/>
  <c r="I50" i="6"/>
  <c r="I66" i="6"/>
  <c r="H16" i="6"/>
  <c r="H9" i="12" s="1"/>
  <c r="H32" i="6"/>
  <c r="G5" i="8"/>
  <c r="D26" i="15"/>
  <c r="G3" i="9"/>
  <c r="G2" i="6"/>
  <c r="G26" i="6"/>
  <c r="G58" i="6"/>
  <c r="F4" i="6"/>
  <c r="F20" i="6"/>
  <c r="F32" i="6"/>
  <c r="F48" i="6"/>
  <c r="C24" i="14"/>
  <c r="C25" i="14"/>
  <c r="C23" i="14"/>
  <c r="C21" i="14"/>
  <c r="C22" i="14"/>
  <c r="F72" i="6"/>
  <c r="E79" i="6"/>
  <c r="E30" i="6"/>
  <c r="E46" i="6"/>
  <c r="E62" i="6"/>
  <c r="E74" i="6"/>
  <c r="D16" i="6"/>
  <c r="D9" i="12" s="1"/>
  <c r="D32" i="6"/>
  <c r="C6" i="6"/>
  <c r="C62" i="6"/>
  <c r="B72" i="6"/>
  <c r="J42" i="6"/>
  <c r="S65" i="6"/>
  <c r="M27" i="3"/>
  <c r="Q15" i="12"/>
  <c r="Q16" i="12" s="1"/>
  <c r="T65" i="6"/>
  <c r="S31" i="6"/>
  <c r="S75" i="6"/>
  <c r="R25" i="6"/>
  <c r="R66" i="7"/>
  <c r="P29" i="6"/>
  <c r="O11" i="6"/>
  <c r="O17" i="9" s="1"/>
  <c r="O51" i="6"/>
  <c r="K15" i="12"/>
  <c r="K16" i="12" s="1"/>
  <c r="N77" i="6"/>
  <c r="M73" i="8"/>
  <c r="J9" i="13"/>
  <c r="J14" i="13" s="1"/>
  <c r="J5" i="13"/>
  <c r="M11" i="6"/>
  <c r="M17" i="9" s="1"/>
  <c r="B16" i="10"/>
  <c r="I10" i="10"/>
  <c r="I15" i="12"/>
  <c r="I16" i="12" s="1"/>
  <c r="L65" i="6"/>
  <c r="K23" i="6"/>
  <c r="G16" i="12"/>
  <c r="J77" i="6"/>
  <c r="H9" i="6"/>
  <c r="H41" i="6"/>
  <c r="G37" i="7"/>
  <c r="G40" i="7" s="1"/>
  <c r="G43" i="7"/>
  <c r="C15" i="12"/>
  <c r="C16" i="12" s="1"/>
  <c r="F65" i="6"/>
  <c r="D37" i="6"/>
  <c r="C3" i="6"/>
  <c r="B33" i="6"/>
  <c r="G13" i="14"/>
  <c r="G23" i="14" s="1"/>
  <c r="D13" i="3"/>
  <c r="C21" i="3"/>
  <c r="D29" i="3"/>
  <c r="C37" i="3"/>
  <c r="C45" i="3"/>
  <c r="D53" i="3"/>
  <c r="C65" i="3"/>
  <c r="P68" i="6"/>
  <c r="L48" i="6"/>
  <c r="L72" i="6"/>
  <c r="K62" i="6"/>
  <c r="H20" i="6"/>
  <c r="H72" i="6"/>
  <c r="D8" i="6"/>
  <c r="D64" i="6"/>
  <c r="D2" i="3"/>
  <c r="C18" i="3"/>
  <c r="C26" i="3"/>
  <c r="D38" i="3"/>
  <c r="D50" i="3"/>
  <c r="D58" i="3"/>
  <c r="D66" i="3"/>
  <c r="Q15" i="6"/>
  <c r="Q8" i="12" s="1"/>
  <c r="Q75" i="6"/>
  <c r="M51" i="6"/>
  <c r="I23" i="6"/>
  <c r="I55" i="6"/>
  <c r="E43" i="6"/>
  <c r="M8" i="3"/>
  <c r="C15" i="3"/>
  <c r="C23" i="3"/>
  <c r="C47" i="3"/>
  <c r="C55" i="3"/>
  <c r="C67" i="3"/>
  <c r="N54" i="6"/>
  <c r="J58" i="6"/>
  <c r="F62" i="6"/>
  <c r="D8" i="3"/>
  <c r="D16" i="3"/>
  <c r="D24" i="3"/>
  <c r="D36" i="3"/>
  <c r="D44" i="3"/>
  <c r="D52" i="3"/>
  <c r="D64" i="3"/>
  <c r="K21" i="3"/>
  <c r="G18" i="3"/>
  <c r="F18" i="3"/>
  <c r="F47" i="3"/>
  <c r="G47" i="3"/>
  <c r="F55" i="3"/>
  <c r="G55" i="3"/>
  <c r="V41" i="7"/>
  <c r="V65" i="7"/>
  <c r="V66" i="7" s="1"/>
  <c r="V67" i="7" s="1"/>
  <c r="S10" i="12"/>
  <c r="P6" i="6"/>
  <c r="N5" i="8"/>
  <c r="N30" i="6"/>
  <c r="M56" i="6"/>
  <c r="B8" i="6"/>
  <c r="B56" i="6"/>
  <c r="O11" i="12"/>
  <c r="O3" i="8"/>
  <c r="G4" i="3"/>
  <c r="F4" i="3"/>
  <c r="I39" i="15"/>
  <c r="S27" i="15"/>
  <c r="V7" i="9"/>
  <c r="R27" i="6"/>
  <c r="R71" i="6"/>
  <c r="P8" i="9"/>
  <c r="M28" i="15"/>
  <c r="P67" i="6"/>
  <c r="N11" i="12"/>
  <c r="N3" i="8"/>
  <c r="N48" i="8" s="1"/>
  <c r="N51" i="8" s="1"/>
  <c r="N52" i="8" s="1"/>
  <c r="M25" i="6"/>
  <c r="J16" i="7"/>
  <c r="J35" i="7"/>
  <c r="H73" i="8"/>
  <c r="E73" i="8"/>
  <c r="D11" i="6"/>
  <c r="D17" i="9" s="1"/>
  <c r="D4" i="9"/>
  <c r="D9" i="9" s="1"/>
  <c r="D7" i="9"/>
  <c r="D12" i="9" s="1"/>
  <c r="D39" i="6"/>
  <c r="C26" i="6"/>
  <c r="C78" i="9" s="1"/>
  <c r="S27" i="6"/>
  <c r="Q12" i="9"/>
  <c r="L9" i="10"/>
  <c r="G15" i="10"/>
  <c r="O67" i="6"/>
  <c r="H9" i="10"/>
  <c r="F15" i="10"/>
  <c r="K75" i="6"/>
  <c r="H37" i="6"/>
  <c r="G35" i="6"/>
  <c r="F5" i="6"/>
  <c r="C35" i="6"/>
  <c r="D9" i="3"/>
  <c r="C9" i="3"/>
  <c r="S25" i="14"/>
  <c r="S23" i="14"/>
  <c r="S24" i="14"/>
  <c r="S21" i="14"/>
  <c r="S22" i="14"/>
  <c r="Q22" i="14"/>
  <c r="Q38" i="6"/>
  <c r="P40" i="6"/>
  <c r="M18" i="6"/>
  <c r="M8" i="15" s="1"/>
  <c r="M41" i="7"/>
  <c r="M65" i="7"/>
  <c r="M66" i="7" s="1"/>
  <c r="M67" i="7" s="1"/>
  <c r="L44" i="6"/>
  <c r="K10" i="6"/>
  <c r="K34" i="6"/>
  <c r="B26" i="15"/>
  <c r="E3" i="9"/>
  <c r="E13" i="9" s="1"/>
  <c r="E2" i="6"/>
  <c r="E70" i="6"/>
  <c r="D4" i="6"/>
  <c r="M11" i="3"/>
  <c r="S4" i="9"/>
  <c r="S11" i="6"/>
  <c r="S17" i="9" s="1"/>
  <c r="O17" i="14"/>
  <c r="C85" i="4"/>
  <c r="F137" i="4"/>
  <c r="C140" i="4"/>
  <c r="G136" i="4"/>
  <c r="B114" i="4"/>
  <c r="B81" i="4"/>
  <c r="B155" i="4" s="1"/>
  <c r="J54" i="4"/>
  <c r="K54" i="4" s="1"/>
  <c r="C89" i="4"/>
  <c r="C105" i="4"/>
  <c r="C121" i="4"/>
  <c r="C137" i="4"/>
  <c r="C153" i="4"/>
  <c r="F80" i="4"/>
  <c r="J80" i="4" s="1"/>
  <c r="K80" i="4" s="1"/>
  <c r="J57" i="4"/>
  <c r="K57" i="4" s="1"/>
  <c r="M91" i="4"/>
  <c r="V19" i="4"/>
  <c r="W19" i="4" s="1"/>
  <c r="V22" i="4"/>
  <c r="W22" i="4" s="1"/>
  <c r="V24" i="4"/>
  <c r="W24" i="4" s="1"/>
  <c r="D89" i="4"/>
  <c r="D121" i="4"/>
  <c r="D153" i="4"/>
  <c r="D80" i="4"/>
  <c r="D146" i="4"/>
  <c r="D130" i="4"/>
  <c r="D114" i="4"/>
  <c r="D81" i="4"/>
  <c r="D155" i="4" s="1"/>
  <c r="D98" i="4"/>
  <c r="E85" i="4"/>
  <c r="E80" i="4"/>
  <c r="G88" i="4"/>
  <c r="C80" i="4"/>
  <c r="C88" i="4"/>
  <c r="C132" i="4"/>
  <c r="W15" i="7"/>
  <c r="J28" i="8"/>
  <c r="L5" i="8"/>
  <c r="Q5" i="8"/>
  <c r="Q8" i="9"/>
  <c r="Q13" i="9" s="1"/>
  <c r="G48" i="9"/>
  <c r="Q14" i="15"/>
  <c r="C14" i="15"/>
  <c r="P14" i="15"/>
  <c r="R18" i="6"/>
  <c r="R8" i="15" s="1"/>
  <c r="N70" i="6"/>
  <c r="I26" i="15"/>
  <c r="L2" i="6"/>
  <c r="L3" i="9"/>
  <c r="M4" i="3"/>
  <c r="G66" i="3"/>
  <c r="F66" i="3"/>
  <c r="I151" i="2"/>
  <c r="G7" i="3"/>
  <c r="F7" i="3"/>
  <c r="F15" i="3"/>
  <c r="G15" i="3"/>
  <c r="F23" i="3"/>
  <c r="G23" i="3"/>
  <c r="X41" i="7"/>
  <c r="X65" i="7"/>
  <c r="X66" i="7" s="1"/>
  <c r="X67" i="7" s="1"/>
  <c r="G63" i="3"/>
  <c r="F63" i="3"/>
  <c r="I38" i="15"/>
  <c r="S26" i="15"/>
  <c r="V3" i="9"/>
  <c r="T26" i="6"/>
  <c r="T38" i="6"/>
  <c r="T54" i="6"/>
  <c r="T70" i="6"/>
  <c r="P75" i="9"/>
  <c r="S60" i="6"/>
  <c r="R30" i="6"/>
  <c r="Q16" i="6"/>
  <c r="Q9" i="12" s="1"/>
  <c r="Q36" i="6"/>
  <c r="Q52" i="6"/>
  <c r="Q64" i="6"/>
  <c r="Q76" i="6"/>
  <c r="M21" i="15"/>
  <c r="P18" i="6"/>
  <c r="P8" i="15" s="1"/>
  <c r="P42" i="6"/>
  <c r="P41" i="7"/>
  <c r="P65" i="7"/>
  <c r="P66" i="7" s="1"/>
  <c r="P67" i="7" s="1"/>
  <c r="P42" i="7"/>
  <c r="O20" i="6"/>
  <c r="O64" i="6"/>
  <c r="O76" i="6"/>
  <c r="N14" i="6"/>
  <c r="N7" i="12" s="1"/>
  <c r="N46" i="6"/>
  <c r="M8" i="6"/>
  <c r="M24" i="6"/>
  <c r="M77" i="9" s="1"/>
  <c r="M36" i="6"/>
  <c r="M52" i="6"/>
  <c r="M64" i="6"/>
  <c r="L30" i="6"/>
  <c r="L46" i="6"/>
  <c r="L41" i="7"/>
  <c r="L65" i="7"/>
  <c r="L66" i="7" s="1"/>
  <c r="L67" i="7" s="1"/>
  <c r="K4" i="6"/>
  <c r="K52" i="6"/>
  <c r="I52" i="6"/>
  <c r="K64" i="6"/>
  <c r="K76" i="6"/>
  <c r="J14" i="6"/>
  <c r="J7" i="12" s="1"/>
  <c r="J30" i="6"/>
  <c r="J17" i="7"/>
  <c r="I16" i="6"/>
  <c r="I9" i="12" s="1"/>
  <c r="I44" i="6"/>
  <c r="F25" i="14"/>
  <c r="F21" i="14"/>
  <c r="F22" i="14"/>
  <c r="F24" i="14"/>
  <c r="F23" i="14"/>
  <c r="I72" i="6"/>
  <c r="H14" i="6"/>
  <c r="H7" i="12" s="1"/>
  <c r="D7" i="11"/>
  <c r="H78" i="9"/>
  <c r="H38" i="6"/>
  <c r="H70" i="6"/>
  <c r="D24" i="14"/>
  <c r="D22" i="14"/>
  <c r="D25" i="14"/>
  <c r="D23" i="14"/>
  <c r="D21" i="14"/>
  <c r="F6" i="6"/>
  <c r="F22" i="6"/>
  <c r="F38" i="6"/>
  <c r="F41" i="7"/>
  <c r="F65" i="7"/>
  <c r="F66" i="7" s="1"/>
  <c r="F67" i="7" s="1"/>
  <c r="E8" i="6"/>
  <c r="E24" i="6"/>
  <c r="E77" i="9" s="1"/>
  <c r="E40" i="6"/>
  <c r="E56" i="6"/>
  <c r="D18" i="6"/>
  <c r="D8" i="15" s="1"/>
  <c r="B6" i="6"/>
  <c r="B34" i="6"/>
  <c r="B50" i="6"/>
  <c r="B66" i="6"/>
  <c r="J5" i="7"/>
  <c r="C14" i="6"/>
  <c r="C7" i="12" s="1"/>
  <c r="C10" i="12" s="1"/>
  <c r="C17" i="12" s="1"/>
  <c r="C70" i="6"/>
  <c r="B44" i="6"/>
  <c r="H64" i="6"/>
  <c r="P72" i="6"/>
  <c r="T5" i="13"/>
  <c r="T9" i="13"/>
  <c r="M7" i="3"/>
  <c r="J41" i="15"/>
  <c r="T28" i="15"/>
  <c r="W8" i="9"/>
  <c r="W13" i="9" s="1"/>
  <c r="W37" i="7"/>
  <c r="W40" i="7" s="1"/>
  <c r="O4" i="11" s="1"/>
  <c r="U16" i="7"/>
  <c r="U35" i="7"/>
  <c r="D16" i="10"/>
  <c r="Q10" i="10"/>
  <c r="S7" i="6"/>
  <c r="S23" i="6"/>
  <c r="S43" i="6"/>
  <c r="S71" i="6"/>
  <c r="R45" i="6"/>
  <c r="Q19" i="6"/>
  <c r="Q5" i="9"/>
  <c r="Q10" i="9" s="1"/>
  <c r="P13" i="6"/>
  <c r="P6" i="12" s="1"/>
  <c r="K17" i="14"/>
  <c r="N53" i="6"/>
  <c r="M7" i="6"/>
  <c r="K3" i="6"/>
  <c r="K55" i="6"/>
  <c r="J80" i="9"/>
  <c r="I16" i="7"/>
  <c r="I35" i="7"/>
  <c r="G15" i="6"/>
  <c r="G8" i="12" s="1"/>
  <c r="G67" i="6"/>
  <c r="C10" i="10"/>
  <c r="C67" i="6"/>
  <c r="B29" i="6"/>
  <c r="M5" i="9"/>
  <c r="M19" i="6"/>
  <c r="K65" i="6"/>
  <c r="T76" i="6"/>
  <c r="G38" i="3"/>
  <c r="F38" i="3"/>
  <c r="D32" i="3"/>
  <c r="C32" i="3"/>
  <c r="G8" i="3"/>
  <c r="G16" i="3"/>
  <c r="G24" i="3"/>
  <c r="X37" i="7"/>
  <c r="X40" i="7" s="1"/>
  <c r="P4" i="11" s="1"/>
  <c r="G40" i="3"/>
  <c r="G48" i="3"/>
  <c r="G56" i="3"/>
  <c r="I16" i="10"/>
  <c r="T10" i="10"/>
  <c r="G64" i="3"/>
  <c r="M13" i="3"/>
  <c r="M25" i="3"/>
  <c r="M29" i="3"/>
  <c r="S9" i="13"/>
  <c r="S14" i="13" s="1"/>
  <c r="S5" i="13"/>
  <c r="V16" i="7"/>
  <c r="V35" i="7"/>
  <c r="R10" i="10"/>
  <c r="Q9" i="10"/>
  <c r="D15" i="10"/>
  <c r="U66" i="7"/>
  <c r="U67" i="7" s="1"/>
  <c r="T11" i="6"/>
  <c r="T17" i="9" s="1"/>
  <c r="T4" i="9"/>
  <c r="T9" i="9" s="1"/>
  <c r="T23" i="6"/>
  <c r="Q27" i="15"/>
  <c r="T7" i="9"/>
  <c r="T39" i="6"/>
  <c r="T55" i="6"/>
  <c r="P17" i="14"/>
  <c r="R11" i="6"/>
  <c r="R17" i="9" s="1"/>
  <c r="R4" i="9"/>
  <c r="R23" i="6"/>
  <c r="O27" i="15"/>
  <c r="R7" i="9"/>
  <c r="R12" i="9" s="1"/>
  <c r="R39" i="6"/>
  <c r="R55" i="6"/>
  <c r="N17" i="14"/>
  <c r="Q17" i="6"/>
  <c r="Q29" i="6"/>
  <c r="Q45" i="6"/>
  <c r="Q80" i="9"/>
  <c r="P3" i="6"/>
  <c r="P5" i="9"/>
  <c r="P10" i="9" s="1"/>
  <c r="P19" i="6"/>
  <c r="P31" i="6"/>
  <c r="P47" i="6"/>
  <c r="P63" i="6"/>
  <c r="P75" i="6"/>
  <c r="O76" i="8"/>
  <c r="N15" i="6"/>
  <c r="N8" i="12" s="1"/>
  <c r="N27" i="6"/>
  <c r="N43" i="6"/>
  <c r="N59" i="6"/>
  <c r="N71" i="6"/>
  <c r="M76" i="8"/>
  <c r="M5" i="6"/>
  <c r="M21" i="6"/>
  <c r="M33" i="6"/>
  <c r="M49" i="6"/>
  <c r="M65" i="6"/>
  <c r="M77" i="6"/>
  <c r="B15" i="10"/>
  <c r="I9" i="10"/>
  <c r="I9" i="13"/>
  <c r="I5" i="13"/>
  <c r="L7" i="6"/>
  <c r="L8" i="9"/>
  <c r="I28" i="15"/>
  <c r="L35" i="6"/>
  <c r="L51" i="6"/>
  <c r="L67" i="6"/>
  <c r="L37" i="7"/>
  <c r="L40" i="7" s="1"/>
  <c r="D4" i="11" s="1"/>
  <c r="L43" i="7"/>
  <c r="G9" i="10"/>
  <c r="J3" i="6"/>
  <c r="J5" i="9"/>
  <c r="J10" i="9" s="1"/>
  <c r="J19" i="6"/>
  <c r="J31" i="6"/>
  <c r="J47" i="6"/>
  <c r="J63" i="6"/>
  <c r="J75" i="6"/>
  <c r="I9" i="6"/>
  <c r="I25" i="6"/>
  <c r="I37" i="6"/>
  <c r="I66" i="7"/>
  <c r="I67" i="7" s="1"/>
  <c r="H11" i="6"/>
  <c r="H17" i="9" s="1"/>
  <c r="H4" i="9"/>
  <c r="H9" i="9" s="1"/>
  <c r="H23" i="6"/>
  <c r="E27" i="15"/>
  <c r="H7" i="9"/>
  <c r="H12" i="9" s="1"/>
  <c r="H39" i="6"/>
  <c r="H55" i="6"/>
  <c r="D17" i="14"/>
  <c r="C9" i="10"/>
  <c r="F3" i="6"/>
  <c r="F5" i="9"/>
  <c r="F10" i="9" s="1"/>
  <c r="F19" i="6"/>
  <c r="F31" i="6"/>
  <c r="F47" i="6"/>
  <c r="F63" i="6"/>
  <c r="F75" i="6"/>
  <c r="E9" i="6"/>
  <c r="E25" i="6"/>
  <c r="E37" i="6"/>
  <c r="D7" i="6"/>
  <c r="D35" i="6"/>
  <c r="D51" i="6"/>
  <c r="D67" i="6"/>
  <c r="C25" i="6"/>
  <c r="B3" i="6"/>
  <c r="B5" i="9"/>
  <c r="B19" i="6"/>
  <c r="B18" i="9" s="1"/>
  <c r="B31" i="6"/>
  <c r="B47" i="6"/>
  <c r="B63" i="6"/>
  <c r="B37" i="7"/>
  <c r="B43" i="7" s="1"/>
  <c r="C79" i="5"/>
  <c r="C79" i="6" s="1"/>
  <c r="C54" i="6"/>
  <c r="B36" i="6"/>
  <c r="H36" i="6"/>
  <c r="I67" i="6"/>
  <c r="H2" i="6"/>
  <c r="G14" i="3"/>
  <c r="F14" i="3"/>
  <c r="M11" i="15"/>
  <c r="M12" i="15" s="1"/>
  <c r="I6" i="11"/>
  <c r="M3" i="3"/>
  <c r="M23" i="3"/>
  <c r="R9" i="13"/>
  <c r="R5" i="13"/>
  <c r="P9" i="10"/>
  <c r="H15" i="10"/>
  <c r="S3" i="6"/>
  <c r="S78" i="5"/>
  <c r="S78" i="6" s="1"/>
  <c r="R76" i="8"/>
  <c r="R9" i="6"/>
  <c r="Q39" i="6"/>
  <c r="M17" i="14"/>
  <c r="P45" i="6"/>
  <c r="O7" i="6"/>
  <c r="O39" i="6"/>
  <c r="O55" i="6"/>
  <c r="N5" i="6"/>
  <c r="M31" i="6"/>
  <c r="L49" i="6"/>
  <c r="K7" i="6"/>
  <c r="K35" i="6"/>
  <c r="K71" i="9"/>
  <c r="J33" i="6"/>
  <c r="I15" i="6"/>
  <c r="I8" i="12" s="1"/>
  <c r="H21" i="6"/>
  <c r="G27" i="6"/>
  <c r="G75" i="6"/>
  <c r="F45" i="6"/>
  <c r="E7" i="6"/>
  <c r="E39" i="6"/>
  <c r="D45" i="6"/>
  <c r="C27" i="6"/>
  <c r="C71" i="6"/>
  <c r="O13" i="14"/>
  <c r="O23" i="14" s="1"/>
  <c r="H60" i="6"/>
  <c r="H76" i="6"/>
  <c r="G10" i="3"/>
  <c r="F10" i="3"/>
  <c r="D5" i="3"/>
  <c r="C5" i="3"/>
  <c r="P11" i="15"/>
  <c r="P12" i="15" s="1"/>
  <c r="L6" i="11"/>
  <c r="T151" i="2"/>
  <c r="G17" i="3"/>
  <c r="F17" i="3"/>
  <c r="G25" i="3"/>
  <c r="F25" i="3"/>
  <c r="F33" i="3"/>
  <c r="G33" i="3"/>
  <c r="F41" i="3"/>
  <c r="G41" i="3"/>
  <c r="F49" i="3"/>
  <c r="G49" i="3"/>
  <c r="F57" i="3"/>
  <c r="G57" i="3"/>
  <c r="M6" i="3"/>
  <c r="M26" i="3"/>
  <c r="M30" i="3"/>
  <c r="T16" i="6"/>
  <c r="T9" i="12" s="1"/>
  <c r="T36" i="6"/>
  <c r="S18" i="6"/>
  <c r="S8" i="15" s="1"/>
  <c r="S42" i="6"/>
  <c r="S58" i="6"/>
  <c r="S65" i="7"/>
  <c r="S66" i="7" s="1"/>
  <c r="S67" i="7" s="1"/>
  <c r="S41" i="7"/>
  <c r="R4" i="6"/>
  <c r="R20" i="6"/>
  <c r="R36" i="6"/>
  <c r="R52" i="6"/>
  <c r="R64" i="6"/>
  <c r="R76" i="6"/>
  <c r="Q10" i="6"/>
  <c r="Q22" i="6"/>
  <c r="Q34" i="6"/>
  <c r="Q50" i="6"/>
  <c r="Q66" i="6"/>
  <c r="P16" i="6"/>
  <c r="P9" i="12" s="1"/>
  <c r="P36" i="6"/>
  <c r="M22" i="14"/>
  <c r="O6" i="6"/>
  <c r="O79" i="5"/>
  <c r="O79" i="6" s="1"/>
  <c r="O30" i="6"/>
  <c r="O46" i="6"/>
  <c r="O62" i="6"/>
  <c r="O74" i="6"/>
  <c r="N8" i="6"/>
  <c r="N24" i="6"/>
  <c r="N77" i="9" s="1"/>
  <c r="N81" i="9" s="1"/>
  <c r="N40" i="6"/>
  <c r="N56" i="6"/>
  <c r="J26" i="15"/>
  <c r="M3" i="9"/>
  <c r="M2" i="6"/>
  <c r="M14" i="6"/>
  <c r="M7" i="12" s="1"/>
  <c r="M26" i="6"/>
  <c r="M38" i="6"/>
  <c r="M54" i="6"/>
  <c r="M70" i="6"/>
  <c r="M17" i="7"/>
  <c r="L20" i="6"/>
  <c r="L40" i="6"/>
  <c r="I22" i="14"/>
  <c r="K6" i="6"/>
  <c r="K79" i="5"/>
  <c r="K79" i="6" s="1"/>
  <c r="K30" i="6"/>
  <c r="K46" i="6"/>
  <c r="K66" i="6"/>
  <c r="J12" i="6"/>
  <c r="J5" i="12" s="1"/>
  <c r="J10" i="12" s="1"/>
  <c r="J28" i="6"/>
  <c r="J19" i="9" s="1"/>
  <c r="J40" i="6"/>
  <c r="J56" i="6"/>
  <c r="F26" i="15"/>
  <c r="I3" i="9"/>
  <c r="I2" i="6"/>
  <c r="I14" i="6"/>
  <c r="I7" i="12" s="1"/>
  <c r="I10" i="12" s="1"/>
  <c r="I26" i="6"/>
  <c r="I38" i="6"/>
  <c r="I54" i="6"/>
  <c r="I70" i="6"/>
  <c r="I17" i="7"/>
  <c r="H24" i="6"/>
  <c r="H77" i="9" s="1"/>
  <c r="H81" i="9" s="1"/>
  <c r="H40" i="6"/>
  <c r="G18" i="6"/>
  <c r="G8" i="15" s="1"/>
  <c r="G46" i="6"/>
  <c r="G62" i="6"/>
  <c r="G74" i="6"/>
  <c r="G65" i="7"/>
  <c r="G66" i="7" s="1"/>
  <c r="G67" i="7" s="1"/>
  <c r="G42" i="7"/>
  <c r="G41" i="7"/>
  <c r="F8" i="6"/>
  <c r="F24" i="6"/>
  <c r="F77" i="9" s="1"/>
  <c r="F36" i="6"/>
  <c r="F52" i="6"/>
  <c r="F64" i="6"/>
  <c r="F76" i="6"/>
  <c r="E10" i="6"/>
  <c r="E22" i="6"/>
  <c r="E34" i="6"/>
  <c r="E50" i="6"/>
  <c r="E66" i="6"/>
  <c r="D20" i="6"/>
  <c r="D36" i="6"/>
  <c r="C22" i="6"/>
  <c r="C74" i="6"/>
  <c r="B28" i="6"/>
  <c r="B19" i="9" s="1"/>
  <c r="F2" i="3"/>
  <c r="G2" i="3"/>
  <c r="L13" i="14"/>
  <c r="L23" i="14" s="1"/>
  <c r="D68" i="6"/>
  <c r="I11" i="15"/>
  <c r="I12" i="15" s="1"/>
  <c r="E6" i="11"/>
  <c r="K31" i="3"/>
  <c r="S37" i="7"/>
  <c r="S40" i="7" s="1"/>
  <c r="K4" i="11" s="1"/>
  <c r="O15" i="12"/>
  <c r="O16" i="12" s="1"/>
  <c r="R65" i="6"/>
  <c r="R67" i="7"/>
  <c r="R80" i="9"/>
  <c r="R81" i="9" s="1"/>
  <c r="P9" i="6"/>
  <c r="P41" i="6"/>
  <c r="O63" i="6"/>
  <c r="N29" i="6"/>
  <c r="N66" i="7"/>
  <c r="N67" i="7" s="1"/>
  <c r="M43" i="6"/>
  <c r="L29" i="6"/>
  <c r="K39" i="6"/>
  <c r="K63" i="6"/>
  <c r="H25" i="6"/>
  <c r="D9" i="10"/>
  <c r="C17" i="14"/>
  <c r="F29" i="6"/>
  <c r="F80" i="9"/>
  <c r="E51" i="6"/>
  <c r="C23" i="6"/>
  <c r="C63" i="6"/>
  <c r="B65" i="6"/>
  <c r="D21" i="3"/>
  <c r="C29" i="3"/>
  <c r="D37" i="3"/>
  <c r="D45" i="3"/>
  <c r="C53" i="3"/>
  <c r="D65" i="3"/>
  <c r="P44" i="6"/>
  <c r="L52" i="6"/>
  <c r="H52" i="6"/>
  <c r="D40" i="6"/>
  <c r="D72" i="6"/>
  <c r="E27" i="6"/>
  <c r="B9" i="6"/>
  <c r="G46" i="3"/>
  <c r="D6" i="3"/>
  <c r="D18" i="3"/>
  <c r="D26" i="3"/>
  <c r="C38" i="3"/>
  <c r="C50" i="3"/>
  <c r="C58" i="3"/>
  <c r="C66" i="3"/>
  <c r="Q31" i="6"/>
  <c r="Q59" i="6"/>
  <c r="M55" i="6"/>
  <c r="M75" i="6"/>
  <c r="I39" i="6"/>
  <c r="I59" i="6"/>
  <c r="E47" i="6"/>
  <c r="B25" i="6"/>
  <c r="M12" i="3"/>
  <c r="D7" i="3"/>
  <c r="D15" i="3"/>
  <c r="D23" i="3"/>
  <c r="D39" i="3"/>
  <c r="D47" i="3"/>
  <c r="D55" i="3"/>
  <c r="R34" i="6"/>
  <c r="R66" i="6"/>
  <c r="N58" i="6"/>
  <c r="J62" i="6"/>
  <c r="F46" i="6"/>
  <c r="F66" i="6"/>
  <c r="C20" i="3"/>
  <c r="C28" i="3"/>
  <c r="C40" i="3"/>
  <c r="C48" i="3"/>
  <c r="C56" i="3"/>
  <c r="C68" i="3"/>
  <c r="C77" i="6"/>
  <c r="M72" i="9"/>
  <c r="I3" i="11" s="1"/>
  <c r="T78" i="6"/>
  <c r="N8" i="9"/>
  <c r="N13" i="9" s="1"/>
  <c r="F8" i="9"/>
  <c r="F13" i="9" s="1"/>
  <c r="C78" i="6"/>
  <c r="R8" i="9"/>
  <c r="R13" i="9" s="1"/>
  <c r="R78" i="6"/>
  <c r="O14" i="7"/>
  <c r="C15" i="7"/>
  <c r="K14" i="7"/>
  <c r="S15" i="7"/>
  <c r="G14" i="7"/>
  <c r="J14" i="7"/>
  <c r="J15" i="7"/>
  <c r="D14" i="7"/>
  <c r="D15" i="7"/>
  <c r="T14" i="7"/>
  <c r="T15" i="7"/>
  <c r="M14" i="7"/>
  <c r="M15" i="7"/>
  <c r="P14" i="7"/>
  <c r="P15" i="7"/>
  <c r="B14" i="7"/>
  <c r="B15" i="7"/>
  <c r="H14" i="7"/>
  <c r="H15" i="7"/>
  <c r="X14" i="7"/>
  <c r="X15" i="7"/>
  <c r="Q14" i="7"/>
  <c r="Q15" i="7"/>
  <c r="I14" i="7"/>
  <c r="I15" i="7"/>
  <c r="L14" i="7"/>
  <c r="L15" i="7"/>
  <c r="E14" i="7"/>
  <c r="E15" i="7"/>
  <c r="U14" i="7"/>
  <c r="U15" i="7"/>
  <c r="F14" i="7"/>
  <c r="F15" i="7"/>
  <c r="E107" i="4"/>
  <c r="E139" i="4"/>
  <c r="E141" i="4"/>
  <c r="C96" i="4"/>
  <c r="N90" i="4"/>
  <c r="N109" i="4"/>
  <c r="D91" i="4"/>
  <c r="E115" i="4"/>
  <c r="E147" i="4"/>
  <c r="D109" i="4"/>
  <c r="D141" i="4"/>
  <c r="C93" i="4"/>
  <c r="C109" i="4"/>
  <c r="C125" i="4"/>
  <c r="C141" i="4"/>
  <c r="F140" i="4"/>
  <c r="F124" i="4"/>
  <c r="F111" i="4"/>
  <c r="F150" i="4"/>
  <c r="F134" i="4"/>
  <c r="F118" i="4"/>
  <c r="F102" i="4"/>
  <c r="F86" i="4"/>
  <c r="M84" i="4"/>
  <c r="M99" i="4"/>
  <c r="M105" i="4"/>
  <c r="M89" i="4"/>
  <c r="M92" i="4"/>
  <c r="E117" i="4"/>
  <c r="E149" i="4"/>
  <c r="D140" i="4"/>
  <c r="D124" i="4"/>
  <c r="E150" i="4"/>
  <c r="E118" i="4"/>
  <c r="E86" i="4"/>
  <c r="E140" i="4"/>
  <c r="E124" i="4"/>
  <c r="E108" i="4"/>
  <c r="E92" i="4"/>
  <c r="G111" i="4"/>
  <c r="C92" i="4"/>
  <c r="G90" i="4"/>
  <c r="N92" i="4"/>
  <c r="G120" i="4"/>
  <c r="G140" i="4"/>
  <c r="C112" i="4"/>
  <c r="G86" i="4"/>
  <c r="G146" i="4"/>
  <c r="G138" i="4"/>
  <c r="D107" i="4"/>
  <c r="E93" i="4"/>
  <c r="L100" i="4"/>
  <c r="L114" i="4"/>
  <c r="L98" i="4"/>
  <c r="L117" i="4"/>
  <c r="L101" i="4"/>
  <c r="L85" i="4"/>
  <c r="N99" i="4"/>
  <c r="G141" i="4"/>
  <c r="F109" i="4"/>
  <c r="E91" i="4"/>
  <c r="E131" i="4"/>
  <c r="D93" i="4"/>
  <c r="D125" i="4"/>
  <c r="C101" i="4"/>
  <c r="C117" i="4"/>
  <c r="C133" i="4"/>
  <c r="C149" i="4"/>
  <c r="M116" i="4"/>
  <c r="E95" i="4"/>
  <c r="E133" i="4"/>
  <c r="D95" i="4"/>
  <c r="D127" i="4"/>
  <c r="C86" i="4"/>
  <c r="C102" i="4"/>
  <c r="C118" i="4"/>
  <c r="C134" i="4"/>
  <c r="C150" i="4"/>
  <c r="J114" i="4"/>
  <c r="J94" i="4"/>
  <c r="J116" i="4"/>
  <c r="J100" i="4"/>
  <c r="J111" i="4"/>
  <c r="J95" i="4"/>
  <c r="K89" i="4"/>
  <c r="C99" i="4"/>
  <c r="C115" i="4"/>
  <c r="C131" i="4"/>
  <c r="C147" i="4"/>
  <c r="D116" i="4"/>
  <c r="D100" i="4"/>
  <c r="D150" i="4"/>
  <c r="D134" i="4"/>
  <c r="D118" i="4"/>
  <c r="D102" i="4"/>
  <c r="D86" i="4"/>
  <c r="K85" i="4"/>
  <c r="K93" i="4"/>
  <c r="K91" i="4"/>
  <c r="K110" i="4"/>
  <c r="K94" i="4"/>
  <c r="K112" i="4"/>
  <c r="E116" i="4"/>
  <c r="N115" i="4"/>
  <c r="G143" i="4"/>
  <c r="C124" i="4"/>
  <c r="G112" i="4"/>
  <c r="C144" i="4"/>
  <c r="G106" i="4"/>
  <c r="N89" i="4"/>
  <c r="G137" i="4"/>
  <c r="H53" i="4"/>
  <c r="I53" i="4" s="1"/>
  <c r="F127" i="4"/>
  <c r="J113" i="4"/>
  <c r="L107" i="4"/>
  <c r="C87" i="4"/>
  <c r="V15" i="4"/>
  <c r="W15" i="4" s="1"/>
  <c r="J50" i="4"/>
  <c r="K50" i="4" s="1"/>
  <c r="J44" i="4"/>
  <c r="K44" i="4" s="1"/>
  <c r="H71" i="4"/>
  <c r="I71" i="4" s="1"/>
  <c r="F145" i="4"/>
  <c r="C97" i="4"/>
  <c r="C113" i="4"/>
  <c r="C129" i="4"/>
  <c r="C145" i="4"/>
  <c r="H78" i="4"/>
  <c r="I78" i="4" s="1"/>
  <c r="F152" i="4"/>
  <c r="H62" i="4"/>
  <c r="I62" i="4" s="1"/>
  <c r="F136" i="4"/>
  <c r="H46" i="4"/>
  <c r="I46" i="4" s="1"/>
  <c r="F120" i="4"/>
  <c r="H30" i="4"/>
  <c r="I30" i="4" s="1"/>
  <c r="F104" i="4"/>
  <c r="H14" i="4"/>
  <c r="I14" i="4" s="1"/>
  <c r="F88" i="4"/>
  <c r="H65" i="4"/>
  <c r="I65" i="4" s="1"/>
  <c r="F139" i="4"/>
  <c r="F123" i="4"/>
  <c r="H33" i="4"/>
  <c r="I33" i="4" s="1"/>
  <c r="F107" i="4"/>
  <c r="H17" i="4"/>
  <c r="I17" i="4" s="1"/>
  <c r="F91" i="4"/>
  <c r="H72" i="4"/>
  <c r="I72" i="4" s="1"/>
  <c r="F146" i="4"/>
  <c r="H56" i="4"/>
  <c r="I56" i="4" s="1"/>
  <c r="F130" i="4"/>
  <c r="H40" i="4"/>
  <c r="I40" i="4" s="1"/>
  <c r="F114" i="4"/>
  <c r="H24" i="4"/>
  <c r="I24" i="4" s="1"/>
  <c r="F98" i="4"/>
  <c r="M103" i="4"/>
  <c r="T43" i="4"/>
  <c r="U43" i="4" s="1"/>
  <c r="M117" i="4"/>
  <c r="T27" i="4"/>
  <c r="U27" i="4" s="1"/>
  <c r="M101" i="4"/>
  <c r="T11" i="4"/>
  <c r="U11" i="4" s="1"/>
  <c r="M85" i="4"/>
  <c r="T30" i="4"/>
  <c r="U30" i="4" s="1"/>
  <c r="M104" i="4"/>
  <c r="T14" i="4"/>
  <c r="U14" i="4" s="1"/>
  <c r="M88" i="4"/>
  <c r="T32" i="4"/>
  <c r="U32" i="4" s="1"/>
  <c r="M106" i="4"/>
  <c r="T16" i="4"/>
  <c r="U16" i="4" s="1"/>
  <c r="M90" i="4"/>
  <c r="J37" i="4"/>
  <c r="K37" i="4" s="1"/>
  <c r="H43" i="4"/>
  <c r="I43" i="4" s="1"/>
  <c r="F117" i="4"/>
  <c r="H35" i="4"/>
  <c r="I35" i="4" s="1"/>
  <c r="E109" i="4"/>
  <c r="D103" i="4"/>
  <c r="D135" i="4"/>
  <c r="C90" i="4"/>
  <c r="C122" i="4"/>
  <c r="C84" i="4"/>
  <c r="J98" i="4"/>
  <c r="J118" i="4"/>
  <c r="J112" i="4"/>
  <c r="J96" i="4"/>
  <c r="J107" i="4"/>
  <c r="J91" i="4"/>
  <c r="J109" i="4"/>
  <c r="J93" i="4"/>
  <c r="H15" i="4"/>
  <c r="I15" i="4" s="1"/>
  <c r="F89" i="4"/>
  <c r="H79" i="4"/>
  <c r="I79" i="4" s="1"/>
  <c r="F153" i="4"/>
  <c r="E127" i="4"/>
  <c r="C103" i="4"/>
  <c r="C119" i="4"/>
  <c r="C135" i="4"/>
  <c r="C151" i="4"/>
  <c r="D128" i="4"/>
  <c r="D96" i="4"/>
  <c r="K105" i="4"/>
  <c r="K113" i="4"/>
  <c r="K84" i="4"/>
  <c r="K103" i="4"/>
  <c r="K87" i="4"/>
  <c r="K106" i="4"/>
  <c r="K90" i="4"/>
  <c r="K108" i="4"/>
  <c r="K92" i="4"/>
  <c r="E103" i="4"/>
  <c r="E153" i="4"/>
  <c r="E105" i="4"/>
  <c r="E89" i="4"/>
  <c r="E100" i="4"/>
  <c r="L104" i="4"/>
  <c r="L112" i="4"/>
  <c r="L110" i="4"/>
  <c r="L94" i="4"/>
  <c r="L113" i="4"/>
  <c r="L97" i="4"/>
  <c r="L84" i="4"/>
  <c r="L103" i="4"/>
  <c r="L87" i="4"/>
  <c r="N87" i="4"/>
  <c r="N103" i="4"/>
  <c r="N84" i="4"/>
  <c r="G99" i="4"/>
  <c r="G115" i="4"/>
  <c r="G131" i="4"/>
  <c r="G147" i="4"/>
  <c r="N94" i="4"/>
  <c r="G102" i="4"/>
  <c r="N96" i="4"/>
  <c r="N112" i="4"/>
  <c r="E121" i="4"/>
  <c r="N102" i="4"/>
  <c r="G84" i="4"/>
  <c r="N93" i="4"/>
  <c r="N117" i="4"/>
  <c r="G101" i="4"/>
  <c r="G121" i="4"/>
  <c r="G145" i="4"/>
  <c r="D123" i="4"/>
  <c r="C148" i="4"/>
  <c r="N97" i="4"/>
  <c r="F141" i="4"/>
  <c r="H21" i="4"/>
  <c r="I21" i="4" s="1"/>
  <c r="F95" i="4"/>
  <c r="T36" i="4"/>
  <c r="U36" i="4" s="1"/>
  <c r="M110" i="4"/>
  <c r="T20" i="4"/>
  <c r="U20" i="4" s="1"/>
  <c r="M94" i="4"/>
  <c r="E151" i="4"/>
  <c r="K107" i="4"/>
  <c r="K96" i="4"/>
  <c r="L108" i="4"/>
  <c r="G97" i="4"/>
  <c r="J35" i="4"/>
  <c r="K35" i="4" s="1"/>
  <c r="J28" i="4"/>
  <c r="K28" i="4" s="1"/>
  <c r="F97" i="4"/>
  <c r="H74" i="4"/>
  <c r="I74" i="4" s="1"/>
  <c r="F148" i="4"/>
  <c r="H58" i="4"/>
  <c r="I58" i="4" s="1"/>
  <c r="F132" i="4"/>
  <c r="H42" i="4"/>
  <c r="I42" i="4" s="1"/>
  <c r="F116" i="4"/>
  <c r="H26" i="4"/>
  <c r="I26" i="4" s="1"/>
  <c r="F100" i="4"/>
  <c r="H77" i="4"/>
  <c r="I77" i="4" s="1"/>
  <c r="F151" i="4"/>
  <c r="F135" i="4"/>
  <c r="H45" i="4"/>
  <c r="I45" i="4" s="1"/>
  <c r="F119" i="4"/>
  <c r="H29" i="4"/>
  <c r="I29" i="4" s="1"/>
  <c r="F103" i="4"/>
  <c r="H13" i="4"/>
  <c r="I13" i="4" s="1"/>
  <c r="F87" i="4"/>
  <c r="H68" i="4"/>
  <c r="I68" i="4" s="1"/>
  <c r="F142" i="4"/>
  <c r="H52" i="4"/>
  <c r="I52" i="4" s="1"/>
  <c r="F126" i="4"/>
  <c r="H36" i="4"/>
  <c r="I36" i="4" s="1"/>
  <c r="F110" i="4"/>
  <c r="H20" i="4"/>
  <c r="I20" i="4" s="1"/>
  <c r="F94" i="4"/>
  <c r="M107" i="4"/>
  <c r="T39" i="4"/>
  <c r="U39" i="4" s="1"/>
  <c r="M113" i="4"/>
  <c r="T23" i="4"/>
  <c r="U23" i="4" s="1"/>
  <c r="M97" i="4"/>
  <c r="T26" i="4"/>
  <c r="U26" i="4" s="1"/>
  <c r="M100" i="4"/>
  <c r="M118" i="4"/>
  <c r="M102" i="4"/>
  <c r="M86" i="4"/>
  <c r="H59" i="4"/>
  <c r="I59" i="4" s="1"/>
  <c r="F133" i="4"/>
  <c r="D111" i="4"/>
  <c r="D143" i="4"/>
  <c r="J102" i="4"/>
  <c r="J84" i="4"/>
  <c r="J106" i="4"/>
  <c r="J108" i="4"/>
  <c r="J92" i="4"/>
  <c r="J103" i="4"/>
  <c r="J87" i="4"/>
  <c r="J105" i="4"/>
  <c r="J89" i="4"/>
  <c r="H31" i="4"/>
  <c r="I31" i="4" s="1"/>
  <c r="F105" i="4"/>
  <c r="E99" i="4"/>
  <c r="E135" i="4"/>
  <c r="D97" i="4"/>
  <c r="D129" i="4"/>
  <c r="C91" i="4"/>
  <c r="C107" i="4"/>
  <c r="C123" i="4"/>
  <c r="C139" i="4"/>
  <c r="K117" i="4"/>
  <c r="K97" i="4"/>
  <c r="K115" i="4"/>
  <c r="K99" i="4"/>
  <c r="K118" i="4"/>
  <c r="K102" i="4"/>
  <c r="K86" i="4"/>
  <c r="K104" i="4"/>
  <c r="K88" i="4"/>
  <c r="E129" i="4"/>
  <c r="E84" i="4"/>
  <c r="E122" i="4"/>
  <c r="E90" i="4"/>
  <c r="E101" i="4"/>
  <c r="E128" i="4"/>
  <c r="E96" i="4"/>
  <c r="L88" i="4"/>
  <c r="L96" i="4"/>
  <c r="L106" i="4"/>
  <c r="L90" i="4"/>
  <c r="L109" i="4"/>
  <c r="L93" i="4"/>
  <c r="L115" i="4"/>
  <c r="L99" i="4"/>
  <c r="H67" i="4"/>
  <c r="I67" i="4" s="1"/>
  <c r="N91" i="4"/>
  <c r="N107" i="4"/>
  <c r="G87" i="4"/>
  <c r="G103" i="4"/>
  <c r="G119" i="4"/>
  <c r="G135" i="4"/>
  <c r="G151" i="4"/>
  <c r="N98" i="4"/>
  <c r="D131" i="4"/>
  <c r="N100" i="4"/>
  <c r="N116" i="4"/>
  <c r="G96" i="4"/>
  <c r="G128" i="4"/>
  <c r="D115" i="4"/>
  <c r="C128" i="4"/>
  <c r="N114" i="4"/>
  <c r="N101" i="4"/>
  <c r="G105" i="4"/>
  <c r="G129" i="4"/>
  <c r="G149" i="4"/>
  <c r="D84" i="4"/>
  <c r="N86" i="4"/>
  <c r="D99" i="4"/>
  <c r="G109" i="4"/>
  <c r="N113" i="4"/>
  <c r="F93" i="4"/>
  <c r="H55" i="4"/>
  <c r="I55" i="4" s="1"/>
  <c r="F129" i="4"/>
  <c r="J69" i="4"/>
  <c r="K69" i="4" s="1"/>
  <c r="F143" i="4"/>
  <c r="T34" i="4"/>
  <c r="U34" i="4" s="1"/>
  <c r="M108" i="4"/>
  <c r="H27" i="4"/>
  <c r="I27" i="4" s="1"/>
  <c r="F101" i="4"/>
  <c r="J97" i="4"/>
  <c r="E119" i="4"/>
  <c r="E87" i="4"/>
  <c r="E145" i="4"/>
  <c r="N108" i="4"/>
  <c r="N118" i="4"/>
  <c r="V34" i="4"/>
  <c r="W34" i="4" s="1"/>
  <c r="J34" i="4"/>
  <c r="K34" i="4" s="1"/>
  <c r="V18" i="4"/>
  <c r="W18" i="4" s="1"/>
  <c r="J18" i="4"/>
  <c r="K18" i="4" s="1"/>
  <c r="J63" i="4"/>
  <c r="K63" i="4" s="1"/>
  <c r="J12" i="4"/>
  <c r="K12" i="4" s="1"/>
  <c r="J76" i="4"/>
  <c r="K76" i="4" s="1"/>
  <c r="H39" i="4"/>
  <c r="I39" i="4" s="1"/>
  <c r="F113" i="4"/>
  <c r="H70" i="4"/>
  <c r="I70" i="4" s="1"/>
  <c r="F144" i="4"/>
  <c r="H54" i="4"/>
  <c r="I54" i="4" s="1"/>
  <c r="F128" i="4"/>
  <c r="H38" i="4"/>
  <c r="I38" i="4" s="1"/>
  <c r="F112" i="4"/>
  <c r="H22" i="4"/>
  <c r="I22" i="4" s="1"/>
  <c r="F96" i="4"/>
  <c r="H73" i="4"/>
  <c r="I73" i="4" s="1"/>
  <c r="F147" i="4"/>
  <c r="H57" i="4"/>
  <c r="I57" i="4" s="1"/>
  <c r="F131" i="4"/>
  <c r="H41" i="4"/>
  <c r="I41" i="4" s="1"/>
  <c r="F115" i="4"/>
  <c r="H25" i="4"/>
  <c r="I25" i="4" s="1"/>
  <c r="F99" i="4"/>
  <c r="H10" i="4"/>
  <c r="I10" i="4" s="1"/>
  <c r="F84" i="4"/>
  <c r="H64" i="4"/>
  <c r="I64" i="4" s="1"/>
  <c r="F138" i="4"/>
  <c r="H48" i="4"/>
  <c r="I48" i="4" s="1"/>
  <c r="F122" i="4"/>
  <c r="H32" i="4"/>
  <c r="I32" i="4" s="1"/>
  <c r="F106" i="4"/>
  <c r="H16" i="4"/>
  <c r="I16" i="4" s="1"/>
  <c r="F90" i="4"/>
  <c r="T35" i="4"/>
  <c r="U35" i="4" s="1"/>
  <c r="M109" i="4"/>
  <c r="T19" i="4"/>
  <c r="U19" i="4" s="1"/>
  <c r="M93" i="4"/>
  <c r="T38" i="4"/>
  <c r="U38" i="4" s="1"/>
  <c r="M112" i="4"/>
  <c r="T22" i="4"/>
  <c r="U22" i="4" s="1"/>
  <c r="M96" i="4"/>
  <c r="T40" i="4"/>
  <c r="U40" i="4" s="1"/>
  <c r="M114" i="4"/>
  <c r="T24" i="4"/>
  <c r="U24" i="4" s="1"/>
  <c r="M98" i="4"/>
  <c r="H11" i="4"/>
  <c r="I11" i="4" s="1"/>
  <c r="F85" i="4"/>
  <c r="H75" i="4"/>
  <c r="I75" i="4" s="1"/>
  <c r="F149" i="4"/>
  <c r="H51" i="4"/>
  <c r="I51" i="4" s="1"/>
  <c r="E125" i="4"/>
  <c r="D87" i="4"/>
  <c r="D119" i="4"/>
  <c r="D151" i="4"/>
  <c r="J86" i="4"/>
  <c r="J110" i="4"/>
  <c r="J90" i="4"/>
  <c r="J104" i="4"/>
  <c r="J88" i="4"/>
  <c r="J99" i="4"/>
  <c r="J117" i="4"/>
  <c r="J101" i="4"/>
  <c r="J85" i="4"/>
  <c r="H47" i="4"/>
  <c r="I47" i="4" s="1"/>
  <c r="F121" i="4"/>
  <c r="E111" i="4"/>
  <c r="E143" i="4"/>
  <c r="C95" i="4"/>
  <c r="C111" i="4"/>
  <c r="C127" i="4"/>
  <c r="C143" i="4"/>
  <c r="B93" i="4"/>
  <c r="G93" i="4"/>
  <c r="D122" i="4"/>
  <c r="D90" i="4"/>
  <c r="K101" i="4"/>
  <c r="K109" i="4"/>
  <c r="K111" i="4"/>
  <c r="K95" i="4"/>
  <c r="K114" i="4"/>
  <c r="K98" i="4"/>
  <c r="K116" i="4"/>
  <c r="K100" i="4"/>
  <c r="H19" i="4"/>
  <c r="I19" i="4" s="1"/>
  <c r="E137" i="4"/>
  <c r="E134" i="4"/>
  <c r="E102" i="4"/>
  <c r="E97" i="4"/>
  <c r="L92" i="4"/>
  <c r="L116" i="4"/>
  <c r="L118" i="4"/>
  <c r="L102" i="4"/>
  <c r="L86" i="4"/>
  <c r="L105" i="4"/>
  <c r="L89" i="4"/>
  <c r="L111" i="4"/>
  <c r="T21" i="4"/>
  <c r="U21" i="4" s="1"/>
  <c r="L95" i="4"/>
  <c r="N95" i="4"/>
  <c r="N111" i="4"/>
  <c r="G91" i="4"/>
  <c r="G107" i="4"/>
  <c r="G123" i="4"/>
  <c r="G139" i="4"/>
  <c r="D139" i="4"/>
  <c r="N110" i="4"/>
  <c r="G122" i="4"/>
  <c r="N88" i="4"/>
  <c r="N104" i="4"/>
  <c r="J115" i="4"/>
  <c r="G100" i="4"/>
  <c r="D147" i="4"/>
  <c r="G134" i="4"/>
  <c r="N85" i="4"/>
  <c r="N105" i="4"/>
  <c r="G89" i="4"/>
  <c r="G113" i="4"/>
  <c r="G133" i="4"/>
  <c r="G153" i="4"/>
  <c r="C100" i="4"/>
  <c r="N106" i="4"/>
  <c r="G125" i="4"/>
  <c r="E113" i="4"/>
  <c r="F125" i="4"/>
  <c r="M95" i="4"/>
  <c r="J17" i="4"/>
  <c r="K17" i="4" s="1"/>
  <c r="V14" i="4"/>
  <c r="W14" i="4" s="1"/>
  <c r="V30" i="4"/>
  <c r="W30" i="4" s="1"/>
  <c r="V11" i="4"/>
  <c r="W11" i="4" s="1"/>
  <c r="V27" i="4"/>
  <c r="W27" i="4" s="1"/>
  <c r="V43" i="4"/>
  <c r="W43" i="4" s="1"/>
  <c r="J47" i="4"/>
  <c r="K47" i="4" s="1"/>
  <c r="J24" i="4"/>
  <c r="K24" i="4" s="1"/>
  <c r="J40" i="4"/>
  <c r="K40" i="4" s="1"/>
  <c r="J56" i="4"/>
  <c r="K56" i="4" s="1"/>
  <c r="J72" i="4"/>
  <c r="K72" i="4" s="1"/>
  <c r="H23" i="4"/>
  <c r="I23" i="4" s="1"/>
  <c r="H61" i="4"/>
  <c r="I61" i="4" s="1"/>
  <c r="J61" i="4"/>
  <c r="K61" i="4" s="1"/>
  <c r="T33" i="4"/>
  <c r="U33" i="4" s="1"/>
  <c r="V33" i="4"/>
  <c r="W33" i="4" s="1"/>
  <c r="T13" i="4"/>
  <c r="U13" i="4" s="1"/>
  <c r="V13" i="4"/>
  <c r="W13" i="4" s="1"/>
  <c r="T42" i="4"/>
  <c r="U42" i="4" s="1"/>
  <c r="T44" i="4"/>
  <c r="U44" i="4" s="1"/>
  <c r="T28" i="4"/>
  <c r="U28" i="4" s="1"/>
  <c r="T12" i="4"/>
  <c r="U12" i="4" s="1"/>
  <c r="J21" i="4"/>
  <c r="K21" i="4" s="1"/>
  <c r="J41" i="4"/>
  <c r="K41" i="4" s="1"/>
  <c r="J65" i="4"/>
  <c r="K65" i="4" s="1"/>
  <c r="H63" i="4"/>
  <c r="I63" i="4" s="1"/>
  <c r="J45" i="4"/>
  <c r="K45" i="4" s="1"/>
  <c r="H49" i="4"/>
  <c r="I49" i="4" s="1"/>
  <c r="T37" i="4"/>
  <c r="U37" i="4" s="1"/>
  <c r="V37" i="4"/>
  <c r="W37" i="4" s="1"/>
  <c r="J14" i="4"/>
  <c r="K14" i="4" s="1"/>
  <c r="J62" i="4"/>
  <c r="K62" i="4" s="1"/>
  <c r="T17" i="4"/>
  <c r="U17" i="4" s="1"/>
  <c r="V17" i="4"/>
  <c r="W17" i="4" s="1"/>
  <c r="T41" i="4"/>
  <c r="U41" i="4" s="1"/>
  <c r="V41" i="4"/>
  <c r="W41" i="4" s="1"/>
  <c r="J25" i="4"/>
  <c r="K25" i="4" s="1"/>
  <c r="J49" i="4"/>
  <c r="K49" i="4" s="1"/>
  <c r="J77" i="4"/>
  <c r="K77" i="4" s="1"/>
  <c r="T29" i="4"/>
  <c r="U29" i="4" s="1"/>
  <c r="V29" i="4"/>
  <c r="W29" i="4" s="1"/>
  <c r="J30" i="4"/>
  <c r="K30" i="4" s="1"/>
  <c r="J46" i="4"/>
  <c r="K46" i="4" s="1"/>
  <c r="J78" i="4"/>
  <c r="K78" i="4" s="1"/>
  <c r="J39" i="4"/>
  <c r="K39" i="4" s="1"/>
  <c r="J71" i="4"/>
  <c r="K71" i="4" s="1"/>
  <c r="H66" i="4"/>
  <c r="I66" i="4" s="1"/>
  <c r="H50" i="4"/>
  <c r="I50" i="4" s="1"/>
  <c r="H34" i="4"/>
  <c r="I34" i="4" s="1"/>
  <c r="H18" i="4"/>
  <c r="I18" i="4" s="1"/>
  <c r="H69" i="4"/>
  <c r="I69" i="4" s="1"/>
  <c r="H37" i="4"/>
  <c r="I37" i="4" s="1"/>
  <c r="H76" i="4"/>
  <c r="I76" i="4" s="1"/>
  <c r="H60" i="4"/>
  <c r="I60" i="4" s="1"/>
  <c r="H44" i="4"/>
  <c r="I44" i="4" s="1"/>
  <c r="H28" i="4"/>
  <c r="I28" i="4" s="1"/>
  <c r="H12" i="4"/>
  <c r="I12" i="4" s="1"/>
  <c r="T10" i="4"/>
  <c r="U10" i="4" s="1"/>
  <c r="V10" i="4"/>
  <c r="W10" i="4" s="1"/>
  <c r="T25" i="4"/>
  <c r="U25" i="4" s="1"/>
  <c r="V25" i="4"/>
  <c r="W25" i="4" s="1"/>
  <c r="T31" i="4"/>
  <c r="U31" i="4" s="1"/>
  <c r="T15" i="4"/>
  <c r="U15" i="4" s="1"/>
  <c r="T18" i="4"/>
  <c r="U18" i="4" s="1"/>
  <c r="J33" i="4"/>
  <c r="K33" i="4" s="1"/>
  <c r="J53" i="4"/>
  <c r="K53" i="4" s="1"/>
  <c r="J73" i="4"/>
  <c r="K73" i="4" s="1"/>
  <c r="J13" i="4"/>
  <c r="K13" i="4" s="1"/>
  <c r="D78" i="6" l="1"/>
  <c r="G78" i="6"/>
  <c r="M78" i="6"/>
  <c r="N78" i="6"/>
  <c r="N21" i="9" s="1"/>
  <c r="J8" i="9"/>
  <c r="J13" i="9" s="1"/>
  <c r="F81" i="9"/>
  <c r="B79" i="6"/>
  <c r="N10" i="12"/>
  <c r="R79" i="6"/>
  <c r="C154" i="4"/>
  <c r="M7" i="11"/>
  <c r="M10" i="12"/>
  <c r="P9" i="9"/>
  <c r="B78" i="6"/>
  <c r="B7" i="11"/>
  <c r="C3" i="13"/>
  <c r="C7" i="13" s="1"/>
  <c r="T81" i="9"/>
  <c r="L78" i="6"/>
  <c r="T14" i="13"/>
  <c r="M81" i="9"/>
  <c r="D154" i="4"/>
  <c r="S9" i="9"/>
  <c r="P13" i="9"/>
  <c r="N6" i="8"/>
  <c r="N7" i="8" s="1"/>
  <c r="H43" i="7"/>
  <c r="T43" i="7"/>
  <c r="P81" i="9"/>
  <c r="P12" i="9"/>
  <c r="E155" i="4"/>
  <c r="C68" i="9"/>
  <c r="C83" i="9" s="1"/>
  <c r="C7" i="15"/>
  <c r="J79" i="6"/>
  <c r="B10" i="9"/>
  <c r="E154" i="4"/>
  <c r="S79" i="6"/>
  <c r="H78" i="6"/>
  <c r="H21" i="9" s="1"/>
  <c r="J12" i="9"/>
  <c r="J9" i="9"/>
  <c r="E6" i="8"/>
  <c r="E7" i="8" s="1"/>
  <c r="Q9" i="9"/>
  <c r="M17" i="12"/>
  <c r="G21" i="9"/>
  <c r="G10" i="15"/>
  <c r="C5" i="11"/>
  <c r="C9" i="11" s="1"/>
  <c r="E7" i="15"/>
  <c r="C30" i="15" s="1"/>
  <c r="E3" i="13"/>
  <c r="E4" i="10"/>
  <c r="E20" i="9"/>
  <c r="E68" i="9"/>
  <c r="E83" i="9" s="1"/>
  <c r="F8" i="11"/>
  <c r="J18" i="9"/>
  <c r="T7" i="15"/>
  <c r="T3" i="13"/>
  <c r="T4" i="10"/>
  <c r="T68" i="9"/>
  <c r="T20" i="9"/>
  <c r="G6" i="15"/>
  <c r="G15" i="15" s="1"/>
  <c r="G2" i="13"/>
  <c r="G8" i="13" s="1"/>
  <c r="G4" i="12"/>
  <c r="G3" i="10"/>
  <c r="G26" i="8"/>
  <c r="G16" i="9"/>
  <c r="G22" i="9" s="1"/>
  <c r="N7" i="15"/>
  <c r="N3" i="13"/>
  <c r="N7" i="13" s="1"/>
  <c r="N68" i="9"/>
  <c r="N4" i="10"/>
  <c r="N8" i="10" s="1"/>
  <c r="N20" i="9"/>
  <c r="G24" i="9"/>
  <c r="N14" i="13"/>
  <c r="R11" i="9"/>
  <c r="T21" i="15"/>
  <c r="T13" i="15"/>
  <c r="T14" i="15"/>
  <c r="T12" i="15"/>
  <c r="P7" i="15"/>
  <c r="P3" i="13"/>
  <c r="P7" i="13" s="1"/>
  <c r="P4" i="10"/>
  <c r="P68" i="9"/>
  <c r="P20" i="9"/>
  <c r="P6" i="15"/>
  <c r="P15" i="15" s="1"/>
  <c r="P2" i="13"/>
  <c r="P4" i="12"/>
  <c r="P3" i="10"/>
  <c r="P26" i="8"/>
  <c r="P71" i="8" s="1"/>
  <c r="P16" i="9"/>
  <c r="B21" i="9"/>
  <c r="B10" i="15"/>
  <c r="G155" i="4"/>
  <c r="J81" i="4"/>
  <c r="K81" i="4" s="1"/>
  <c r="M11" i="12"/>
  <c r="M3" i="8"/>
  <c r="G8" i="11"/>
  <c r="G10" i="11" s="1"/>
  <c r="K18" i="9"/>
  <c r="F37" i="7"/>
  <c r="F43" i="7" s="1"/>
  <c r="L7" i="15"/>
  <c r="L3" i="13"/>
  <c r="L4" i="10"/>
  <c r="L68" i="9"/>
  <c r="L83" i="9" s="1"/>
  <c r="L20" i="9"/>
  <c r="C13" i="15"/>
  <c r="C32" i="15"/>
  <c r="D21" i="9"/>
  <c r="D10" i="15"/>
  <c r="E12" i="12"/>
  <c r="E18" i="12" s="1"/>
  <c r="G7" i="13"/>
  <c r="K78" i="6"/>
  <c r="M21" i="9"/>
  <c r="M10" i="15"/>
  <c r="M16" i="15" s="1"/>
  <c r="I5" i="11"/>
  <c r="J5" i="11"/>
  <c r="J9" i="11" s="1"/>
  <c r="J78" i="6"/>
  <c r="M18" i="15"/>
  <c r="I7" i="15"/>
  <c r="I3" i="13"/>
  <c r="I7" i="13" s="1"/>
  <c r="I4" i="10"/>
  <c r="I20" i="9"/>
  <c r="I68" i="9"/>
  <c r="I78" i="9"/>
  <c r="E7" i="11"/>
  <c r="M6" i="15"/>
  <c r="K29" i="15" s="1"/>
  <c r="M2" i="13"/>
  <c r="M3" i="10"/>
  <c r="M16" i="9"/>
  <c r="M24" i="9" s="1"/>
  <c r="M26" i="8"/>
  <c r="M4" i="12"/>
  <c r="S42" i="7"/>
  <c r="B40" i="7"/>
  <c r="B42" i="7"/>
  <c r="B69" i="9"/>
  <c r="T12" i="9"/>
  <c r="I37" i="7"/>
  <c r="I43" i="7"/>
  <c r="M8" i="11"/>
  <c r="M10" i="11" s="1"/>
  <c r="Q18" i="9"/>
  <c r="U37" i="7"/>
  <c r="U43" i="7"/>
  <c r="P7" i="11"/>
  <c r="T78" i="9"/>
  <c r="L6" i="15"/>
  <c r="L2" i="13"/>
  <c r="L8" i="13" s="1"/>
  <c r="L4" i="12"/>
  <c r="L3" i="10"/>
  <c r="L26" i="8"/>
  <c r="L16" i="9"/>
  <c r="L22" i="9" s="1"/>
  <c r="E6" i="15"/>
  <c r="E2" i="13"/>
  <c r="E3" i="10"/>
  <c r="E16" i="9"/>
  <c r="E24" i="9" s="1"/>
  <c r="E4" i="12"/>
  <c r="E17" i="12" s="1"/>
  <c r="E26" i="8"/>
  <c r="J37" i="7"/>
  <c r="V12" i="9"/>
  <c r="C11" i="12"/>
  <c r="C12" i="12" s="1"/>
  <c r="C18" i="12" s="1"/>
  <c r="C3" i="8"/>
  <c r="C48" i="8" s="1"/>
  <c r="G12" i="9"/>
  <c r="G9" i="9"/>
  <c r="J81" i="9"/>
  <c r="U9" i="9"/>
  <c r="U11" i="9"/>
  <c r="E40" i="7"/>
  <c r="E42" i="7"/>
  <c r="D28" i="15"/>
  <c r="G8" i="9"/>
  <c r="G13" i="9" s="1"/>
  <c r="Q37" i="7"/>
  <c r="D69" i="9"/>
  <c r="K30" i="15"/>
  <c r="T13" i="9"/>
  <c r="G48" i="8"/>
  <c r="G51" i="8" s="1"/>
  <c r="G52" i="8" s="1"/>
  <c r="G6" i="8"/>
  <c r="G7" i="8" s="1"/>
  <c r="I10" i="9"/>
  <c r="O43" i="7"/>
  <c r="G11" i="9"/>
  <c r="D36" i="15"/>
  <c r="C36" i="15"/>
  <c r="B36" i="15"/>
  <c r="J7" i="11"/>
  <c r="N78" i="9"/>
  <c r="Q10" i="12"/>
  <c r="M14" i="13"/>
  <c r="I79" i="6"/>
  <c r="K6" i="15"/>
  <c r="K15" i="15" s="1"/>
  <c r="K2" i="13"/>
  <c r="K8" i="13" s="1"/>
  <c r="K13" i="13" s="1"/>
  <c r="K4" i="12"/>
  <c r="K26" i="8"/>
  <c r="K71" i="8" s="1"/>
  <c r="K3" i="10"/>
  <c r="K16" i="9"/>
  <c r="K24" i="9" s="1"/>
  <c r="L24" i="9"/>
  <c r="M79" i="6"/>
  <c r="R10" i="12"/>
  <c r="B10" i="12"/>
  <c r="F7" i="15"/>
  <c r="F3" i="13"/>
  <c r="F68" i="9"/>
  <c r="F20" i="9"/>
  <c r="F4" i="10"/>
  <c r="F8" i="10" s="1"/>
  <c r="D8" i="11"/>
  <c r="D10" i="11" s="1"/>
  <c r="H18" i="9"/>
  <c r="J7" i="15"/>
  <c r="J3" i="13"/>
  <c r="J68" i="9"/>
  <c r="J4" i="10"/>
  <c r="J8" i="10" s="1"/>
  <c r="J20" i="9"/>
  <c r="N37" i="7"/>
  <c r="P22" i="9"/>
  <c r="T10" i="9"/>
  <c r="M7" i="13"/>
  <c r="H79" i="6"/>
  <c r="I81" i="9"/>
  <c r="K11" i="9"/>
  <c r="N7" i="11"/>
  <c r="R78" i="9"/>
  <c r="C155" i="4"/>
  <c r="F155" i="4"/>
  <c r="H81" i="4"/>
  <c r="I81" i="4" s="1"/>
  <c r="K22" i="9"/>
  <c r="L81" i="9"/>
  <c r="E69" i="9"/>
  <c r="E23" i="9"/>
  <c r="K10" i="9"/>
  <c r="L12" i="9"/>
  <c r="P43" i="7"/>
  <c r="U10" i="9"/>
  <c r="C46" i="9"/>
  <c r="C25" i="9"/>
  <c r="S83" i="9"/>
  <c r="S72" i="9"/>
  <c r="O3" i="11" s="1"/>
  <c r="S13" i="15"/>
  <c r="G83" i="9"/>
  <c r="G72" i="9"/>
  <c r="C3" i="11" s="1"/>
  <c r="G22" i="15"/>
  <c r="G13" i="15"/>
  <c r="G32" i="15"/>
  <c r="G23" i="15"/>
  <c r="I12" i="9"/>
  <c r="I11" i="9"/>
  <c r="P11" i="12"/>
  <c r="P12" i="12" s="1"/>
  <c r="P3" i="8"/>
  <c r="S6" i="15"/>
  <c r="S15" i="15" s="1"/>
  <c r="S2" i="13"/>
  <c r="S8" i="13" s="1"/>
  <c r="S4" i="12"/>
  <c r="S17" i="12" s="1"/>
  <c r="S26" i="8"/>
  <c r="S16" i="9"/>
  <c r="S24" i="9" s="1"/>
  <c r="S3" i="10"/>
  <c r="L72" i="9"/>
  <c r="H3" i="11" s="1"/>
  <c r="M8" i="13"/>
  <c r="W42" i="7"/>
  <c r="H28" i="15"/>
  <c r="K8" i="9"/>
  <c r="K13" i="9" s="1"/>
  <c r="P8" i="11"/>
  <c r="P10" i="11" s="1"/>
  <c r="T18" i="9"/>
  <c r="L21" i="9"/>
  <c r="L10" i="15"/>
  <c r="H5" i="11"/>
  <c r="H9" i="11" s="1"/>
  <c r="C21" i="9"/>
  <c r="C26" i="9" s="1"/>
  <c r="C10" i="15"/>
  <c r="C18" i="15"/>
  <c r="D18" i="15"/>
  <c r="M12" i="9"/>
  <c r="M9" i="9"/>
  <c r="M11" i="9"/>
  <c r="P28" i="15"/>
  <c r="S8" i="9"/>
  <c r="S13" i="9" s="1"/>
  <c r="I9" i="11"/>
  <c r="H6" i="15"/>
  <c r="H15" i="15" s="1"/>
  <c r="H2" i="13"/>
  <c r="H8" i="13" s="1"/>
  <c r="H4" i="12"/>
  <c r="H3" i="10"/>
  <c r="H26" i="8"/>
  <c r="H71" i="8" s="1"/>
  <c r="H16" i="9"/>
  <c r="H22" i="9" s="1"/>
  <c r="F11" i="12"/>
  <c r="F3" i="8"/>
  <c r="H7" i="15"/>
  <c r="H3" i="13"/>
  <c r="H7" i="13" s="1"/>
  <c r="H4" i="10"/>
  <c r="H68" i="9"/>
  <c r="H20" i="9"/>
  <c r="J11" i="12"/>
  <c r="J3" i="8"/>
  <c r="L13" i="9"/>
  <c r="L8" i="11"/>
  <c r="P18" i="9"/>
  <c r="V37" i="7"/>
  <c r="I8" i="11"/>
  <c r="M18" i="9"/>
  <c r="K11" i="12"/>
  <c r="K12" i="12" s="1"/>
  <c r="K3" i="8"/>
  <c r="V11" i="9"/>
  <c r="V10" i="9"/>
  <c r="H80" i="4"/>
  <c r="I80" i="4" s="1"/>
  <c r="F154" i="4"/>
  <c r="E12" i="9"/>
  <c r="E11" i="9"/>
  <c r="E9" i="9"/>
  <c r="M22" i="9"/>
  <c r="D29" i="15"/>
  <c r="O7" i="11"/>
  <c r="S78" i="9"/>
  <c r="P29" i="15"/>
  <c r="P8" i="13"/>
  <c r="L18" i="9"/>
  <c r="H8" i="11"/>
  <c r="G12" i="12"/>
  <c r="G18" i="12" s="1"/>
  <c r="E8" i="11"/>
  <c r="E10" i="11" s="1"/>
  <c r="I18" i="9"/>
  <c r="B6" i="15"/>
  <c r="B2" i="13"/>
  <c r="B3" i="10"/>
  <c r="B4" i="12"/>
  <c r="B26" i="8"/>
  <c r="B71" i="8" s="1"/>
  <c r="B16" i="9"/>
  <c r="B24" i="9" s="1"/>
  <c r="G17" i="12"/>
  <c r="Q24" i="9"/>
  <c r="J8" i="11"/>
  <c r="N18" i="9"/>
  <c r="J6" i="15"/>
  <c r="J4" i="12"/>
  <c r="J17" i="12" s="1"/>
  <c r="J3" i="10"/>
  <c r="J16" i="9"/>
  <c r="J24" i="9" s="1"/>
  <c r="J26" i="8"/>
  <c r="J71" i="8" s="1"/>
  <c r="J2" i="13"/>
  <c r="J8" i="13" s="1"/>
  <c r="J13" i="13" s="1"/>
  <c r="Q78" i="6"/>
  <c r="D6" i="15"/>
  <c r="D15" i="15" s="1"/>
  <c r="D2" i="13"/>
  <c r="D4" i="12"/>
  <c r="D12" i="12" s="1"/>
  <c r="D3" i="10"/>
  <c r="D7" i="10" s="1"/>
  <c r="D26" i="8"/>
  <c r="D71" i="8" s="1"/>
  <c r="D16" i="9"/>
  <c r="D24" i="9" s="1"/>
  <c r="E22" i="9"/>
  <c r="H10" i="12"/>
  <c r="H17" i="12" s="1"/>
  <c r="K9" i="9"/>
  <c r="K12" i="9"/>
  <c r="L11" i="9"/>
  <c r="K7" i="11"/>
  <c r="O78" i="9"/>
  <c r="T11" i="9"/>
  <c r="C8" i="11"/>
  <c r="G18" i="9"/>
  <c r="L28" i="15"/>
  <c r="O8" i="9"/>
  <c r="O13" i="9" s="1"/>
  <c r="Q11" i="12"/>
  <c r="Q3" i="8"/>
  <c r="Q48" i="8" s="1"/>
  <c r="Q51" i="8" s="1"/>
  <c r="Q52" i="8" s="1"/>
  <c r="O8" i="11"/>
  <c r="S18" i="9"/>
  <c r="B7" i="15"/>
  <c r="B13" i="15" s="1"/>
  <c r="B3" i="13"/>
  <c r="B4" i="10"/>
  <c r="C8" i="10" s="1"/>
  <c r="B20" i="9"/>
  <c r="B68" i="9"/>
  <c r="B83" i="9" s="1"/>
  <c r="B9" i="9"/>
  <c r="G30" i="15"/>
  <c r="M30" i="15"/>
  <c r="N8" i="11"/>
  <c r="N10" i="11" s="1"/>
  <c r="R18" i="9"/>
  <c r="T11" i="12"/>
  <c r="T3" i="8"/>
  <c r="M37" i="7"/>
  <c r="M43" i="7" s="1"/>
  <c r="M46" i="9"/>
  <c r="M49" i="9" s="1"/>
  <c r="M25" i="9"/>
  <c r="C29" i="15"/>
  <c r="K10" i="12"/>
  <c r="O11" i="9"/>
  <c r="Q81" i="9"/>
  <c r="T79" i="6"/>
  <c r="N24" i="9"/>
  <c r="Q6" i="15"/>
  <c r="Q29" i="15" s="1"/>
  <c r="Q2" i="13"/>
  <c r="Q8" i="13" s="1"/>
  <c r="Q13" i="13" s="1"/>
  <c r="Q4" i="12"/>
  <c r="Q3" i="10"/>
  <c r="Q16" i="9"/>
  <c r="Q22" i="9" s="1"/>
  <c r="Q26" i="8"/>
  <c r="E10" i="9"/>
  <c r="K8" i="11"/>
  <c r="K10" i="11" s="1"/>
  <c r="O18" i="9"/>
  <c r="I30" i="15"/>
  <c r="N6" i="15"/>
  <c r="N4" i="12"/>
  <c r="N12" i="12" s="1"/>
  <c r="N2" i="13"/>
  <c r="N3" i="10"/>
  <c r="N7" i="10" s="1"/>
  <c r="N16" i="9"/>
  <c r="N26" i="8"/>
  <c r="S11" i="9"/>
  <c r="O12" i="9"/>
  <c r="V9" i="9"/>
  <c r="C7" i="10"/>
  <c r="E78" i="6"/>
  <c r="I78" i="6"/>
  <c r="S46" i="9"/>
  <c r="S49" i="9" s="1"/>
  <c r="I9" i="9"/>
  <c r="M13" i="9"/>
  <c r="G46" i="9"/>
  <c r="G49" i="9" s="1"/>
  <c r="G25" i="9"/>
  <c r="T21" i="9"/>
  <c r="T10" i="15"/>
  <c r="P5" i="11"/>
  <c r="P9" i="11" s="1"/>
  <c r="B8" i="11"/>
  <c r="B10" i="11" s="1"/>
  <c r="F18" i="9"/>
  <c r="L79" i="6"/>
  <c r="M31" i="15"/>
  <c r="L17" i="12"/>
  <c r="F7" i="11"/>
  <c r="J78" i="9"/>
  <c r="L11" i="12"/>
  <c r="L12" i="12" s="1"/>
  <c r="L18" i="12" s="1"/>
  <c r="L3" i="8"/>
  <c r="L48" i="8" s="1"/>
  <c r="L51" i="8" s="1"/>
  <c r="L52" i="8" s="1"/>
  <c r="R37" i="7"/>
  <c r="R43" i="7" s="1"/>
  <c r="O6" i="15"/>
  <c r="O15" i="15" s="1"/>
  <c r="O2" i="13"/>
  <c r="O8" i="13" s="1"/>
  <c r="O13" i="13" s="1"/>
  <c r="O4" i="12"/>
  <c r="O17" i="12" s="1"/>
  <c r="O26" i="8"/>
  <c r="O3" i="10"/>
  <c r="O16" i="9"/>
  <c r="O22" i="9" s="1"/>
  <c r="R11" i="12"/>
  <c r="R3" i="8"/>
  <c r="M22" i="15"/>
  <c r="M23" i="15"/>
  <c r="M13" i="15"/>
  <c r="F6" i="15"/>
  <c r="F4" i="12"/>
  <c r="F17" i="12" s="1"/>
  <c r="F2" i="13"/>
  <c r="F8" i="13" s="1"/>
  <c r="F3" i="10"/>
  <c r="F16" i="9"/>
  <c r="F24" i="9" s="1"/>
  <c r="F26" i="8"/>
  <c r="H7" i="11"/>
  <c r="L78" i="9"/>
  <c r="R21" i="9"/>
  <c r="R26" i="9" s="1"/>
  <c r="R10" i="15"/>
  <c r="N5" i="11"/>
  <c r="N9" i="11" s="1"/>
  <c r="F21" i="9"/>
  <c r="F10" i="15"/>
  <c r="B5" i="11"/>
  <c r="B9" i="11" s="1"/>
  <c r="O21" i="9"/>
  <c r="O26" i="9" s="1"/>
  <c r="O10" i="15"/>
  <c r="K5" i="11"/>
  <c r="K9" i="11" s="1"/>
  <c r="S21" i="9"/>
  <c r="S10" i="15"/>
  <c r="O5" i="11"/>
  <c r="O9" i="11" s="1"/>
  <c r="R18" i="15"/>
  <c r="K7" i="15"/>
  <c r="K3" i="13"/>
  <c r="K7" i="13" s="1"/>
  <c r="K4" i="10"/>
  <c r="K8" i="10" s="1"/>
  <c r="K20" i="9"/>
  <c r="K68" i="9"/>
  <c r="S43" i="7"/>
  <c r="I6" i="15"/>
  <c r="G29" i="15" s="1"/>
  <c r="I2" i="13"/>
  <c r="I8" i="13" s="1"/>
  <c r="I4" i="12"/>
  <c r="I17" i="12" s="1"/>
  <c r="I3" i="10"/>
  <c r="I16" i="9"/>
  <c r="I24" i="9" s="1"/>
  <c r="I26" i="8"/>
  <c r="M78" i="9"/>
  <c r="I7" i="11"/>
  <c r="O7" i="15"/>
  <c r="S22" i="15" s="1"/>
  <c r="O3" i="13"/>
  <c r="O4" i="10"/>
  <c r="O8" i="10" s="1"/>
  <c r="O20" i="9"/>
  <c r="O68" i="9"/>
  <c r="Q7" i="15"/>
  <c r="Q30" i="15" s="1"/>
  <c r="Q3" i="13"/>
  <c r="Q4" i="10"/>
  <c r="Q20" i="9"/>
  <c r="Q68" i="9"/>
  <c r="S11" i="12"/>
  <c r="S12" i="12" s="1"/>
  <c r="S3" i="8"/>
  <c r="R14" i="13"/>
  <c r="B11" i="12"/>
  <c r="B3" i="8"/>
  <c r="B48" i="8" s="1"/>
  <c r="R7" i="15"/>
  <c r="R3" i="13"/>
  <c r="R68" i="9"/>
  <c r="R20" i="9"/>
  <c r="R4" i="10"/>
  <c r="R9" i="9"/>
  <c r="X43" i="7"/>
  <c r="M10" i="9"/>
  <c r="J30" i="15"/>
  <c r="W43" i="7"/>
  <c r="L42" i="7"/>
  <c r="X42" i="7"/>
  <c r="J29" i="8"/>
  <c r="J30" i="8" s="1"/>
  <c r="B29" i="15"/>
  <c r="D7" i="15"/>
  <c r="D3" i="13"/>
  <c r="D7" i="13" s="1"/>
  <c r="D4" i="10"/>
  <c r="D8" i="10" s="1"/>
  <c r="D68" i="9"/>
  <c r="D83" i="9" s="1"/>
  <c r="D20" i="9"/>
  <c r="O48" i="8"/>
  <c r="O51" i="8" s="1"/>
  <c r="O52" i="8" s="1"/>
  <c r="O6" i="8"/>
  <c r="O7" i="8" s="1"/>
  <c r="C7" i="11"/>
  <c r="G78" i="9"/>
  <c r="W12" i="9"/>
  <c r="W10" i="9"/>
  <c r="W11" i="9"/>
  <c r="W9" i="9"/>
  <c r="L10" i="9"/>
  <c r="N22" i="9"/>
  <c r="O14" i="13"/>
  <c r="B13" i="9"/>
  <c r="B11" i="9"/>
  <c r="H29" i="8"/>
  <c r="H30" i="8" s="1"/>
  <c r="L7" i="11"/>
  <c r="P78" i="9"/>
  <c r="R4" i="12"/>
  <c r="R6" i="15"/>
  <c r="R2" i="13"/>
  <c r="R8" i="13" s="1"/>
  <c r="R3" i="10"/>
  <c r="R7" i="10" s="1"/>
  <c r="R16" i="9"/>
  <c r="R22" i="9" s="1"/>
  <c r="R26" i="8"/>
  <c r="R71" i="8" s="1"/>
  <c r="I13" i="9"/>
  <c r="T42" i="7"/>
  <c r="P24" i="9"/>
  <c r="N8" i="13"/>
  <c r="G7" i="11"/>
  <c r="K78" i="9"/>
  <c r="R24" i="9"/>
  <c r="T6" i="15"/>
  <c r="T15" i="15" s="1"/>
  <c r="T2" i="13"/>
  <c r="T8" i="13" s="1"/>
  <c r="T13" i="13" s="1"/>
  <c r="T4" i="12"/>
  <c r="T17" i="12" s="1"/>
  <c r="T3" i="10"/>
  <c r="T16" i="9"/>
  <c r="T22" i="9" s="1"/>
  <c r="T26" i="8"/>
  <c r="T71" i="8" s="1"/>
  <c r="C69" i="9"/>
  <c r="C23" i="9"/>
  <c r="G10" i="9"/>
  <c r="L14" i="13"/>
  <c r="S10" i="9"/>
  <c r="U13" i="9"/>
  <c r="B12" i="9"/>
  <c r="H11" i="12"/>
  <c r="H12" i="12" s="1"/>
  <c r="H18" i="12" s="1"/>
  <c r="H3" i="8"/>
  <c r="H48" i="8" s="1"/>
  <c r="H51" i="8" s="1"/>
  <c r="H52" i="8" s="1"/>
  <c r="R10" i="9"/>
  <c r="M8" i="10"/>
  <c r="C14" i="10"/>
  <c r="N79" i="6"/>
  <c r="V13" i="9"/>
  <c r="P10" i="12"/>
  <c r="P17" i="12" s="1"/>
  <c r="G79" i="6"/>
  <c r="O10" i="9"/>
  <c r="L9" i="9"/>
  <c r="N11" i="9"/>
  <c r="P78" i="6"/>
  <c r="G8" i="10"/>
  <c r="U12" i="9"/>
  <c r="N13" i="13" l="1"/>
  <c r="O7" i="10"/>
  <c r="F22" i="9"/>
  <c r="N10" i="15"/>
  <c r="D5" i="11"/>
  <c r="D9" i="11" s="1"/>
  <c r="M13" i="13"/>
  <c r="T26" i="9"/>
  <c r="I22" i="9"/>
  <c r="H24" i="9"/>
  <c r="L13" i="13"/>
  <c r="H10" i="15"/>
  <c r="H16" i="15" s="1"/>
  <c r="F7" i="13"/>
  <c r="R8" i="10"/>
  <c r="O7" i="13"/>
  <c r="R13" i="13"/>
  <c r="F26" i="9"/>
  <c r="Q12" i="12"/>
  <c r="J10" i="11"/>
  <c r="D22" i="9"/>
  <c r="E7" i="10"/>
  <c r="Q83" i="9"/>
  <c r="Q72" i="9"/>
  <c r="M3" i="11" s="1"/>
  <c r="F24" i="15"/>
  <c r="F16" i="15"/>
  <c r="E21" i="9"/>
  <c r="E26" i="9" s="1"/>
  <c r="E10" i="15"/>
  <c r="G69" i="9"/>
  <c r="G23" i="9"/>
  <c r="N69" i="9"/>
  <c r="N23" i="9"/>
  <c r="L69" i="9"/>
  <c r="L23" i="9"/>
  <c r="V40" i="7"/>
  <c r="N4" i="11" s="1"/>
  <c r="V42" i="7"/>
  <c r="F48" i="8"/>
  <c r="F51" i="8" s="1"/>
  <c r="F52" i="8" s="1"/>
  <c r="F6" i="8"/>
  <c r="F7" i="8" s="1"/>
  <c r="H7" i="10"/>
  <c r="F13" i="10"/>
  <c r="P18" i="12"/>
  <c r="J31" i="15"/>
  <c r="M33" i="15"/>
  <c r="K31" i="15"/>
  <c r="M48" i="8"/>
  <c r="M51" i="8" s="1"/>
  <c r="M52" i="8" s="1"/>
  <c r="M6" i="8"/>
  <c r="M7" i="8" s="1"/>
  <c r="B33" i="15"/>
  <c r="B16" i="15"/>
  <c r="P74" i="8"/>
  <c r="P77" i="8"/>
  <c r="P11" i="13"/>
  <c r="P10" i="13"/>
  <c r="L18" i="15"/>
  <c r="N18" i="15"/>
  <c r="Q18" i="15"/>
  <c r="O18" i="15"/>
  <c r="S18" i="15"/>
  <c r="N10" i="13"/>
  <c r="N11" i="13"/>
  <c r="G71" i="8"/>
  <c r="G29" i="8"/>
  <c r="G30" i="8" s="1"/>
  <c r="G53" i="8" s="1"/>
  <c r="T83" i="9"/>
  <c r="T72" i="9"/>
  <c r="P3" i="11" s="1"/>
  <c r="D30" i="15"/>
  <c r="B30" i="15"/>
  <c r="E13" i="15"/>
  <c r="G24" i="15"/>
  <c r="G33" i="15"/>
  <c r="G16" i="15"/>
  <c r="H29" i="15"/>
  <c r="R74" i="8"/>
  <c r="R77" i="8"/>
  <c r="R33" i="15"/>
  <c r="R15" i="15"/>
  <c r="D46" i="9"/>
  <c r="D25" i="9"/>
  <c r="D32" i="15"/>
  <c r="D13" i="15"/>
  <c r="R46" i="9"/>
  <c r="R49" i="9" s="1"/>
  <c r="R25" i="9"/>
  <c r="Q46" i="9"/>
  <c r="Q49" i="9" s="1"/>
  <c r="Q25" i="9"/>
  <c r="O83" i="9"/>
  <c r="O72" i="9"/>
  <c r="K3" i="11" s="1"/>
  <c r="O22" i="15"/>
  <c r="O32" i="15"/>
  <c r="O23" i="15"/>
  <c r="O13" i="15"/>
  <c r="I71" i="8"/>
  <c r="I29" i="8"/>
  <c r="I30" i="8" s="1"/>
  <c r="I53" i="8" s="1"/>
  <c r="K83" i="9"/>
  <c r="K72" i="9"/>
  <c r="G3" i="11" s="1"/>
  <c r="K22" i="15"/>
  <c r="K32" i="15"/>
  <c r="K23" i="15"/>
  <c r="K13" i="15"/>
  <c r="O33" i="15"/>
  <c r="F33" i="15"/>
  <c r="F15" i="15"/>
  <c r="R48" i="8"/>
  <c r="R51" i="8" s="1"/>
  <c r="R52" i="8" s="1"/>
  <c r="R6" i="8"/>
  <c r="R7" i="8" s="1"/>
  <c r="O71" i="8"/>
  <c r="O29" i="8"/>
  <c r="O30" i="8" s="1"/>
  <c r="S25" i="9"/>
  <c r="O69" i="9"/>
  <c r="O23" i="9"/>
  <c r="Q32" i="15"/>
  <c r="Q15" i="15"/>
  <c r="K17" i="12"/>
  <c r="K18" i="12" s="1"/>
  <c r="T12" i="12"/>
  <c r="T18" i="12" s="1"/>
  <c r="B46" i="9"/>
  <c r="B25" i="9"/>
  <c r="S69" i="9"/>
  <c r="S23" i="9"/>
  <c r="C10" i="11"/>
  <c r="Q21" i="9"/>
  <c r="Q26" i="9" s="1"/>
  <c r="Q10" i="15"/>
  <c r="M5" i="11"/>
  <c r="M9" i="11" s="1"/>
  <c r="J7" i="10"/>
  <c r="P13" i="13"/>
  <c r="M69" i="9"/>
  <c r="M23" i="9"/>
  <c r="J48" i="8"/>
  <c r="J51" i="8" s="1"/>
  <c r="J52" i="8" s="1"/>
  <c r="J6" i="8"/>
  <c r="J7" i="8" s="1"/>
  <c r="J53" i="8" s="1"/>
  <c r="H8" i="10"/>
  <c r="F14" i="10"/>
  <c r="F12" i="12"/>
  <c r="F18" i="12" s="1"/>
  <c r="T18" i="15"/>
  <c r="C33" i="15"/>
  <c r="C16" i="15"/>
  <c r="L26" i="9"/>
  <c r="S71" i="8"/>
  <c r="S29" i="8"/>
  <c r="S30" i="8" s="1"/>
  <c r="O12" i="12"/>
  <c r="O18" i="12" s="1"/>
  <c r="S32" i="15"/>
  <c r="R29" i="8"/>
  <c r="R30" i="8" s="1"/>
  <c r="J22" i="9"/>
  <c r="J7" i="13"/>
  <c r="N12" i="13" s="1"/>
  <c r="F23" i="15"/>
  <c r="F13" i="15"/>
  <c r="F22" i="15"/>
  <c r="F32" i="15"/>
  <c r="T24" i="9"/>
  <c r="D17" i="12"/>
  <c r="D18" i="12" s="1"/>
  <c r="O16" i="15"/>
  <c r="D23" i="9"/>
  <c r="E71" i="8"/>
  <c r="E29" i="8"/>
  <c r="E30" i="8" s="1"/>
  <c r="E53" i="8" s="1"/>
  <c r="L71" i="8"/>
  <c r="L29" i="8"/>
  <c r="L30" i="8" s="1"/>
  <c r="L33" i="15"/>
  <c r="L15" i="15"/>
  <c r="U40" i="7"/>
  <c r="M4" i="11" s="1"/>
  <c r="U42" i="7"/>
  <c r="I40" i="7"/>
  <c r="I42" i="7"/>
  <c r="I83" i="9"/>
  <c r="I72" i="9"/>
  <c r="E3" i="11" s="1"/>
  <c r="I22" i="15"/>
  <c r="I23" i="15"/>
  <c r="I13" i="15"/>
  <c r="H30" i="15"/>
  <c r="F30" i="15"/>
  <c r="J18" i="15"/>
  <c r="N16" i="15"/>
  <c r="M26" i="9"/>
  <c r="S7" i="13"/>
  <c r="M12" i="12"/>
  <c r="M18" i="12" s="1"/>
  <c r="B26" i="9"/>
  <c r="P7" i="10"/>
  <c r="H13" i="10"/>
  <c r="P46" i="9"/>
  <c r="P49" i="9" s="1"/>
  <c r="P25" i="9"/>
  <c r="P22" i="15"/>
  <c r="P32" i="15"/>
  <c r="P23" i="15"/>
  <c r="P13" i="15"/>
  <c r="N46" i="9"/>
  <c r="N49" i="9" s="1"/>
  <c r="N25" i="9"/>
  <c r="N32" i="15"/>
  <c r="N13" i="15"/>
  <c r="N23" i="15"/>
  <c r="N22" i="15"/>
  <c r="G7" i="10"/>
  <c r="T8" i="10"/>
  <c r="I14" i="10"/>
  <c r="J69" i="9"/>
  <c r="J23" i="9"/>
  <c r="E46" i="9"/>
  <c r="E49" i="9" s="1"/>
  <c r="E25" i="9"/>
  <c r="G26" i="9"/>
  <c r="H33" i="15"/>
  <c r="R32" i="15"/>
  <c r="R23" i="15"/>
  <c r="R22" i="15"/>
  <c r="R13" i="15"/>
  <c r="Q22" i="15"/>
  <c r="N30" i="15"/>
  <c r="Q23" i="15"/>
  <c r="P30" i="15"/>
  <c r="Q13" i="15"/>
  <c r="K12" i="13"/>
  <c r="K10" i="13"/>
  <c r="K11" i="13"/>
  <c r="N40" i="7"/>
  <c r="F4" i="11" s="1"/>
  <c r="N42" i="7"/>
  <c r="J83" i="9"/>
  <c r="J72" i="9"/>
  <c r="F3" i="11" s="1"/>
  <c r="F11" i="13"/>
  <c r="F10" i="13"/>
  <c r="Q40" i="7"/>
  <c r="I4" i="11" s="1"/>
  <c r="Q42" i="7"/>
  <c r="J40" i="7"/>
  <c r="B4" i="11" s="1"/>
  <c r="J42" i="7"/>
  <c r="L46" i="9"/>
  <c r="L49" i="9" s="1"/>
  <c r="L25" i="9"/>
  <c r="T77" i="8"/>
  <c r="T74" i="8"/>
  <c r="R83" i="9"/>
  <c r="R72" i="9"/>
  <c r="N3" i="11" s="1"/>
  <c r="S48" i="8"/>
  <c r="S51" i="8" s="1"/>
  <c r="S52" i="8" s="1"/>
  <c r="S6" i="8"/>
  <c r="S7" i="8" s="1"/>
  <c r="Q8" i="10"/>
  <c r="D14" i="10"/>
  <c r="O46" i="9"/>
  <c r="O49" i="9" s="1"/>
  <c r="O25" i="9"/>
  <c r="J29" i="15"/>
  <c r="I32" i="15"/>
  <c r="I15" i="15"/>
  <c r="K46" i="9"/>
  <c r="K49" i="9" s="1"/>
  <c r="K25" i="9"/>
  <c r="E18" i="15"/>
  <c r="S24" i="15"/>
  <c r="S33" i="15"/>
  <c r="S16" i="15"/>
  <c r="F7" i="10"/>
  <c r="R12" i="12"/>
  <c r="R40" i="7"/>
  <c r="J4" i="11" s="1"/>
  <c r="R42" i="7"/>
  <c r="N71" i="8"/>
  <c r="N29" i="8"/>
  <c r="N30" i="8" s="1"/>
  <c r="N53" i="8" s="1"/>
  <c r="Q7" i="10"/>
  <c r="D13" i="10"/>
  <c r="B40" i="15"/>
  <c r="M40" i="7"/>
  <c r="E4" i="11" s="1"/>
  <c r="M42" i="7"/>
  <c r="R69" i="9"/>
  <c r="R23" i="9"/>
  <c r="O10" i="11"/>
  <c r="L31" i="15"/>
  <c r="H6" i="8"/>
  <c r="H7" i="8" s="1"/>
  <c r="H53" i="8" s="1"/>
  <c r="L6" i="8"/>
  <c r="L7" i="8" s="1"/>
  <c r="I10" i="11"/>
  <c r="P69" i="9"/>
  <c r="P23" i="9"/>
  <c r="J12" i="12"/>
  <c r="J18" i="12" s="1"/>
  <c r="H11" i="13"/>
  <c r="H10" i="13"/>
  <c r="I18" i="15"/>
  <c r="S22" i="9"/>
  <c r="O24" i="9"/>
  <c r="J46" i="9"/>
  <c r="J49" i="9" s="1"/>
  <c r="J25" i="9"/>
  <c r="J22" i="15"/>
  <c r="J32" i="15"/>
  <c r="J13" i="15"/>
  <c r="J23" i="15"/>
  <c r="F46" i="9"/>
  <c r="F49" i="9" s="1"/>
  <c r="F25" i="9"/>
  <c r="B22" i="9"/>
  <c r="R17" i="12"/>
  <c r="K7" i="10"/>
  <c r="O29" i="15"/>
  <c r="D40" i="15" s="1"/>
  <c r="E32" i="15"/>
  <c r="E29" i="15"/>
  <c r="E15" i="15"/>
  <c r="L7" i="10"/>
  <c r="G13" i="10"/>
  <c r="Q69" i="9"/>
  <c r="Q23" i="9"/>
  <c r="B23" i="9"/>
  <c r="M7" i="10"/>
  <c r="C13" i="10"/>
  <c r="F29" i="15"/>
  <c r="I46" i="9"/>
  <c r="I49" i="9" s="1"/>
  <c r="I25" i="9"/>
  <c r="H18" i="15"/>
  <c r="K18" i="15"/>
  <c r="N26" i="9"/>
  <c r="K21" i="9"/>
  <c r="K26" i="9" s="1"/>
  <c r="K10" i="15"/>
  <c r="O24" i="15" s="1"/>
  <c r="G5" i="11"/>
  <c r="G9" i="11" s="1"/>
  <c r="D33" i="15"/>
  <c r="D16" i="15"/>
  <c r="L8" i="10"/>
  <c r="G14" i="10"/>
  <c r="F40" i="7"/>
  <c r="F42" i="7"/>
  <c r="N29" i="15"/>
  <c r="P83" i="9"/>
  <c r="P72" i="9"/>
  <c r="L3" i="11" s="1"/>
  <c r="K29" i="8"/>
  <c r="K30" i="8" s="1"/>
  <c r="Q6" i="8"/>
  <c r="Q7" i="8" s="1"/>
  <c r="Q53" i="8" s="1"/>
  <c r="T7" i="13"/>
  <c r="F10" i="11"/>
  <c r="E8" i="10"/>
  <c r="N17" i="12"/>
  <c r="N18" i="12" s="1"/>
  <c r="H26" i="9"/>
  <c r="T7" i="10"/>
  <c r="I13" i="10"/>
  <c r="O12" i="13"/>
  <c r="O10" i="13"/>
  <c r="O15" i="13" s="1"/>
  <c r="O11" i="13"/>
  <c r="F29" i="8"/>
  <c r="F30" i="8" s="1"/>
  <c r="F71" i="8"/>
  <c r="Q71" i="8"/>
  <c r="Q29" i="8"/>
  <c r="Q30" i="8" s="1"/>
  <c r="T48" i="8"/>
  <c r="T51" i="8" s="1"/>
  <c r="T52" i="8" s="1"/>
  <c r="T6" i="8"/>
  <c r="T7" i="8" s="1"/>
  <c r="I69" i="9"/>
  <c r="I23" i="9"/>
  <c r="H83" i="9"/>
  <c r="H72" i="9"/>
  <c r="D3" i="11" s="1"/>
  <c r="O30" i="15"/>
  <c r="M71" i="8"/>
  <c r="M29" i="8"/>
  <c r="M30" i="8" s="1"/>
  <c r="M32" i="15"/>
  <c r="M15" i="15"/>
  <c r="I11" i="13"/>
  <c r="I10" i="13"/>
  <c r="L22" i="15"/>
  <c r="L32" i="15"/>
  <c r="L23" i="15"/>
  <c r="L13" i="15"/>
  <c r="D45" i="15"/>
  <c r="C45" i="15"/>
  <c r="B45" i="15"/>
  <c r="S8" i="10"/>
  <c r="P21" i="9"/>
  <c r="P26" i="9" s="1"/>
  <c r="P10" i="15"/>
  <c r="L5" i="11"/>
  <c r="L9" i="11" s="1"/>
  <c r="O53" i="8"/>
  <c r="R7" i="13"/>
  <c r="B12" i="12"/>
  <c r="S18" i="12"/>
  <c r="Q7" i="13"/>
  <c r="I7" i="10"/>
  <c r="B13" i="10"/>
  <c r="B18" i="15"/>
  <c r="P43" i="15" s="1"/>
  <c r="S26" i="9"/>
  <c r="R24" i="15"/>
  <c r="R16" i="15"/>
  <c r="L16" i="15"/>
  <c r="F69" i="9"/>
  <c r="F23" i="9"/>
  <c r="T24" i="15"/>
  <c r="T33" i="15"/>
  <c r="I21" i="9"/>
  <c r="I26" i="9" s="1"/>
  <c r="I10" i="15"/>
  <c r="H31" i="15" s="1"/>
  <c r="E5" i="11"/>
  <c r="E9" i="11" s="1"/>
  <c r="N33" i="15"/>
  <c r="N15" i="15"/>
  <c r="P29" i="8"/>
  <c r="P30" i="8" s="1"/>
  <c r="M29" i="15"/>
  <c r="B7" i="13"/>
  <c r="L29" i="15"/>
  <c r="D41" i="15" s="1"/>
  <c r="L38" i="15" s="1"/>
  <c r="J74" i="8"/>
  <c r="J77" i="8"/>
  <c r="J15" i="15"/>
  <c r="B32" i="15"/>
  <c r="B15" i="15"/>
  <c r="H10" i="11"/>
  <c r="I29" i="15"/>
  <c r="K48" i="8"/>
  <c r="K51" i="8" s="1"/>
  <c r="K52" i="8" s="1"/>
  <c r="K6" i="8"/>
  <c r="K7" i="8" s="1"/>
  <c r="V43" i="7"/>
  <c r="L10" i="11"/>
  <c r="H46" i="9"/>
  <c r="H49" i="9" s="1"/>
  <c r="H25" i="9"/>
  <c r="H22" i="15"/>
  <c r="H32" i="15"/>
  <c r="H23" i="15"/>
  <c r="H13" i="15"/>
  <c r="H74" i="8"/>
  <c r="H77" i="8"/>
  <c r="F18" i="15"/>
  <c r="T69" i="9"/>
  <c r="T23" i="9"/>
  <c r="S7" i="10"/>
  <c r="S13" i="13"/>
  <c r="P48" i="8"/>
  <c r="P51" i="8" s="1"/>
  <c r="P52" i="8" s="1"/>
  <c r="P6" i="8"/>
  <c r="P7" i="8" s="1"/>
  <c r="S23" i="15"/>
  <c r="M12" i="13"/>
  <c r="M10" i="13"/>
  <c r="M11" i="13"/>
  <c r="M16" i="13" s="1"/>
  <c r="N43" i="7"/>
  <c r="H69" i="9"/>
  <c r="H23" i="9"/>
  <c r="F83" i="9"/>
  <c r="F72" i="9"/>
  <c r="B3" i="11" s="1"/>
  <c r="B17" i="12"/>
  <c r="K77" i="8"/>
  <c r="K74" i="8"/>
  <c r="Q17" i="12"/>
  <c r="Q18" i="12" s="1"/>
  <c r="Q43" i="7"/>
  <c r="J43" i="7"/>
  <c r="B14" i="10"/>
  <c r="I8" i="10"/>
  <c r="G18" i="15"/>
  <c r="J21" i="9"/>
  <c r="J26" i="9" s="1"/>
  <c r="J10" i="15"/>
  <c r="F5" i="11"/>
  <c r="F9" i="11" s="1"/>
  <c r="G11" i="13"/>
  <c r="G10" i="13"/>
  <c r="D26" i="9"/>
  <c r="L7" i="13"/>
  <c r="P12" i="13" s="1"/>
  <c r="K69" i="9"/>
  <c r="K23" i="9"/>
  <c r="I12" i="12"/>
  <c r="I18" i="12" s="1"/>
  <c r="P8" i="10"/>
  <c r="H14" i="10"/>
  <c r="T16" i="15"/>
  <c r="T29" i="8"/>
  <c r="T30" i="8" s="1"/>
  <c r="N83" i="9"/>
  <c r="N72" i="9"/>
  <c r="J3" i="11" s="1"/>
  <c r="T46" i="9"/>
  <c r="T49" i="9" s="1"/>
  <c r="T25" i="9"/>
  <c r="T22" i="15"/>
  <c r="T32" i="15"/>
  <c r="T23" i="15"/>
  <c r="E30" i="15"/>
  <c r="E7" i="13"/>
  <c r="P18" i="15"/>
  <c r="K16" i="13" l="1"/>
  <c r="L24" i="15"/>
  <c r="H24" i="15"/>
  <c r="D39" i="15"/>
  <c r="R18" i="12"/>
  <c r="M15" i="13"/>
  <c r="K53" i="8"/>
  <c r="I17" i="15"/>
  <c r="C41" i="15"/>
  <c r="L39" i="15"/>
  <c r="K38" i="15"/>
  <c r="J24" i="15"/>
  <c r="C38" i="15" s="1"/>
  <c r="J16" i="15"/>
  <c r="Q24" i="15"/>
  <c r="Q33" i="15"/>
  <c r="N31" i="15"/>
  <c r="O31" i="15"/>
  <c r="Q16" i="15"/>
  <c r="Q31" i="15"/>
  <c r="O73" i="9"/>
  <c r="O76" i="9"/>
  <c r="L76" i="9"/>
  <c r="L73" i="9"/>
  <c r="G76" i="9"/>
  <c r="G73" i="9"/>
  <c r="R17" i="15"/>
  <c r="B17" i="15"/>
  <c r="P38" i="15" s="1"/>
  <c r="L17" i="15"/>
  <c r="G17" i="15"/>
  <c r="B31" i="15"/>
  <c r="E33" i="15"/>
  <c r="E16" i="15"/>
  <c r="R20" i="15" s="1"/>
  <c r="E31" i="15"/>
  <c r="C31" i="15"/>
  <c r="P53" i="8"/>
  <c r="T73" i="9"/>
  <c r="T76" i="9"/>
  <c r="J33" i="15"/>
  <c r="C39" i="15"/>
  <c r="L53" i="8"/>
  <c r="C40" i="15"/>
  <c r="S53" i="8"/>
  <c r="K15" i="13"/>
  <c r="N24" i="15"/>
  <c r="L77" i="8"/>
  <c r="L74" i="8"/>
  <c r="B37" i="15"/>
  <c r="C37" i="15"/>
  <c r="D37" i="15"/>
  <c r="M76" i="9"/>
  <c r="M73" i="9"/>
  <c r="I74" i="8"/>
  <c r="I77" i="8"/>
  <c r="D44" i="15"/>
  <c r="B44" i="15"/>
  <c r="C44" i="15"/>
  <c r="C17" i="15"/>
  <c r="T17" i="15"/>
  <c r="P17" i="15"/>
  <c r="M17" i="15"/>
  <c r="J17" i="15"/>
  <c r="T53" i="8"/>
  <c r="K24" i="15"/>
  <c r="K33" i="15"/>
  <c r="K16" i="15"/>
  <c r="Q76" i="9"/>
  <c r="Q73" i="9"/>
  <c r="H76" i="9"/>
  <c r="H73" i="9"/>
  <c r="C19" i="15"/>
  <c r="S19" i="15"/>
  <c r="H19" i="15"/>
  <c r="E19" i="15"/>
  <c r="B19" i="15"/>
  <c r="O19" i="15"/>
  <c r="Q19" i="15"/>
  <c r="G19" i="15"/>
  <c r="J19" i="15"/>
  <c r="L19" i="15"/>
  <c r="I19" i="15"/>
  <c r="F19" i="15"/>
  <c r="T19" i="15"/>
  <c r="K19" i="15"/>
  <c r="R19" i="15"/>
  <c r="P19" i="15"/>
  <c r="M19" i="15"/>
  <c r="N19" i="15"/>
  <c r="D19" i="15"/>
  <c r="I73" i="9"/>
  <c r="I76" i="9"/>
  <c r="O16" i="13"/>
  <c r="D31" i="15"/>
  <c r="R76" i="9"/>
  <c r="R73" i="9"/>
  <c r="J76" i="9"/>
  <c r="J73" i="9"/>
  <c r="S12" i="13"/>
  <c r="S11" i="13"/>
  <c r="S16" i="13" s="1"/>
  <c r="S10" i="13"/>
  <c r="S15" i="13" s="1"/>
  <c r="R53" i="8"/>
  <c r="S77" i="8"/>
  <c r="S74" i="8"/>
  <c r="B41" i="15"/>
  <c r="B46" i="15"/>
  <c r="D46" i="15"/>
  <c r="C46" i="15"/>
  <c r="G74" i="8"/>
  <c r="G77" i="8"/>
  <c r="M53" i="8"/>
  <c r="N76" i="9"/>
  <c r="N73" i="9"/>
  <c r="E17" i="15"/>
  <c r="Q17" i="15"/>
  <c r="K17" i="15"/>
  <c r="F17" i="15"/>
  <c r="D17" i="15"/>
  <c r="D47" i="15"/>
  <c r="C47" i="15"/>
  <c r="F76" i="9"/>
  <c r="F73" i="9"/>
  <c r="Q12" i="13"/>
  <c r="Q11" i="13"/>
  <c r="Q16" i="13" s="1"/>
  <c r="Q10" i="13"/>
  <c r="Q15" i="13" s="1"/>
  <c r="M74" i="8"/>
  <c r="M77" i="8"/>
  <c r="F77" i="8"/>
  <c r="F74" i="8"/>
  <c r="C42" i="15"/>
  <c r="B42" i="15"/>
  <c r="D42" i="15"/>
  <c r="J12" i="13"/>
  <c r="J10" i="13"/>
  <c r="J15" i="13" s="1"/>
  <c r="J11" i="13"/>
  <c r="J16" i="13" s="1"/>
  <c r="S73" i="9"/>
  <c r="S76" i="9"/>
  <c r="K76" i="9"/>
  <c r="K73" i="9"/>
  <c r="B18" i="12"/>
  <c r="P24" i="15"/>
  <c r="P33" i="15"/>
  <c r="P16" i="15"/>
  <c r="B39" i="15"/>
  <c r="L12" i="13"/>
  <c r="L11" i="13"/>
  <c r="L16" i="13" s="1"/>
  <c r="L10" i="13"/>
  <c r="L15" i="13" s="1"/>
  <c r="P31" i="15"/>
  <c r="I24" i="15"/>
  <c r="F31" i="15"/>
  <c r="I33" i="15"/>
  <c r="I16" i="15"/>
  <c r="G31" i="15"/>
  <c r="I31" i="15"/>
  <c r="R12" i="13"/>
  <c r="R10" i="13"/>
  <c r="R15" i="13" s="1"/>
  <c r="R11" i="13"/>
  <c r="R16" i="13" s="1"/>
  <c r="Q74" i="8"/>
  <c r="Q77" i="8"/>
  <c r="T12" i="13"/>
  <c r="T11" i="13"/>
  <c r="T16" i="13" s="1"/>
  <c r="T10" i="13"/>
  <c r="T15" i="13" s="1"/>
  <c r="P73" i="9"/>
  <c r="P76" i="9"/>
  <c r="N74" i="8"/>
  <c r="N77" i="8"/>
  <c r="E74" i="8"/>
  <c r="E77" i="8"/>
  <c r="O74" i="8"/>
  <c r="O77" i="8"/>
  <c r="N16" i="13"/>
  <c r="P15" i="13"/>
  <c r="M24" i="15"/>
  <c r="F53" i="8"/>
  <c r="O17" i="15"/>
  <c r="S17" i="15"/>
  <c r="N17" i="15"/>
  <c r="H17" i="15"/>
  <c r="D38" i="15" l="1"/>
  <c r="B38" i="15"/>
  <c r="P20" i="15"/>
  <c r="D51" i="15"/>
  <c r="L41" i="15" s="1"/>
  <c r="C51" i="15"/>
  <c r="B51" i="15"/>
  <c r="D52" i="15"/>
  <c r="C52" i="15"/>
  <c r="B52" i="15"/>
  <c r="B47" i="15"/>
  <c r="B20" i="15"/>
  <c r="P48" i="15" s="1"/>
  <c r="E20" i="15"/>
  <c r="K20" i="15"/>
  <c r="N20" i="15"/>
  <c r="N15" i="13"/>
  <c r="L20" i="15"/>
  <c r="Q20" i="15"/>
  <c r="D20" i="15"/>
  <c r="G20" i="15"/>
  <c r="J20" i="15"/>
  <c r="H20" i="15"/>
  <c r="M20" i="15"/>
  <c r="S20" i="15"/>
  <c r="C20" i="15"/>
  <c r="F20" i="15"/>
  <c r="D50" i="15"/>
  <c r="C50" i="15"/>
  <c r="B50" i="15"/>
  <c r="C49" i="15"/>
  <c r="B49" i="15"/>
  <c r="D49" i="15"/>
  <c r="T20" i="15"/>
  <c r="I20" i="15"/>
  <c r="O20" i="15"/>
  <c r="P16" i="13"/>
  <c r="P37" i="15"/>
  <c r="P39" i="15" s="1"/>
  <c r="K39" i="15"/>
  <c r="L40" i="15"/>
  <c r="K40" i="15" l="1"/>
  <c r="P42" i="15"/>
  <c r="P45" i="15" s="1"/>
  <c r="T37" i="15" s="1"/>
  <c r="T39" i="15" s="1"/>
  <c r="P49" i="15"/>
  <c r="P50" i="15" s="1"/>
  <c r="P52" i="15" s="1"/>
  <c r="F48" i="15"/>
</calcChain>
</file>

<file path=xl/sharedStrings.xml><?xml version="1.0" encoding="utf-8"?>
<sst xmlns="http://schemas.openxmlformats.org/spreadsheetml/2006/main" count="1621" uniqueCount="377">
  <si>
    <t>Bilanço</t>
  </si>
  <si>
    <t>2023/9</t>
  </si>
  <si>
    <t>2023/6</t>
  </si>
  <si>
    <t>2023/3</t>
  </si>
  <si>
    <t>2022/12</t>
  </si>
  <si>
    <t>2022/9</t>
  </si>
  <si>
    <t>2022/6</t>
  </si>
  <si>
    <t>2022/3</t>
  </si>
  <si>
    <t>2021/12</t>
  </si>
  <si>
    <t>2021/9</t>
  </si>
  <si>
    <t>2021/6</t>
  </si>
  <si>
    <t>2021/3</t>
  </si>
  <si>
    <t>2020/12</t>
  </si>
  <si>
    <t>2020/9</t>
  </si>
  <si>
    <t>2020/6</t>
  </si>
  <si>
    <t>2020/3</t>
  </si>
  <si>
    <t>2019/12</t>
  </si>
  <si>
    <t>2019/9</t>
  </si>
  <si>
    <t>2019/6</t>
  </si>
  <si>
    <t>2019/3</t>
  </si>
  <si>
    <t>2018/12</t>
  </si>
  <si>
    <t>2018/9</t>
  </si>
  <si>
    <t>2018/6</t>
  </si>
  <si>
    <t>2018/3</t>
  </si>
  <si>
    <t>Dönen Varlıklar</t>
  </si>
  <si>
    <t xml:space="preserve">  Nakit ve Nakit Benzerleri</t>
  </si>
  <si>
    <t xml:space="preserve">  Finansal Yatırımlar</t>
  </si>
  <si>
    <t xml:space="preserve">  Ticari Alacaklar</t>
  </si>
  <si>
    <t xml:space="preserve">  Finans Sektörü Faaliyetlerinden Alacaklar</t>
  </si>
  <si>
    <t xml:space="preserve">  Diğer Alacaklar</t>
  </si>
  <si>
    <t xml:space="preserve">  Müşteri Sözleşmelerinden Doğan Varlıklar</t>
  </si>
  <si>
    <t xml:space="preserve">  Stoklar</t>
  </si>
  <si>
    <t xml:space="preserve">  Canlı Varlıklar</t>
  </si>
  <si>
    <t xml:space="preserve">  Diğer Dönen Varlıklar</t>
  </si>
  <si>
    <t xml:space="preserve">    (Ara Toplam)</t>
  </si>
  <si>
    <t xml:space="preserve">  Satış Amacıyla Elde Tutulan Duran Varlıklar</t>
  </si>
  <si>
    <t>Duran Varlıklar</t>
  </si>
  <si>
    <t xml:space="preserve">  Özkaynak Yöntemiyle Değerlenen Yatırımlar</t>
  </si>
  <si>
    <t xml:space="preserve">  Yatırım Amaçlı Gayrimenkuller</t>
  </si>
  <si>
    <t xml:space="preserve">  Kullanım Hakkı Varlıkları</t>
  </si>
  <si>
    <t xml:space="preserve">  Maddi Duran Varlıklar</t>
  </si>
  <si>
    <t xml:space="preserve">  Şerefiye</t>
  </si>
  <si>
    <t xml:space="preserve">  Maddi Olmayan Duran Varlıklar</t>
  </si>
  <si>
    <t xml:space="preserve">  Ertelenmiş Vergi Varlığı</t>
  </si>
  <si>
    <t xml:space="preserve">  Diğer Duran Varlıklar</t>
  </si>
  <si>
    <t>TOPLAM VARLIKLAR</t>
  </si>
  <si>
    <t>KAYNAKLAR</t>
  </si>
  <si>
    <t>Kısa Vadeli Yükümlülükler</t>
  </si>
  <si>
    <t xml:space="preserve">  Finansal Borçlar</t>
  </si>
  <si>
    <t xml:space="preserve">  Diğer Finansal Yükümlülükler</t>
  </si>
  <si>
    <t xml:space="preserve">  Ticari Borçlar</t>
  </si>
  <si>
    <t xml:space="preserve">  Diğer Borçlar</t>
  </si>
  <si>
    <t xml:space="preserve">  Müşteri Söz. Doğan Yük.</t>
  </si>
  <si>
    <t xml:space="preserve">  Finans Sektörü Faaliyetlerinden Borçlar</t>
  </si>
  <si>
    <t xml:space="preserve">  Devlet Teşvik ve Yardımları</t>
  </si>
  <si>
    <t xml:space="preserve">  Ertelenmiş Gelirler (Müşteri Söz. Doğan Yük. Dış.Kal.)</t>
  </si>
  <si>
    <t xml:space="preserve">  Dönem Karı Vergi Yükümlülüğü</t>
  </si>
  <si>
    <t xml:space="preserve">  Borç Karşılıkları</t>
  </si>
  <si>
    <t xml:space="preserve">  Diğer Kısa Vadeli Yükümlülükler</t>
  </si>
  <si>
    <t xml:space="preserve">  Satış Amaçlı Elde Tutulan Duran Varlıklara İlişkin Yükümlülükler</t>
  </si>
  <si>
    <t>Uzun Vadeli Yükümlülükler</t>
  </si>
  <si>
    <t xml:space="preserve">  Müşteri Söz.Doğan Yük.</t>
  </si>
  <si>
    <t xml:space="preserve">  Ertelenmiş Gelirler (Müşteri Söz.Doğan Yük. Dış.Kal.)</t>
  </si>
  <si>
    <t xml:space="preserve">    Uzun vadeli karşılıklar</t>
  </si>
  <si>
    <t xml:space="preserve">  Çalışanlara Sağlanan Faydalara İliş.Karş.</t>
  </si>
  <si>
    <t xml:space="preserve">  Ertelenmiş Vergi Yükümlülüğü</t>
  </si>
  <si>
    <t xml:space="preserve">  Diğer Uzun Vadeli Yükümlülükler</t>
  </si>
  <si>
    <t>Özkaynaklar</t>
  </si>
  <si>
    <t xml:space="preserve">  Ana Ortaklığa Ait Özkaynaklar</t>
  </si>
  <si>
    <t xml:space="preserve">  Ödenmiş Sermaye</t>
  </si>
  <si>
    <t xml:space="preserve">  Karşılıklı İştirak Sermayesi Düzeltmesi (-)</t>
  </si>
  <si>
    <t xml:space="preserve">  Hisse Senedi İhraç Primleri</t>
  </si>
  <si>
    <t xml:space="preserve">  Değer Artış Fonları</t>
  </si>
  <si>
    <t xml:space="preserve">  Yabancı Para Çevrim Farkları</t>
  </si>
  <si>
    <t xml:space="preserve">  Kardan Ayrılan Kısıtlanmış Yedekler</t>
  </si>
  <si>
    <t xml:space="preserve">  Geçmiş Yıllar Kar/Zararları</t>
  </si>
  <si>
    <t xml:space="preserve">  Dönem Net Kar/Zararı</t>
  </si>
  <si>
    <t xml:space="preserve">  Diğer Özsermaye Kalemleri</t>
  </si>
  <si>
    <t xml:space="preserve">  Azınlık Payları</t>
  </si>
  <si>
    <t>TOPLAM KAYNAKLAR</t>
  </si>
  <si>
    <t>Sürdürülen Faaliyetler</t>
  </si>
  <si>
    <t>Satış Gelirleri</t>
  </si>
  <si>
    <t>Satışların Maliyeti (-)</t>
  </si>
  <si>
    <t>Ticari Faaliyetlerden Diğer Kar (Zarar)</t>
  </si>
  <si>
    <t>Ticari Faaliyetlerden Brüt Kar (Zarar)</t>
  </si>
  <si>
    <t>Faiz, Ücret, Prim, Komisyon ve Diğer Gelirler</t>
  </si>
  <si>
    <t>Faiz, Ücret, Prim, Komisyon ve Diğer Giderler (-)</t>
  </si>
  <si>
    <t>Finans Sektörü Faaliyetlerinden Diğer Kar (Zarar)</t>
  </si>
  <si>
    <t>Finans Sektörü Faaliyetlerinden Brüt Kar (Zarar)</t>
  </si>
  <si>
    <t>Diğer Gelir ve Giderler</t>
  </si>
  <si>
    <t>BRÜT KAR (ZARAR)</t>
  </si>
  <si>
    <t>Pazarlama, Satış ve Dağıtım Giderleri (-)</t>
  </si>
  <si>
    <t>Genel Yönetim Giderleri (-)</t>
  </si>
  <si>
    <t>Araştırma ve Geliştirme Giderleri (-)</t>
  </si>
  <si>
    <t>Diğer Faaliyet Gelirleri</t>
  </si>
  <si>
    <t>Diğer Faaliyet Giderleri (-)</t>
  </si>
  <si>
    <t>Faaliyet Karı Öncesi Diğer Gelir ve Giderler</t>
  </si>
  <si>
    <t>FAALİYET KARI (ZARARI)</t>
  </si>
  <si>
    <t>Net Faaliyet Kar/Zararı</t>
  </si>
  <si>
    <t xml:space="preserve">  Yatırım Faaliyetlerinden Gelirler</t>
  </si>
  <si>
    <t xml:space="preserve">  Yatırım Faaliyetlerinden Giderler (-)</t>
  </si>
  <si>
    <t xml:space="preserve">  Diğer Gelir ve Giderler</t>
  </si>
  <si>
    <t>Özkaynak Yöntemiyle Değerlenen Yatırımların Kar/Zararlarındaki Paylar</t>
  </si>
  <si>
    <t>Finansman Gideri Öncesi Faaliyet Karı/Zararı</t>
  </si>
  <si>
    <t>(Esas Faaliyet Dışı) Finansal Gelirler</t>
  </si>
  <si>
    <t>(Esas Faaliyet Dışı) Finansal Giderler (-)</t>
  </si>
  <si>
    <t>Vergi Öncesi Diğer Gelir ve Giderler</t>
  </si>
  <si>
    <t>SÜRDÜRÜLEN FAALİYETLER VERGİ ÖNCESİ KARI (ZARARI)</t>
  </si>
  <si>
    <t>Sürdürülen Faaliyetler Vergi Geliri (Gideri)</t>
  </si>
  <si>
    <t xml:space="preserve">  Dönem Vergi Geliri (Gideri)</t>
  </si>
  <si>
    <t xml:space="preserve">  Ertelenmiş Vergi Geliri (Gideri)</t>
  </si>
  <si>
    <t xml:space="preserve">  Diğer Vergi Geliri (Gideri)</t>
  </si>
  <si>
    <t>SÜRDÜRÜLEN FAALİYETLER DÖNEM KARI/ZARARI</t>
  </si>
  <si>
    <t>DURDURULAN FAALİYETLER</t>
  </si>
  <si>
    <t>Durdurulan Faaliyetler Vergi Sonrası Dönem Karı (Zararı)</t>
  </si>
  <si>
    <t>DÖNEM KARI (ZARARI)</t>
  </si>
  <si>
    <t>Dönem Kar/Zararının Dağılımı</t>
  </si>
  <si>
    <t>Azınlık Payları</t>
  </si>
  <si>
    <t>Ana Ortaklık Payları</t>
  </si>
  <si>
    <t>Hisse Başına Kazanç</t>
  </si>
  <si>
    <t>Seyreltilmiş Hisse Başına Kazanç</t>
  </si>
  <si>
    <t>Sürdürülen Faaliyetlerden Hisse Başına Kazanç</t>
  </si>
  <si>
    <t>Sürdürülen Faaliyetlerden Seyreltilmiş Hisse Başına Kazanç</t>
  </si>
  <si>
    <t>Amortisman Giderleri</t>
  </si>
  <si>
    <t>Kıdem Tazminatı</t>
  </si>
  <si>
    <t>Finansman Giderleri</t>
  </si>
  <si>
    <t>Yurtiçi Satışlar</t>
  </si>
  <si>
    <t>Yurtdışı Satışlar</t>
  </si>
  <si>
    <t>Net Yabancı Para Pozisyonu</t>
  </si>
  <si>
    <t>Parasal net yabancı para varlık/(yükümlülük) pozisyonu</t>
  </si>
  <si>
    <t>Net YPP (Hedge Dahil)</t>
  </si>
  <si>
    <t xml:space="preserve"> İşletme Faaliyetlerinden Kaynaklanan Net Nakit</t>
  </si>
  <si>
    <t xml:space="preserve"> Düzeltme Öncesi Kar</t>
  </si>
  <si>
    <t xml:space="preserve"> Düzeltmeler:</t>
  </si>
  <si>
    <t xml:space="preserve">  Amortisman &amp; İtfa Payları</t>
  </si>
  <si>
    <t xml:space="preserve">  Karşılıklardaki Değişim</t>
  </si>
  <si>
    <t xml:space="preserve">  Diğer Gelir/ Gider</t>
  </si>
  <si>
    <t xml:space="preserve"> İşletme Sermayesinde Değişikler Öncesi Faaliyet Karı (+)</t>
  </si>
  <si>
    <t xml:space="preserve">  İşletme Sermayesindeki Değişiklikler</t>
  </si>
  <si>
    <t xml:space="preserve"> Esas Faaliyet ile İlgili Oluşan Nakit (+)</t>
  </si>
  <si>
    <t xml:space="preserve">  Diğer İşletme Faaliyetlerinden Nakit</t>
  </si>
  <si>
    <t xml:space="preserve">  Sabit Sermaye Yatırımları</t>
  </si>
  <si>
    <t xml:space="preserve">  Diğer Yatırım Faaliyetlerinden Nakit</t>
  </si>
  <si>
    <t xml:space="preserve"> Yatırım Faaliyetlerinden Kaynaklanan Nakit</t>
  </si>
  <si>
    <t>Serbest Nakit Akım</t>
  </si>
  <si>
    <t>Finansal Borçlardaki Değişim</t>
  </si>
  <si>
    <t>Temettü Ödemeleri</t>
  </si>
  <si>
    <t>Sermaye Artırımı</t>
  </si>
  <si>
    <t>Diğer Finansman Faaliyetlerinden Nakit</t>
  </si>
  <si>
    <t>Finansman Faaliyetlerden Kaynaklanan Nakit</t>
  </si>
  <si>
    <t>Yab. Para Çev. Fark. Etk. Önc.Nak.Ve Nak. Benz. Net Artış/Azalış</t>
  </si>
  <si>
    <t xml:space="preserve"> Yab.ı Para Çevrim Fark. Nakit Ve Nakit Benz. Üzerindeki Etkisi</t>
  </si>
  <si>
    <t xml:space="preserve"> Diğer Nakit Girişi/Çıkışı</t>
  </si>
  <si>
    <t>Nakit ve Benzerlerindeki Değişim</t>
  </si>
  <si>
    <t>Diğer Nakit ve Nakit Benzerlerindeki Artış</t>
  </si>
  <si>
    <t>Dönem Başı Nakit Değerler</t>
  </si>
  <si>
    <t>Dönem Sonu Nakit</t>
  </si>
  <si>
    <t>FAVÖK</t>
  </si>
  <si>
    <t>Net Borç</t>
  </si>
  <si>
    <t>Faaliyetler için yatırılan sermayenin getirisi</t>
  </si>
  <si>
    <t>Operasyonel Net İşletme Sermayesi</t>
  </si>
  <si>
    <t>Faaliyetler için yatırılan sermayenin getirisi 2</t>
  </si>
  <si>
    <t>Net İşletme Sermayesi</t>
  </si>
  <si>
    <t>Yatırılan Sermayenin Getirsi ROIC %</t>
  </si>
  <si>
    <t>İşletme Sermayesi / Satışlar %</t>
  </si>
  <si>
    <t>ONİS / Satışlar %</t>
  </si>
  <si>
    <t>2022/9 Tutarları</t>
  </si>
  <si>
    <t>Grup Toplamı (%)</t>
  </si>
  <si>
    <t>Genel Toplam (%)</t>
  </si>
  <si>
    <t>2023/9 Tutarları</t>
  </si>
  <si>
    <t>Gelir Tablosu</t>
  </si>
  <si>
    <t>Hasılatın %'si</t>
  </si>
  <si>
    <t>Yİ-ÜFE</t>
  </si>
  <si>
    <t>Düzeltme Katsayısı</t>
  </si>
  <si>
    <t>2023/2022</t>
  </si>
  <si>
    <t>2023/2021</t>
  </si>
  <si>
    <t>2023/2020</t>
  </si>
  <si>
    <t>2023/2019</t>
  </si>
  <si>
    <t>2023/2018</t>
  </si>
  <si>
    <t>2022/9 - 2021/9 Değişim Tutarı</t>
  </si>
  <si>
    <t>%</t>
  </si>
  <si>
    <t>2023/9 - 2022/9 Değişim Tutarı</t>
  </si>
  <si>
    <t>TREND ANALİZİ</t>
  </si>
  <si>
    <t>Devamlı Sermaye</t>
  </si>
  <si>
    <t>Yabancıl Kaynaklar</t>
  </si>
  <si>
    <t>NET ÇALIŞMA SERMAYESİ</t>
  </si>
  <si>
    <t>KVY</t>
  </si>
  <si>
    <t>Net Çalışma Sermayesi</t>
  </si>
  <si>
    <t>CARİ - LİKİTİDE ORANLARI</t>
  </si>
  <si>
    <t>Stoklar</t>
  </si>
  <si>
    <t>Cari Oran</t>
  </si>
  <si>
    <t>Asit Test Oranı</t>
  </si>
  <si>
    <t>Nakit ve Nakit Benzeri</t>
  </si>
  <si>
    <t>Ticari Alacaklar</t>
  </si>
  <si>
    <t>Finansal Yatırımlar</t>
  </si>
  <si>
    <t>Stok Bağımlılık Oranı</t>
  </si>
  <si>
    <t>Nakit Oranı</t>
  </si>
  <si>
    <t>Toplam Yükümlülükler</t>
  </si>
  <si>
    <t>Toplam Varlıklar</t>
  </si>
  <si>
    <t>Borçların Aktif Toplamına Oranı</t>
  </si>
  <si>
    <t>Öz Kaynaklar</t>
  </si>
  <si>
    <t>Öz Kaynakların Aktif Toplamına Oranı</t>
  </si>
  <si>
    <t>Öz Kaynakların Toplam Borçlara Oranı</t>
  </si>
  <si>
    <t>Kısa Vadeli Borçların Toplam Borçlara Oranı</t>
  </si>
  <si>
    <t>KALDIRAÇ ORANLARI</t>
  </si>
  <si>
    <t>Duran Varlıkların Devamlı Sermayeye Oranı</t>
  </si>
  <si>
    <t>Satışların Maliyeti</t>
  </si>
  <si>
    <t>Ortalama Stoklar</t>
  </si>
  <si>
    <t>Stokların Devir Hızları</t>
  </si>
  <si>
    <t>Stok Tutma Süresi</t>
  </si>
  <si>
    <t>Ortalama Ticari Alacaklar</t>
  </si>
  <si>
    <t>Ticari Alacakların Devir Hızı</t>
  </si>
  <si>
    <t>Ticari Alacakların Ortalama Tahsil Süresi</t>
  </si>
  <si>
    <t>Ticari Borçlar</t>
  </si>
  <si>
    <t>Ortalama Ticari Borçlar</t>
  </si>
  <si>
    <t>Ticari Borçların Devir Hızları</t>
  </si>
  <si>
    <t>Ticari Borçların Ortalama Ödenme Süreleri</t>
  </si>
  <si>
    <t>Nakde Dönüşüm Süresi</t>
  </si>
  <si>
    <t>Varlıklar</t>
  </si>
  <si>
    <t>Ortalama Varlıklar</t>
  </si>
  <si>
    <t>Varlıkların Devir Hızı</t>
  </si>
  <si>
    <t>Özkaynak</t>
  </si>
  <si>
    <t>Özkaynak Devir Hızı</t>
  </si>
  <si>
    <t>Ortalama Özkaynak</t>
  </si>
  <si>
    <t>Çeyreklik Kar Marjları</t>
  </si>
  <si>
    <t>Brüt Kar</t>
  </si>
  <si>
    <t>Esas Faliyet Karı</t>
  </si>
  <si>
    <t>Sürdürülen Faaliyetler Dönem Karı</t>
  </si>
  <si>
    <t>Dönem Karı</t>
  </si>
  <si>
    <t>Brüt Kar Marjı</t>
  </si>
  <si>
    <t>Esas Faliyet Kar Marjı</t>
  </si>
  <si>
    <t>Sürdürülen Faaliyetler Dönem Kar Marjı</t>
  </si>
  <si>
    <t>Dönem Kar Marjı</t>
  </si>
  <si>
    <t>Yıllık Kar Marjları</t>
  </si>
  <si>
    <t>FAVÖK marjı</t>
  </si>
  <si>
    <t>Varlıkların Karlılık Oranları</t>
  </si>
  <si>
    <t>Ortalama Öz Kaynaklar</t>
  </si>
  <si>
    <t>Öz Kaynakların Karlılık Oranları</t>
  </si>
  <si>
    <t>EFK/Özsermaye (%)</t>
  </si>
  <si>
    <t xml:space="preserve">Ortalama Devamlı Sermaye </t>
  </si>
  <si>
    <t>Kullanılan Sermayenin Getirisi</t>
  </si>
  <si>
    <t>Vergi Öncesi Kar</t>
  </si>
  <si>
    <t>Kaynaklar</t>
  </si>
  <si>
    <t>Faiz Gideri</t>
  </si>
  <si>
    <t>Ortalama Kaynaklar</t>
  </si>
  <si>
    <t>Ekonomi Rantalibite Oranı</t>
  </si>
  <si>
    <t>Ödenmiş Sermaye</t>
  </si>
  <si>
    <t>Hisse Başına Kar</t>
  </si>
  <si>
    <t>Satış Hasılatındaki Büyüme Oranı</t>
  </si>
  <si>
    <t>Dönem Karındaki Büyüme Oranı</t>
  </si>
  <si>
    <t>Varlıklardaki Büyüme Oranı</t>
  </si>
  <si>
    <t>Öz Kaynaklardaki Büyüme Oranı</t>
  </si>
  <si>
    <t>Özkaynak Karlılık Oranı</t>
  </si>
  <si>
    <t>Finansal Kaldıraç Oranı</t>
  </si>
  <si>
    <t>Finansal Giderler</t>
  </si>
  <si>
    <t>Faaliyet Karı</t>
  </si>
  <si>
    <t>Net Borç / FAVÖK</t>
  </si>
  <si>
    <t>Faiz Karşılama Oranı</t>
  </si>
  <si>
    <t>Net Satışlar</t>
  </si>
  <si>
    <t>Net Satışlar (Yıllık)</t>
  </si>
  <si>
    <t>Esas Faaliyet Giderleri</t>
  </si>
  <si>
    <t>Finansal Gelirler</t>
  </si>
  <si>
    <t>Net Finansman Gideri</t>
  </si>
  <si>
    <t>Net Finansman Gideri/Net Satışlar</t>
  </si>
  <si>
    <t>Esas Faaliyet Giderleri/Net Satışlar (Yıllık)</t>
  </si>
  <si>
    <t>100 TL'lik Satıştan Elde Edilen Kar</t>
  </si>
  <si>
    <t>Dönem Kar Marjları</t>
  </si>
  <si>
    <t>Varlıkların Devir Hızları</t>
  </si>
  <si>
    <t>Öz Kaynaklar Çarpanı</t>
  </si>
  <si>
    <t>Dönem Kar Marjları (%)</t>
  </si>
  <si>
    <t>Varlıkların Devir Hızları (%)</t>
  </si>
  <si>
    <t>Öz Kaynaklar Çarpanı (%)</t>
  </si>
  <si>
    <t>Varlıkların Karlılık Oranları (%)</t>
  </si>
  <si>
    <t>Öz Kaynakların Karlılık Oranları (%)</t>
  </si>
  <si>
    <t>Serbest Nakit Akımı</t>
  </si>
  <si>
    <t>İşletme Faaliyetlerinden Nakit Akışları/KVYK</t>
  </si>
  <si>
    <t>İşletme Faaliyetlerinden Nakit Akışları/Toplam Borçlar</t>
  </si>
  <si>
    <t>İşletme Faaliyetlerinden Nakit Akışları/Toplam Varlıklar</t>
  </si>
  <si>
    <t>İşletme Faaliyetlerinden Nakit Akışları/Toplam Hisse senedi Sayısı</t>
  </si>
  <si>
    <t>İşletme Faaliyetlerinden Nakit Akışları/Ödenen Temettüler</t>
  </si>
  <si>
    <t>Fiyat</t>
  </si>
  <si>
    <t>Piyasa Değeri</t>
  </si>
  <si>
    <t>Net Faliyet Karı</t>
  </si>
  <si>
    <t>F/K</t>
  </si>
  <si>
    <t>PD/DD</t>
  </si>
  <si>
    <t>PD/Net Satışlar</t>
  </si>
  <si>
    <t>FD/FAVÖK</t>
  </si>
  <si>
    <t>F/K Medyan</t>
  </si>
  <si>
    <t>PD/DD medyan</t>
  </si>
  <si>
    <t>PD/Net Satışlar Medyan</t>
  </si>
  <si>
    <t>FD/FAVÖK Medyan</t>
  </si>
  <si>
    <t>Ciro Büyüme</t>
  </si>
  <si>
    <t>Net Kar Büyüme</t>
  </si>
  <si>
    <t>HBK Büyüme</t>
  </si>
  <si>
    <t>Çeyreklik Satışlar</t>
  </si>
  <si>
    <t>Çeyreklik Net Karlar</t>
  </si>
  <si>
    <t>Çeyreklik FAVÖK</t>
  </si>
  <si>
    <t>Yıllık Satışlardaki Payları</t>
  </si>
  <si>
    <t>Yıllık Net Kardaki Payları</t>
  </si>
  <si>
    <t>Yıllık FAVÖKdeki Payları</t>
  </si>
  <si>
    <t>Net Kar Marjı</t>
  </si>
  <si>
    <t>FAVÖK Marjı</t>
  </si>
  <si>
    <t>FD</t>
  </si>
  <si>
    <t>FAVÖK2</t>
  </si>
  <si>
    <t>Favök2</t>
  </si>
  <si>
    <t>Favök Büyüme</t>
  </si>
  <si>
    <t>3 Yıllık Ortalama Ciro Büyüme</t>
  </si>
  <si>
    <t>3 Yıllık Ortalama Net Kar Büyüme</t>
  </si>
  <si>
    <t>1. Çeyrek Ciro Ortalama Pay</t>
  </si>
  <si>
    <t>2. Çeyrek Ciro Ortalama Pay</t>
  </si>
  <si>
    <t>3. Çeyrek Ciro Ortalama Pay</t>
  </si>
  <si>
    <t>4. Çeyrek Ciro Ortalama Pay</t>
  </si>
  <si>
    <t>1. Çeyrek Net Kar Ortalama Pay</t>
  </si>
  <si>
    <t>2. Çeyrek Net Kar Ortalama Pay</t>
  </si>
  <si>
    <t>3. Çeyrek Net Kar Ortalama Pay</t>
  </si>
  <si>
    <t>4. Çeyrek Net Kar Ortalama Pay</t>
  </si>
  <si>
    <t>Favok Marjı</t>
  </si>
  <si>
    <t>1. Çeyrek FAVÖK Ortalama Pay</t>
  </si>
  <si>
    <t>2. Çeyrek FAVÖK Ortalama Pay</t>
  </si>
  <si>
    <t>3. Çeyrek FAVÖK Ortalama Pay</t>
  </si>
  <si>
    <t>4. Çeyrek FAVÖK Ortalama Pay</t>
  </si>
  <si>
    <t>Ortalamalar</t>
  </si>
  <si>
    <t>Tahmin</t>
  </si>
  <si>
    <t>Std</t>
  </si>
  <si>
    <t>Medyan</t>
  </si>
  <si>
    <t>3 Yıllık Ortalama Favök Büyüme</t>
  </si>
  <si>
    <t>Q1</t>
  </si>
  <si>
    <t>Q2</t>
  </si>
  <si>
    <t>Q3</t>
  </si>
  <si>
    <t>Q4</t>
  </si>
  <si>
    <t>Total</t>
  </si>
  <si>
    <t xml:space="preserve"> Tahmini Veriler</t>
  </si>
  <si>
    <t>Net Kar</t>
  </si>
  <si>
    <t>FK'ya Göre Tahminler</t>
  </si>
  <si>
    <t>HBK</t>
  </si>
  <si>
    <t>F/K Ortalaması</t>
  </si>
  <si>
    <t>Tahmini Fiyat</t>
  </si>
  <si>
    <t>PD/DD'ye Göre Tahminler</t>
  </si>
  <si>
    <t>PD/DD Ortalaması</t>
  </si>
  <si>
    <t>Özsermaye</t>
  </si>
  <si>
    <t xml:space="preserve"> FD/FAVÖK'e Göre Tahminler</t>
  </si>
  <si>
    <t>FD/FAVOK ort.</t>
  </si>
  <si>
    <t>Beklenen FD</t>
  </si>
  <si>
    <t>Beklenen PD</t>
  </si>
  <si>
    <t>Fiyat Tahmini</t>
  </si>
  <si>
    <t>Şuanki Fiyat</t>
  </si>
  <si>
    <t>İskonto</t>
  </si>
  <si>
    <t>Yatırılan Sermaye</t>
  </si>
  <si>
    <t>NOPAT</t>
  </si>
  <si>
    <t>Esas Faaliyet Karı</t>
  </si>
  <si>
    <t>Vergi Gideri</t>
  </si>
  <si>
    <t>Ertelenmiş Vergi Gideri</t>
  </si>
  <si>
    <t>Nakit ve Nakit Benzerleri</t>
  </si>
  <si>
    <t>Kısa Vadeli Finansal Yatırımlar</t>
  </si>
  <si>
    <t>Şirketin İhtiyaç Duyduğu Nakit</t>
  </si>
  <si>
    <t>Nakitler</t>
  </si>
  <si>
    <t>NET VARLIK YAKLAŞIMI</t>
  </si>
  <si>
    <t>Diğer Varlıklar</t>
  </si>
  <si>
    <t>Faiz İçermeyen Borçlar</t>
  </si>
  <si>
    <t>Toplam Dönen Varlıklar</t>
  </si>
  <si>
    <t>Maddi Duran Varlıklar</t>
  </si>
  <si>
    <t>Maddi Olmayan Duran Varlıklar</t>
  </si>
  <si>
    <t>ROIC</t>
  </si>
  <si>
    <t>5 Yıllık Tahvil Faizi</t>
  </si>
  <si>
    <t>Ülke Riski</t>
  </si>
  <si>
    <t>Risksiz Faiz Oranı</t>
  </si>
  <si>
    <t>Şirket Riski</t>
  </si>
  <si>
    <t>Borçlanma Maliyeti</t>
  </si>
  <si>
    <t>Beta</t>
  </si>
  <si>
    <t>Piyasa Riski</t>
  </si>
  <si>
    <t>Büyüklük Riski</t>
  </si>
  <si>
    <t>Borç Oranı</t>
  </si>
  <si>
    <t>Özsermaye Oranı</t>
  </si>
  <si>
    <t>Kurumlar Vergisi</t>
  </si>
  <si>
    <t>Özsermaye Maliyeti</t>
  </si>
  <si>
    <t>WACC (AOSM)</t>
  </si>
  <si>
    <t>ROIC-WAAC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</si>
</sst>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name val="Calibri"/>
      <family val="2"/>
      <charset val="162"/>
    </font>
    <font>
      <sz val="10"/>
      <color rgb="FF333333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0" borderId="3" xfId="0" applyFont="1" applyBorder="1" applyAlignment="1">
      <alignment horizontal="center" vertical="top"/>
    </xf>
    <xf numFmtId="9" fontId="0" fillId="0" borderId="0" xfId="1" applyFont="1"/>
    <xf numFmtId="9" fontId="1" fillId="0" borderId="0" xfId="1" applyFont="1"/>
    <xf numFmtId="9" fontId="3" fillId="0" borderId="0" xfId="1" applyFont="1"/>
    <xf numFmtId="0" fontId="4" fillId="0" borderId="4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0" fillId="0" borderId="5" xfId="0" applyBorder="1"/>
    <xf numFmtId="165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6" borderId="0" xfId="0" applyFill="1"/>
    <xf numFmtId="2" fontId="0" fillId="7" borderId="0" xfId="0" applyNumberFormat="1" applyFill="1"/>
    <xf numFmtId="2" fontId="0" fillId="0" borderId="1" xfId="0" applyNumberFormat="1" applyBorder="1"/>
    <xf numFmtId="0" fontId="0" fillId="8" borderId="1" xfId="0" applyFill="1" applyBorder="1"/>
    <xf numFmtId="9" fontId="0" fillId="0" borderId="1" xfId="1" applyFont="1" applyBorder="1"/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0" xfId="0" applyNumberFormat="1"/>
    <xf numFmtId="0" fontId="3" fillId="2" borderId="0" xfId="0" applyFont="1" applyFill="1"/>
    <xf numFmtId="10" fontId="0" fillId="3" borderId="0" xfId="0" applyNumberFormat="1" applyFill="1"/>
    <xf numFmtId="0" fontId="0" fillId="3" borderId="0" xfId="0" applyFill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085862942043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Bilanço!$A$157</c:f>
              <c:strCache>
                <c:ptCount val="1"/>
                <c:pt idx="0">
                  <c:v>Yatırılan Sermayenin Getirsi ROIC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Bilanço!$F$1:$X$1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Bilanço!$F$157:$X$157</c:f>
              <c:numCache>
                <c:formatCode>0.00</c:formatCode>
                <c:ptCount val="19"/>
                <c:pt idx="0">
                  <c:v>0.20014492311411869</c:v>
                </c:pt>
                <c:pt idx="1">
                  <c:v>0.20208143189691796</c:v>
                </c:pt>
                <c:pt idx="2">
                  <c:v>0.2254177104390426</c:v>
                </c:pt>
                <c:pt idx="3">
                  <c:v>0.15964739599500308</c:v>
                </c:pt>
                <c:pt idx="4">
                  <c:v>0.15931366973251654</c:v>
                </c:pt>
                <c:pt idx="5">
                  <c:v>0.14909892407735437</c:v>
                </c:pt>
                <c:pt idx="6">
                  <c:v>0.14798657986749839</c:v>
                </c:pt>
                <c:pt idx="7">
                  <c:v>0.14642942144668067</c:v>
                </c:pt>
                <c:pt idx="8">
                  <c:v>0.15454255810551271</c:v>
                </c:pt>
                <c:pt idx="9">
                  <c:v>0.15804745876200535</c:v>
                </c:pt>
                <c:pt idx="10">
                  <c:v>0.15794579711306428</c:v>
                </c:pt>
                <c:pt idx="11">
                  <c:v>0.19530727740264456</c:v>
                </c:pt>
                <c:pt idx="12">
                  <c:v>0.18364034101862661</c:v>
                </c:pt>
                <c:pt idx="13">
                  <c:v>0.18182945185635102</c:v>
                </c:pt>
                <c:pt idx="14">
                  <c:v>0.22342124892629722</c:v>
                </c:pt>
                <c:pt idx="15">
                  <c:v>0.15922646766038498</c:v>
                </c:pt>
                <c:pt idx="16">
                  <c:v>0.19002628081225781</c:v>
                </c:pt>
                <c:pt idx="17">
                  <c:v>0.20746700327123457</c:v>
                </c:pt>
                <c:pt idx="18">
                  <c:v>0.16403229120093676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5-4DCF-B16F-85A30C5821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499296"/>
        <c:axId val="1427033952"/>
      </c:barChart>
      <c:catAx>
        <c:axId val="11814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7033952"/>
        <c:crosses val="autoZero"/>
        <c:auto val="1"/>
        <c:lblAlgn val="ctr"/>
        <c:lblOffset val="100"/>
        <c:noMultiLvlLbl val="0"/>
      </c:catAx>
      <c:valAx>
        <c:axId val="14270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14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Satış</a:t>
            </a:r>
            <a:r>
              <a:rPr lang="tr-TR" baseline="0"/>
              <a:t> Gelirleri - Stoklar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Analiz'!$A$91</c:f>
              <c:strCache>
                <c:ptCount val="1"/>
                <c:pt idx="0">
                  <c:v>  Stoklar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Analiz'!$B$91:$G$91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92.847734663246541</c:v>
                </c:pt>
                <c:pt idx="2">
                  <c:v>86.550220754716079</c:v>
                </c:pt>
                <c:pt idx="3">
                  <c:v>150.64830242675973</c:v>
                </c:pt>
                <c:pt idx="4">
                  <c:v>259.07694244870771</c:v>
                </c:pt>
                <c:pt idx="5">
                  <c:v>370.9019383629402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0-44DA-BBC9-F05D03CEC73F}"/>
            </c:ext>
          </c:extLst>
        </c:ser>
        <c:ser>
          <c:idx val="1"/>
          <c:order val="1"/>
          <c:tx>
            <c:strRef>
              <c:f>'Yatay - Trend Analiz'!$H$84</c:f>
              <c:strCache>
                <c:ptCount val="1"/>
                <c:pt idx="0">
                  <c:v>Satış Gelirleri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Analiz'!$I$84:$N$84</c:f>
              <c:numCache>
                <c:formatCode>0</c:formatCode>
                <c:ptCount val="6"/>
                <c:pt idx="0">
                  <c:v>100</c:v>
                </c:pt>
                <c:pt idx="1">
                  <c:v>113.99882116807601</c:v>
                </c:pt>
                <c:pt idx="2">
                  <c:v>115.59705561468456</c:v>
                </c:pt>
                <c:pt idx="3">
                  <c:v>96.808936814045893</c:v>
                </c:pt>
                <c:pt idx="4">
                  <c:v>118.63219587314353</c:v>
                </c:pt>
                <c:pt idx="5">
                  <c:v>125.9520952162849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0-44DA-BBC9-F05D03CEC7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Analiz'!$H$93</c:f>
              <c:strCache>
                <c:ptCount val="1"/>
                <c:pt idx="0">
                  <c:v>BRÜT KAR (ZARAR)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Analiz'!$I$93:$N$93</c:f>
              <c:numCache>
                <c:formatCode>0</c:formatCode>
                <c:ptCount val="6"/>
                <c:pt idx="0">
                  <c:v>100</c:v>
                </c:pt>
                <c:pt idx="1">
                  <c:v>117.74485702874237</c:v>
                </c:pt>
                <c:pt idx="2">
                  <c:v>113.98067704499088</c:v>
                </c:pt>
                <c:pt idx="3">
                  <c:v>93.882800283847473</c:v>
                </c:pt>
                <c:pt idx="4">
                  <c:v>54.232343899652193</c:v>
                </c:pt>
                <c:pt idx="5">
                  <c:v>69.176294820941806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9-4686-9E0E-6B185B03BB60}"/>
            </c:ext>
          </c:extLst>
        </c:ser>
        <c:ser>
          <c:idx val="1"/>
          <c:order val="1"/>
          <c:tx>
            <c:strRef>
              <c:f>'Yatay - Trend Analiz'!$H$100</c:f>
              <c:strCache>
                <c:ptCount val="1"/>
                <c:pt idx="0">
                  <c:v>FAALİYET KARI (ZARARI)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Analiz'!$I$100:$N$100</c:f>
              <c:numCache>
                <c:formatCode>0</c:formatCode>
                <c:ptCount val="6"/>
                <c:pt idx="0">
                  <c:v>100</c:v>
                </c:pt>
                <c:pt idx="1">
                  <c:v>113.84635686575446</c:v>
                </c:pt>
                <c:pt idx="2">
                  <c:v>117.1741740547467</c:v>
                </c:pt>
                <c:pt idx="3">
                  <c:v>88.386688413294905</c:v>
                </c:pt>
                <c:pt idx="4">
                  <c:v>71.809604323858906</c:v>
                </c:pt>
                <c:pt idx="5">
                  <c:v>70.586286762216417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9-4686-9E0E-6B185B03BB60}"/>
            </c:ext>
          </c:extLst>
        </c:ser>
        <c:ser>
          <c:idx val="2"/>
          <c:order val="2"/>
          <c:tx>
            <c:strRef>
              <c:f>'Yatay - Trend Analiz'!$H$118</c:f>
              <c:strCache>
                <c:ptCount val="1"/>
                <c:pt idx="0">
                  <c:v>DÖNEM KARI (ZARARI)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Analiz'!$I$118:$N$118</c:f>
              <c:numCache>
                <c:formatCode>0</c:formatCode>
                <c:ptCount val="6"/>
                <c:pt idx="0">
                  <c:v>100</c:v>
                </c:pt>
                <c:pt idx="1">
                  <c:v>100.88858874617628</c:v>
                </c:pt>
                <c:pt idx="2">
                  <c:v>150.45463662404828</c:v>
                </c:pt>
                <c:pt idx="3">
                  <c:v>116.70700747870222</c:v>
                </c:pt>
                <c:pt idx="4">
                  <c:v>73.306751650244024</c:v>
                </c:pt>
                <c:pt idx="5">
                  <c:v>270.57623505872999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9-4686-9E0E-6B185B03BB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Çeyreklik Satışlar ve Karlılık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'Çeyreklik Veriler'!$A$2</c:f>
              <c:strCache>
                <c:ptCount val="1"/>
                <c:pt idx="0">
                  <c:v>Satış Gelirleri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'Çeyreklik Veriler'!$B$1:$W$1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'Çeyreklik Veriler'!$B$2:$W$2</c:f>
              <c:numCache>
                <c:formatCode>General</c:formatCode>
                <c:ptCount val="22"/>
                <c:pt idx="0">
                  <c:v>3746993000</c:v>
                </c:pt>
                <c:pt idx="1">
                  <c:v>4664380000</c:v>
                </c:pt>
                <c:pt idx="2">
                  <c:v>5874890000</c:v>
                </c:pt>
                <c:pt idx="3">
                  <c:v>4483636000</c:v>
                </c:pt>
                <c:pt idx="4">
                  <c:v>4843643000</c:v>
                </c:pt>
                <c:pt idx="5">
                  <c:v>5238724000</c:v>
                </c:pt>
                <c:pt idx="6">
                  <c:v>4887082000</c:v>
                </c:pt>
                <c:pt idx="7">
                  <c:v>5779079000</c:v>
                </c:pt>
                <c:pt idx="8">
                  <c:v>5325689000</c:v>
                </c:pt>
                <c:pt idx="9">
                  <c:v>5782549000</c:v>
                </c:pt>
                <c:pt idx="10">
                  <c:v>4869886000</c:v>
                </c:pt>
                <c:pt idx="11">
                  <c:v>5888865000</c:v>
                </c:pt>
                <c:pt idx="12">
                  <c:v>6075987000</c:v>
                </c:pt>
                <c:pt idx="13">
                  <c:v>8394807000</c:v>
                </c:pt>
                <c:pt idx="14">
                  <c:v>12634671000</c:v>
                </c:pt>
                <c:pt idx="15">
                  <c:v>17910428000</c:v>
                </c:pt>
                <c:pt idx="16">
                  <c:v>19140396000</c:v>
                </c:pt>
                <c:pt idx="17">
                  <c:v>25697106000</c:v>
                </c:pt>
                <c:pt idx="18">
                  <c:v>21701101000</c:v>
                </c:pt>
                <c:pt idx="19">
                  <c:v>28641417000</c:v>
                </c:pt>
                <c:pt idx="20">
                  <c:v>29475848000</c:v>
                </c:pt>
                <c:pt idx="21">
                  <c:v>40109982000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C-4A36-ADBE-5827B7C9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978018432"/>
        <c:axId val="1172923824"/>
      </c:barChart>
      <c:lineChart>
        <c:grouping val="standard"/>
        <c:varyColors val="0"/>
        <c:ser>
          <c:idx val="1"/>
          <c:order val="1"/>
          <c:tx>
            <c:strRef>
              <c:f>'Çeyreklik Veriler'!$A$11</c:f>
              <c:strCache>
                <c:ptCount val="1"/>
                <c:pt idx="0">
                  <c:v>BRÜT KAR (ZARAR)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'Çeyreklik Veriler'!$B$1:$W$1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'Çeyreklik Veriler'!$B$11:$W$11</c:f>
              <c:numCache>
                <c:formatCode>General</c:formatCode>
                <c:ptCount val="22"/>
                <c:pt idx="0">
                  <c:v>1248848000</c:v>
                </c:pt>
                <c:pt idx="1">
                  <c:v>1221939000</c:v>
                </c:pt>
                <c:pt idx="2">
                  <c:v>2470948000</c:v>
                </c:pt>
                <c:pt idx="3">
                  <c:v>1300438000</c:v>
                </c:pt>
                <c:pt idx="4">
                  <c:v>1415705000</c:v>
                </c:pt>
                <c:pt idx="5">
                  <c:v>1500511000</c:v>
                </c:pt>
                <c:pt idx="6">
                  <c:v>1127817000</c:v>
                </c:pt>
                <c:pt idx="7">
                  <c:v>1563661000</c:v>
                </c:pt>
                <c:pt idx="8">
                  <c:v>1491526000</c:v>
                </c:pt>
                <c:pt idx="9">
                  <c:v>1611741000</c:v>
                </c:pt>
                <c:pt idx="10">
                  <c:v>972444000</c:v>
                </c:pt>
                <c:pt idx="11">
                  <c:v>1715677000</c:v>
                </c:pt>
                <c:pt idx="12">
                  <c:v>1738734000</c:v>
                </c:pt>
                <c:pt idx="13">
                  <c:v>2079435000</c:v>
                </c:pt>
                <c:pt idx="14">
                  <c:v>2747981000</c:v>
                </c:pt>
                <c:pt idx="15">
                  <c:v>2718760000</c:v>
                </c:pt>
                <c:pt idx="16">
                  <c:v>2204258000</c:v>
                </c:pt>
                <c:pt idx="17">
                  <c:v>3116707000</c:v>
                </c:pt>
                <c:pt idx="18">
                  <c:v>7788456000</c:v>
                </c:pt>
                <c:pt idx="19">
                  <c:v>4008737000</c:v>
                </c:pt>
                <c:pt idx="20">
                  <c:v>4745237000</c:v>
                </c:pt>
                <c:pt idx="21">
                  <c:v>6366655000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C-4A36-ADBE-5827B7C92345}"/>
            </c:ext>
          </c:extLst>
        </c:ser>
        <c:ser>
          <c:idx val="2"/>
          <c:order val="2"/>
          <c:tx>
            <c:strRef>
              <c:f>'Çeyreklik Veriler'!$A$19</c:f>
              <c:strCache>
                <c:ptCount val="1"/>
                <c:pt idx="0">
                  <c:v>Net Faaliyet Kar/Zararı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'Çeyreklik Veriler'!$B$1:$W$1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'Çeyreklik Veriler'!$B$19:$W$19</c:f>
              <c:numCache>
                <c:formatCode>General</c:formatCode>
                <c:ptCount val="22"/>
                <c:pt idx="0">
                  <c:v>826484000</c:v>
                </c:pt>
                <c:pt idx="1">
                  <c:v>772356000</c:v>
                </c:pt>
                <c:pt idx="2">
                  <c:v>1908946000</c:v>
                </c:pt>
                <c:pt idx="3">
                  <c:v>788636000</c:v>
                </c:pt>
                <c:pt idx="4">
                  <c:v>936460000</c:v>
                </c:pt>
                <c:pt idx="5">
                  <c:v>980848000</c:v>
                </c:pt>
                <c:pt idx="6">
                  <c:v>468042000</c:v>
                </c:pt>
                <c:pt idx="7">
                  <c:v>956863000</c:v>
                </c:pt>
                <c:pt idx="8">
                  <c:v>928410000</c:v>
                </c:pt>
                <c:pt idx="9">
                  <c:v>1020459000</c:v>
                </c:pt>
                <c:pt idx="10">
                  <c:v>190446000</c:v>
                </c:pt>
                <c:pt idx="11">
                  <c:v>1031125000</c:v>
                </c:pt>
                <c:pt idx="12">
                  <c:v>1024744000</c:v>
                </c:pt>
                <c:pt idx="13">
                  <c:v>1241974000</c:v>
                </c:pt>
                <c:pt idx="14">
                  <c:v>1601255000</c:v>
                </c:pt>
                <c:pt idx="15">
                  <c:v>1398582000</c:v>
                </c:pt>
                <c:pt idx="16">
                  <c:v>2104671000</c:v>
                </c:pt>
                <c:pt idx="17">
                  <c:v>2262670000</c:v>
                </c:pt>
                <c:pt idx="18">
                  <c:v>2328207000</c:v>
                </c:pt>
                <c:pt idx="19">
                  <c:v>2030803000</c:v>
                </c:pt>
                <c:pt idx="20">
                  <c:v>3673869000</c:v>
                </c:pt>
                <c:pt idx="21">
                  <c:v>4538263000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C-4A36-ADBE-5827B7C92345}"/>
            </c:ext>
          </c:extLst>
        </c:ser>
        <c:ser>
          <c:idx val="3"/>
          <c:order val="3"/>
          <c:tx>
            <c:strRef>
              <c:f>'Çeyreklik Veriler'!$A$36</c:f>
              <c:strCache>
                <c:ptCount val="1"/>
                <c:pt idx="0">
                  <c:v>DÖNEM KARI (ZARARI)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'Çeyreklik Veriler'!$B$1:$W$1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'Çeyreklik Veriler'!$B$39:$W$39</c:f>
              <c:numCache>
                <c:formatCode>General</c:formatCode>
                <c:ptCount val="22"/>
                <c:pt idx="0">
                  <c:v>256110000</c:v>
                </c:pt>
                <c:pt idx="1">
                  <c:v>265294000</c:v>
                </c:pt>
                <c:pt idx="2">
                  <c:v>-16569000</c:v>
                </c:pt>
                <c:pt idx="3">
                  <c:v>297419000</c:v>
                </c:pt>
                <c:pt idx="4">
                  <c:v>161422000</c:v>
                </c:pt>
                <c:pt idx="5">
                  <c:v>331099000</c:v>
                </c:pt>
                <c:pt idx="6">
                  <c:v>243682000</c:v>
                </c:pt>
                <c:pt idx="7">
                  <c:v>341068000</c:v>
                </c:pt>
                <c:pt idx="8">
                  <c:v>367246000</c:v>
                </c:pt>
                <c:pt idx="9">
                  <c:v>638574000</c:v>
                </c:pt>
                <c:pt idx="10">
                  <c:v>-259205000</c:v>
                </c:pt>
                <c:pt idx="11">
                  <c:v>531984000</c:v>
                </c:pt>
                <c:pt idx="12">
                  <c:v>437666000</c:v>
                </c:pt>
                <c:pt idx="13">
                  <c:v>534406000</c:v>
                </c:pt>
                <c:pt idx="14">
                  <c:v>778312000</c:v>
                </c:pt>
                <c:pt idx="15">
                  <c:v>193026000</c:v>
                </c:pt>
                <c:pt idx="16">
                  <c:v>982286000</c:v>
                </c:pt>
                <c:pt idx="17">
                  <c:v>1200723000</c:v>
                </c:pt>
                <c:pt idx="18">
                  <c:v>12122058000</c:v>
                </c:pt>
                <c:pt idx="19">
                  <c:v>369572000</c:v>
                </c:pt>
                <c:pt idx="20">
                  <c:v>1984065000</c:v>
                </c:pt>
                <c:pt idx="21">
                  <c:v>10577248000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C-4A36-ADBE-5827B7C9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017472"/>
        <c:axId val="1357105216"/>
      </c:lineChart>
      <c:catAx>
        <c:axId val="978017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105216"/>
        <c:crosses val="autoZero"/>
        <c:auto val="1"/>
        <c:lblAlgn val="ctr"/>
        <c:lblOffset val="100"/>
        <c:noMultiLvlLbl val="0"/>
      </c:catAx>
      <c:valAx>
        <c:axId val="1357105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8017472"/>
        <c:crosses val="autoZero"/>
        <c:crossBetween val="between"/>
      </c:valAx>
      <c:valAx>
        <c:axId val="1172923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8018432"/>
        <c:crosses val="max"/>
        <c:crossBetween val="between"/>
      </c:valAx>
      <c:catAx>
        <c:axId val="9780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92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Yıllık Satışlar ve Karlılık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'Yıllık Veriler'!$A$2</c:f>
              <c:strCache>
                <c:ptCount val="1"/>
                <c:pt idx="0">
                  <c:v>Satış Gelirleri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'Yıllık Veriler'!$B$1:$T$1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'Yıllık Veriler'!$B$2:$T$2</c:f>
              <c:numCache>
                <c:formatCode>General</c:formatCode>
                <c:ptCount val="19"/>
                <c:pt idx="0">
                  <c:v>18769899000</c:v>
                </c:pt>
                <c:pt idx="1">
                  <c:v>19866549000</c:v>
                </c:pt>
                <c:pt idx="2">
                  <c:v>20440893000</c:v>
                </c:pt>
                <c:pt idx="3">
                  <c:v>19453085000</c:v>
                </c:pt>
                <c:pt idx="4">
                  <c:v>20748528000</c:v>
                </c:pt>
                <c:pt idx="5">
                  <c:v>21230574000</c:v>
                </c:pt>
                <c:pt idx="6">
                  <c:v>21774399000</c:v>
                </c:pt>
                <c:pt idx="7">
                  <c:v>21757203000</c:v>
                </c:pt>
                <c:pt idx="8">
                  <c:v>21866989000</c:v>
                </c:pt>
                <c:pt idx="9">
                  <c:v>22617287000</c:v>
                </c:pt>
                <c:pt idx="10">
                  <c:v>25229545000</c:v>
                </c:pt>
                <c:pt idx="11">
                  <c:v>32994330000</c:v>
                </c:pt>
                <c:pt idx="12">
                  <c:v>45015893000</c:v>
                </c:pt>
                <c:pt idx="13">
                  <c:v>58080302000</c:v>
                </c:pt>
                <c:pt idx="14">
                  <c:v>75382601000</c:v>
                </c:pt>
                <c:pt idx="15">
                  <c:v>84449031000</c:v>
                </c:pt>
                <c:pt idx="16">
                  <c:v>95180020000</c:v>
                </c:pt>
                <c:pt idx="17">
                  <c:v>105515472000</c:v>
                </c:pt>
                <c:pt idx="18">
                  <c:v>119928348000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78A-818E-680EE2DA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076807328"/>
        <c:axId val="1480222112"/>
      </c:barChart>
      <c:lineChart>
        <c:grouping val="standard"/>
        <c:varyColors val="0"/>
        <c:ser>
          <c:idx val="1"/>
          <c:order val="1"/>
          <c:tx>
            <c:strRef>
              <c:f>'Yıllık Veriler'!$A$11</c:f>
              <c:strCache>
                <c:ptCount val="1"/>
                <c:pt idx="0">
                  <c:v>BRÜT KAR (ZARAR)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'Yıllık Veriler'!$B$1:$T$1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'Yıllık Veriler'!$B$11:$T$11</c:f>
              <c:numCache>
                <c:formatCode>General</c:formatCode>
                <c:ptCount val="19"/>
                <c:pt idx="0">
                  <c:v>6242173000</c:v>
                </c:pt>
                <c:pt idx="1">
                  <c:v>6409030000</c:v>
                </c:pt>
                <c:pt idx="2">
                  <c:v>6687602000</c:v>
                </c:pt>
                <c:pt idx="3">
                  <c:v>5344471000</c:v>
                </c:pt>
                <c:pt idx="4">
                  <c:v>5607694000</c:v>
                </c:pt>
                <c:pt idx="5">
                  <c:v>5683515000</c:v>
                </c:pt>
                <c:pt idx="6">
                  <c:v>5794745000</c:v>
                </c:pt>
                <c:pt idx="7">
                  <c:v>5639372000</c:v>
                </c:pt>
                <c:pt idx="8">
                  <c:v>5791388000</c:v>
                </c:pt>
                <c:pt idx="9">
                  <c:v>6038596000</c:v>
                </c:pt>
                <c:pt idx="10">
                  <c:v>6506290000</c:v>
                </c:pt>
                <c:pt idx="11">
                  <c:v>8281827000</c:v>
                </c:pt>
                <c:pt idx="12">
                  <c:v>9284910000</c:v>
                </c:pt>
                <c:pt idx="13">
                  <c:v>9750434000</c:v>
                </c:pt>
                <c:pt idx="14">
                  <c:v>10787706000</c:v>
                </c:pt>
                <c:pt idx="15">
                  <c:v>15828181000</c:v>
                </c:pt>
                <c:pt idx="16">
                  <c:v>17118158000</c:v>
                </c:pt>
                <c:pt idx="17">
                  <c:v>19659137000</c:v>
                </c:pt>
                <c:pt idx="18">
                  <c:v>22909085000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F-478A-818E-680EE2DA1A26}"/>
            </c:ext>
          </c:extLst>
        </c:ser>
        <c:ser>
          <c:idx val="2"/>
          <c:order val="2"/>
          <c:tx>
            <c:strRef>
              <c:f>'Yıllık Veriler'!$A$19</c:f>
              <c:strCache>
                <c:ptCount val="1"/>
                <c:pt idx="0">
                  <c:v>Net Faaliyet Kar/Zararı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'Yıllık Veriler'!$B$1:$T$1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'Yıllık Veriler'!$B$19:$T$19</c:f>
              <c:numCache>
                <c:formatCode>General</c:formatCode>
                <c:ptCount val="19"/>
                <c:pt idx="0">
                  <c:v>4296422000</c:v>
                </c:pt>
                <c:pt idx="1">
                  <c:v>4406398000</c:v>
                </c:pt>
                <c:pt idx="2">
                  <c:v>4614890000</c:v>
                </c:pt>
                <c:pt idx="3">
                  <c:v>3173986000</c:v>
                </c:pt>
                <c:pt idx="4">
                  <c:v>3342213000</c:v>
                </c:pt>
                <c:pt idx="5">
                  <c:v>3334163000</c:v>
                </c:pt>
                <c:pt idx="6">
                  <c:v>3373774000</c:v>
                </c:pt>
                <c:pt idx="7">
                  <c:v>3096178000</c:v>
                </c:pt>
                <c:pt idx="8">
                  <c:v>3170440000</c:v>
                </c:pt>
                <c:pt idx="9">
                  <c:v>3266774000</c:v>
                </c:pt>
                <c:pt idx="10">
                  <c:v>3488289000</c:v>
                </c:pt>
                <c:pt idx="11">
                  <c:v>4899098000</c:v>
                </c:pt>
                <c:pt idx="12">
                  <c:v>5266555000</c:v>
                </c:pt>
                <c:pt idx="13">
                  <c:v>6346482000</c:v>
                </c:pt>
                <c:pt idx="14">
                  <c:v>7367178000</c:v>
                </c:pt>
                <c:pt idx="15">
                  <c:v>8094130000</c:v>
                </c:pt>
                <c:pt idx="16">
                  <c:v>8726351000</c:v>
                </c:pt>
                <c:pt idx="17">
                  <c:v>10295549000</c:v>
                </c:pt>
                <c:pt idx="18">
                  <c:v>12571142000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F-478A-818E-680EE2DA1A26}"/>
            </c:ext>
          </c:extLst>
        </c:ser>
        <c:ser>
          <c:idx val="3"/>
          <c:order val="3"/>
          <c:tx>
            <c:strRef>
              <c:f>'Yıllık Veriler'!$A$36</c:f>
              <c:strCache>
                <c:ptCount val="1"/>
                <c:pt idx="0">
                  <c:v>DÖNEM KARI (ZARARI)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'Yıllık Veriler'!$B$1:$T$1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'Yıllık Veriler'!$B$39:$T$39</c:f>
              <c:numCache>
                <c:formatCode>General</c:formatCode>
                <c:ptCount val="19"/>
                <c:pt idx="0">
                  <c:v>802254000</c:v>
                </c:pt>
                <c:pt idx="1">
                  <c:v>707566000</c:v>
                </c:pt>
                <c:pt idx="2">
                  <c:v>773371000</c:v>
                </c:pt>
                <c:pt idx="3">
                  <c:v>1033622000</c:v>
                </c:pt>
                <c:pt idx="4">
                  <c:v>1077271000</c:v>
                </c:pt>
                <c:pt idx="5">
                  <c:v>1283095000</c:v>
                </c:pt>
                <c:pt idx="6">
                  <c:v>1590570000</c:v>
                </c:pt>
                <c:pt idx="7">
                  <c:v>1087683000</c:v>
                </c:pt>
                <c:pt idx="8">
                  <c:v>1278599000</c:v>
                </c:pt>
                <c:pt idx="9">
                  <c:v>1349019000</c:v>
                </c:pt>
                <c:pt idx="10">
                  <c:v>1244851000</c:v>
                </c:pt>
                <c:pt idx="11">
                  <c:v>2282368000</c:v>
                </c:pt>
                <c:pt idx="12">
                  <c:v>1943410000</c:v>
                </c:pt>
                <c:pt idx="13">
                  <c:v>2488030000</c:v>
                </c:pt>
                <c:pt idx="14">
                  <c:v>3154347000</c:v>
                </c:pt>
                <c:pt idx="15">
                  <c:v>14498093000</c:v>
                </c:pt>
                <c:pt idx="16">
                  <c:v>14674639000</c:v>
                </c:pt>
                <c:pt idx="17">
                  <c:v>15676418000</c:v>
                </c:pt>
                <c:pt idx="18">
                  <c:v>25052943000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F-478A-818E-680EE2DA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88128"/>
        <c:axId val="1480227568"/>
      </c:lineChart>
      <c:catAx>
        <c:axId val="1076788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227568"/>
        <c:crosses val="autoZero"/>
        <c:auto val="1"/>
        <c:lblAlgn val="ctr"/>
        <c:lblOffset val="100"/>
        <c:noMultiLvlLbl val="0"/>
      </c:catAx>
      <c:valAx>
        <c:axId val="1480227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788128"/>
        <c:crosses val="autoZero"/>
        <c:crossBetween val="between"/>
      </c:valAx>
      <c:valAx>
        <c:axId val="148022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7328"/>
        <c:crosses val="max"/>
        <c:crossBetween val="between"/>
      </c:valAx>
      <c:catAx>
        <c:axId val="107680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22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Likitide Oranları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'Likitide ve Kaldıraç Oranları'!$A$14</c:f>
              <c:strCache>
                <c:ptCount val="1"/>
                <c:pt idx="0">
                  <c:v>Cari Oran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'Likitide ve Kaldıraç Oranları'!$B$7:$X$7</c:f>
              <c:strCache>
                <c:ptCount val="23"/>
                <c:pt idx="0">
                  <c:v>2018/3</c:v>
                </c:pt>
                <c:pt idx="1">
                  <c:v>2018/6</c:v>
                </c:pt>
                <c:pt idx="2">
                  <c:v>2018/9</c:v>
                </c:pt>
                <c:pt idx="3">
                  <c:v>2018/12</c:v>
                </c:pt>
                <c:pt idx="4">
                  <c:v>2019/3</c:v>
                </c:pt>
                <c:pt idx="5">
                  <c:v>2019/6</c:v>
                </c:pt>
                <c:pt idx="6">
                  <c:v>2019/9</c:v>
                </c:pt>
                <c:pt idx="7">
                  <c:v>2019/12</c:v>
                </c:pt>
                <c:pt idx="8">
                  <c:v>2020/3</c:v>
                </c:pt>
                <c:pt idx="9">
                  <c:v>2020/6</c:v>
                </c:pt>
                <c:pt idx="10">
                  <c:v>2020/9</c:v>
                </c:pt>
                <c:pt idx="11">
                  <c:v>2020/12</c:v>
                </c:pt>
                <c:pt idx="12">
                  <c:v>2021/3</c:v>
                </c:pt>
                <c:pt idx="13">
                  <c:v>2021/6</c:v>
                </c:pt>
                <c:pt idx="14">
                  <c:v>2021/9</c:v>
                </c:pt>
                <c:pt idx="15">
                  <c:v>2021/12</c:v>
                </c:pt>
                <c:pt idx="16">
                  <c:v>2022/3</c:v>
                </c:pt>
                <c:pt idx="17">
                  <c:v>2022/6</c:v>
                </c:pt>
                <c:pt idx="18">
                  <c:v>2022/9</c:v>
                </c:pt>
                <c:pt idx="19">
                  <c:v>2022/12</c:v>
                </c:pt>
                <c:pt idx="20">
                  <c:v>2023/3</c:v>
                </c:pt>
                <c:pt idx="21">
                  <c:v>2023/6</c:v>
                </c:pt>
                <c:pt idx="22">
                  <c:v>2023/9</c:v>
                </c:pt>
              </c:strCache>
            </c:strRef>
          </c:cat>
          <c:val>
            <c:numRef>
              <c:f>'Likitide ve Kaldıraç Oranları'!$B$14:$X$14</c:f>
              <c:numCache>
                <c:formatCode>0.00</c:formatCode>
                <c:ptCount val="23"/>
                <c:pt idx="0">
                  <c:v>1.1087672004564235</c:v>
                </c:pt>
                <c:pt idx="1">
                  <c:v>1.1548301725559003</c:v>
                </c:pt>
                <c:pt idx="2">
                  <c:v>0.85596502063664792</c:v>
                </c:pt>
                <c:pt idx="3">
                  <c:v>0.83745891096387903</c:v>
                </c:pt>
                <c:pt idx="4">
                  <c:v>0.77864246744095056</c:v>
                </c:pt>
                <c:pt idx="5">
                  <c:v>0.65271676603509765</c:v>
                </c:pt>
                <c:pt idx="6">
                  <c:v>0.75315726401179939</c:v>
                </c:pt>
                <c:pt idx="7">
                  <c:v>0.62609539351326704</c:v>
                </c:pt>
                <c:pt idx="8">
                  <c:v>1.1555926309791267</c:v>
                </c:pt>
                <c:pt idx="9">
                  <c:v>1.1124707678062562</c:v>
                </c:pt>
                <c:pt idx="10">
                  <c:v>1.2352572948255984</c:v>
                </c:pt>
                <c:pt idx="11">
                  <c:v>0.82688133249513429</c:v>
                </c:pt>
                <c:pt idx="12">
                  <c:v>0.75602580073032577</c:v>
                </c:pt>
                <c:pt idx="13">
                  <c:v>0.66346786800049529</c:v>
                </c:pt>
                <c:pt idx="14">
                  <c:v>0.69276604017685495</c:v>
                </c:pt>
                <c:pt idx="15">
                  <c:v>0.89753728437016533</c:v>
                </c:pt>
                <c:pt idx="16">
                  <c:v>0.80077723333251705</c:v>
                </c:pt>
                <c:pt idx="17">
                  <c:v>0.92237916633809902</c:v>
                </c:pt>
                <c:pt idx="18">
                  <c:v>0.88952258823534813</c:v>
                </c:pt>
                <c:pt idx="19">
                  <c:v>0.70360669280958754</c:v>
                </c:pt>
                <c:pt idx="20">
                  <c:v>0.75653431364608636</c:v>
                </c:pt>
                <c:pt idx="21">
                  <c:v>0.83184213499548199</c:v>
                </c:pt>
                <c:pt idx="22">
                  <c:v>1.0401066895263087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0-46B2-9525-59E3150B80BF}"/>
            </c:ext>
          </c:extLst>
        </c:ser>
        <c:ser>
          <c:idx val="1"/>
          <c:order val="1"/>
          <c:tx>
            <c:strRef>
              <c:f>'Likitide ve Kaldıraç Oranları'!$A$15</c:f>
              <c:strCache>
                <c:ptCount val="1"/>
                <c:pt idx="0">
                  <c:v>Asit Test Oranı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'Likitide ve Kaldıraç Oranları'!$B$7:$X$7</c:f>
              <c:strCache>
                <c:ptCount val="23"/>
                <c:pt idx="0">
                  <c:v>2018/3</c:v>
                </c:pt>
                <c:pt idx="1">
                  <c:v>2018/6</c:v>
                </c:pt>
                <c:pt idx="2">
                  <c:v>2018/9</c:v>
                </c:pt>
                <c:pt idx="3">
                  <c:v>2018/12</c:v>
                </c:pt>
                <c:pt idx="4">
                  <c:v>2019/3</c:v>
                </c:pt>
                <c:pt idx="5">
                  <c:v>2019/6</c:v>
                </c:pt>
                <c:pt idx="6">
                  <c:v>2019/9</c:v>
                </c:pt>
                <c:pt idx="7">
                  <c:v>2019/12</c:v>
                </c:pt>
                <c:pt idx="8">
                  <c:v>2020/3</c:v>
                </c:pt>
                <c:pt idx="9">
                  <c:v>2020/6</c:v>
                </c:pt>
                <c:pt idx="10">
                  <c:v>2020/9</c:v>
                </c:pt>
                <c:pt idx="11">
                  <c:v>2020/12</c:v>
                </c:pt>
                <c:pt idx="12">
                  <c:v>2021/3</c:v>
                </c:pt>
                <c:pt idx="13">
                  <c:v>2021/6</c:v>
                </c:pt>
                <c:pt idx="14">
                  <c:v>2021/9</c:v>
                </c:pt>
                <c:pt idx="15">
                  <c:v>2021/12</c:v>
                </c:pt>
                <c:pt idx="16">
                  <c:v>2022/3</c:v>
                </c:pt>
                <c:pt idx="17">
                  <c:v>2022/6</c:v>
                </c:pt>
                <c:pt idx="18">
                  <c:v>2022/9</c:v>
                </c:pt>
                <c:pt idx="19">
                  <c:v>2022/12</c:v>
                </c:pt>
                <c:pt idx="20">
                  <c:v>2023/3</c:v>
                </c:pt>
                <c:pt idx="21">
                  <c:v>2023/6</c:v>
                </c:pt>
                <c:pt idx="22">
                  <c:v>2023/9</c:v>
                </c:pt>
              </c:strCache>
            </c:strRef>
          </c:cat>
          <c:val>
            <c:numRef>
              <c:f>'Likitide ve Kaldıraç Oranları'!$B$15:$X$15</c:f>
              <c:numCache>
                <c:formatCode>0.00</c:formatCode>
                <c:ptCount val="23"/>
                <c:pt idx="0">
                  <c:v>1.072040744154712</c:v>
                </c:pt>
                <c:pt idx="1">
                  <c:v>1.1128789759194802</c:v>
                </c:pt>
                <c:pt idx="2">
                  <c:v>0.83570413386982034</c:v>
                </c:pt>
                <c:pt idx="3">
                  <c:v>0.81635823179058131</c:v>
                </c:pt>
                <c:pt idx="4">
                  <c:v>0.76487535247006666</c:v>
                </c:pt>
                <c:pt idx="5">
                  <c:v>0.63822844392317457</c:v>
                </c:pt>
                <c:pt idx="6">
                  <c:v>0.73274231012600599</c:v>
                </c:pt>
                <c:pt idx="7">
                  <c:v>0.61180656210085982</c:v>
                </c:pt>
                <c:pt idx="8">
                  <c:v>1.1323983617638769</c:v>
                </c:pt>
                <c:pt idx="9">
                  <c:v>1.0870961614997872</c:v>
                </c:pt>
                <c:pt idx="10">
                  <c:v>1.2107641745278146</c:v>
                </c:pt>
                <c:pt idx="11">
                  <c:v>0.80642440944976901</c:v>
                </c:pt>
                <c:pt idx="12">
                  <c:v>0.73643391245480017</c:v>
                </c:pt>
                <c:pt idx="13">
                  <c:v>0.63826587378395572</c:v>
                </c:pt>
                <c:pt idx="14">
                  <c:v>0.6624775898470795</c:v>
                </c:pt>
                <c:pt idx="15">
                  <c:v>0.86615132765858593</c:v>
                </c:pt>
                <c:pt idx="16">
                  <c:v>0.76356754374052449</c:v>
                </c:pt>
                <c:pt idx="17">
                  <c:v>0.87660095474196542</c:v>
                </c:pt>
                <c:pt idx="18">
                  <c:v>0.83518831775932223</c:v>
                </c:pt>
                <c:pt idx="19">
                  <c:v>0.65361801941777398</c:v>
                </c:pt>
                <c:pt idx="20">
                  <c:v>0.70132700846411467</c:v>
                </c:pt>
                <c:pt idx="21">
                  <c:v>0.75383022356254525</c:v>
                </c:pt>
                <c:pt idx="22">
                  <c:v>0.95923161481454022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0-46B2-9525-59E3150B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076553264"/>
        <c:axId val="1153299936"/>
      </c:barChart>
      <c:lineChart>
        <c:grouping val="standard"/>
        <c:varyColors val="0"/>
        <c:ser>
          <c:idx val="3"/>
          <c:order val="3"/>
          <c:tx>
            <c:strRef>
              <c:f>'Likitide ve Kaldıraç Oranları'!$A$17</c:f>
              <c:strCache>
                <c:ptCount val="1"/>
                <c:pt idx="0">
                  <c:v>Nakit Oranı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'Likitide ve Kaldıraç Oranları'!$B$17:$X$17</c:f>
              <c:numCache>
                <c:formatCode>0.00</c:formatCode>
                <c:ptCount val="23"/>
                <c:pt idx="0">
                  <c:v>1.8858422795460138E-2</c:v>
                </c:pt>
                <c:pt idx="1">
                  <c:v>2.7297350555449237E-2</c:v>
                </c:pt>
                <c:pt idx="2">
                  <c:v>3.3485585100303923E-2</c:v>
                </c:pt>
                <c:pt idx="3">
                  <c:v>8.0199580513546462E-2</c:v>
                </c:pt>
                <c:pt idx="4">
                  <c:v>0.1894417247760122</c:v>
                </c:pt>
                <c:pt idx="5">
                  <c:v>0.15412333756170035</c:v>
                </c:pt>
                <c:pt idx="6">
                  <c:v>4.6107520530609271E-2</c:v>
                </c:pt>
                <c:pt idx="7">
                  <c:v>5.0871847960327871E-2</c:v>
                </c:pt>
                <c:pt idx="8">
                  <c:v>0.16896113994415604</c:v>
                </c:pt>
                <c:pt idx="9">
                  <c:v>7.4361765071566152E-2</c:v>
                </c:pt>
                <c:pt idx="10">
                  <c:v>0.11995652514384993</c:v>
                </c:pt>
                <c:pt idx="11">
                  <c:v>8.6234632179844367E-2</c:v>
                </c:pt>
                <c:pt idx="12">
                  <c:v>0.11618759756854445</c:v>
                </c:pt>
                <c:pt idx="13">
                  <c:v>3.396640872498792E-2</c:v>
                </c:pt>
                <c:pt idx="14">
                  <c:v>2.5119840231465219E-2</c:v>
                </c:pt>
                <c:pt idx="15">
                  <c:v>2.889878886471569E-2</c:v>
                </c:pt>
                <c:pt idx="16">
                  <c:v>2.6191908420398813E-2</c:v>
                </c:pt>
                <c:pt idx="17">
                  <c:v>6.6970278606969968E-2</c:v>
                </c:pt>
                <c:pt idx="18">
                  <c:v>5.6029105562304789E-2</c:v>
                </c:pt>
                <c:pt idx="19">
                  <c:v>0.26783867198398659</c:v>
                </c:pt>
                <c:pt idx="20">
                  <c:v>0.26897884560606911</c:v>
                </c:pt>
                <c:pt idx="21">
                  <c:v>0.16826475748237871</c:v>
                </c:pt>
                <c:pt idx="22">
                  <c:v>0.20937883100418142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0-46B2-9525-59E3150B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553264"/>
        <c:axId val="1153299936"/>
      </c:lineChart>
      <c:lineChart>
        <c:grouping val="standard"/>
        <c:varyColors val="0"/>
        <c:ser>
          <c:idx val="2"/>
          <c:order val="2"/>
          <c:tx>
            <c:strRef>
              <c:f>'Likitide ve Kaldıraç Oranları'!$A$16</c:f>
              <c:strCache>
                <c:ptCount val="1"/>
                <c:pt idx="0">
                  <c:v>Stok Bağımlılık Oranı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'Likitide ve Kaldıraç Oranları'!$B$16:$X$16</c:f>
              <c:numCache>
                <c:formatCode>0.00</c:formatCode>
                <c:ptCount val="23"/>
                <c:pt idx="0">
                  <c:v>8.083761219770313</c:v>
                </c:pt>
                <c:pt idx="1">
                  <c:v>6.5095441072688782</c:v>
                </c:pt>
                <c:pt idx="2">
                  <c:v>23.253063956995234</c:v>
                </c:pt>
                <c:pt idx="3">
                  <c:v>19.851618048609048</c:v>
                </c:pt>
                <c:pt idx="4">
                  <c:v>37.814577773757293</c:v>
                </c:pt>
                <c:pt idx="5">
                  <c:v>38.408369879313277</c:v>
                </c:pt>
                <c:pt idx="6">
                  <c:v>25.809904743322626</c:v>
                </c:pt>
                <c:pt idx="7">
                  <c:v>43.617454699779465</c:v>
                </c:pt>
                <c:pt idx="8">
                  <c:v>13.94254982247365</c:v>
                </c:pt>
                <c:pt idx="9">
                  <c:v>15.309369479172437</c:v>
                </c:pt>
                <c:pt idx="10">
                  <c:v>12.512566362423831</c:v>
                </c:pt>
                <c:pt idx="11">
                  <c:v>27.305003568500464</c:v>
                </c:pt>
                <c:pt idx="12">
                  <c:v>29.586597943185765</c:v>
                </c:pt>
                <c:pt idx="13">
                  <c:v>26.942836466318781</c:v>
                </c:pt>
                <c:pt idx="14">
                  <c:v>21.211269957651552</c:v>
                </c:pt>
                <c:pt idx="15">
                  <c:v>18.486040898424406</c:v>
                </c:pt>
                <c:pt idx="16">
                  <c:v>14.196410665096721</c:v>
                </c:pt>
                <c:pt idx="17">
                  <c:v>8.9558863151456016</c:v>
                </c:pt>
                <c:pt idx="18">
                  <c:v>7.39981684683364</c:v>
                </c:pt>
                <c:pt idx="19">
                  <c:v>11.006147837407783</c:v>
                </c:pt>
                <c:pt idx="20">
                  <c:v>10.082228455429185</c:v>
                </c:pt>
                <c:pt idx="21">
                  <c:v>8.0498520842484815</c:v>
                </c:pt>
                <c:pt idx="22">
                  <c:v>5.3227662082155387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0-46B2-9525-59E3150B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551824"/>
        <c:axId val="1157963824"/>
      </c:lineChart>
      <c:catAx>
        <c:axId val="1076553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99936"/>
        <c:crosses val="autoZero"/>
        <c:auto val="1"/>
        <c:lblAlgn val="ctr"/>
        <c:lblOffset val="100"/>
        <c:noMultiLvlLbl val="0"/>
      </c:catAx>
      <c:valAx>
        <c:axId val="115329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553264"/>
        <c:crosses val="autoZero"/>
        <c:crossBetween val="between"/>
      </c:valAx>
      <c:valAx>
        <c:axId val="11579638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551824"/>
        <c:crosses val="max"/>
        <c:crossBetween val="between"/>
      </c:valAx>
      <c:catAx>
        <c:axId val="107655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796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Kaldıraç</a:t>
            </a:r>
            <a:r>
              <a:rPr lang="tr-TR" baseline="0"/>
              <a:t> Oranları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'Likitide ve Kaldıraç Oranları'!$A$40</c:f>
              <c:strCache>
                <c:ptCount val="1"/>
                <c:pt idx="0">
                  <c:v>Borçların Aktif Toplamına Oranı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'Likitide ve Kaldıraç Oranları'!$B$34:$X$34</c:f>
              <c:strCache>
                <c:ptCount val="23"/>
                <c:pt idx="0">
                  <c:v>2018/3</c:v>
                </c:pt>
                <c:pt idx="1">
                  <c:v>2018/6</c:v>
                </c:pt>
                <c:pt idx="2">
                  <c:v>2018/9</c:v>
                </c:pt>
                <c:pt idx="3">
                  <c:v>2018/12</c:v>
                </c:pt>
                <c:pt idx="4">
                  <c:v>2019/3</c:v>
                </c:pt>
                <c:pt idx="5">
                  <c:v>2019/6</c:v>
                </c:pt>
                <c:pt idx="6">
                  <c:v>2019/9</c:v>
                </c:pt>
                <c:pt idx="7">
                  <c:v>2019/12</c:v>
                </c:pt>
                <c:pt idx="8">
                  <c:v>2020/3</c:v>
                </c:pt>
                <c:pt idx="9">
                  <c:v>2020/6</c:v>
                </c:pt>
                <c:pt idx="10">
                  <c:v>2020/9</c:v>
                </c:pt>
                <c:pt idx="11">
                  <c:v>2020/12</c:v>
                </c:pt>
                <c:pt idx="12">
                  <c:v>2021/3</c:v>
                </c:pt>
                <c:pt idx="13">
                  <c:v>2021/6</c:v>
                </c:pt>
                <c:pt idx="14">
                  <c:v>2021/9</c:v>
                </c:pt>
                <c:pt idx="15">
                  <c:v>2021/12</c:v>
                </c:pt>
                <c:pt idx="16">
                  <c:v>2022/3</c:v>
                </c:pt>
                <c:pt idx="17">
                  <c:v>2022/6</c:v>
                </c:pt>
                <c:pt idx="18">
                  <c:v>2022/9</c:v>
                </c:pt>
                <c:pt idx="19">
                  <c:v>2022/12</c:v>
                </c:pt>
                <c:pt idx="20">
                  <c:v>2023/3</c:v>
                </c:pt>
                <c:pt idx="21">
                  <c:v>2023/6</c:v>
                </c:pt>
                <c:pt idx="22">
                  <c:v>2023/9</c:v>
                </c:pt>
              </c:strCache>
            </c:strRef>
          </c:cat>
          <c:val>
            <c:numRef>
              <c:f>'Likitide ve Kaldıraç Oranları'!$B$40:$X$40</c:f>
              <c:numCache>
                <c:formatCode>0.00</c:formatCode>
                <c:ptCount val="23"/>
                <c:pt idx="0">
                  <c:v>0.69567262930920859</c:v>
                </c:pt>
                <c:pt idx="1">
                  <c:v>0.70325192983936169</c:v>
                </c:pt>
                <c:pt idx="2">
                  <c:v>0.7133183585210976</c:v>
                </c:pt>
                <c:pt idx="3">
                  <c:v>0.72119824846931391</c:v>
                </c:pt>
                <c:pt idx="4">
                  <c:v>0.74899132373803068</c:v>
                </c:pt>
                <c:pt idx="5">
                  <c:v>0.73354923353186108</c:v>
                </c:pt>
                <c:pt idx="6">
                  <c:v>0.7102190609747796</c:v>
                </c:pt>
                <c:pt idx="7">
                  <c:v>0.70787051914093757</c:v>
                </c:pt>
                <c:pt idx="8">
                  <c:v>0.7317828725813269</c:v>
                </c:pt>
                <c:pt idx="9">
                  <c:v>0.72033462081346866</c:v>
                </c:pt>
                <c:pt idx="10">
                  <c:v>0.70128862570352601</c:v>
                </c:pt>
                <c:pt idx="11">
                  <c:v>0.71010498062754945</c:v>
                </c:pt>
                <c:pt idx="12">
                  <c:v>0.73505141224982906</c:v>
                </c:pt>
                <c:pt idx="13">
                  <c:v>0.71360356382668555</c:v>
                </c:pt>
                <c:pt idx="14">
                  <c:v>0.71388065796499078</c:v>
                </c:pt>
                <c:pt idx="15">
                  <c:v>0.70156605802689831</c:v>
                </c:pt>
                <c:pt idx="16">
                  <c:v>0.77904654741047186</c:v>
                </c:pt>
                <c:pt idx="17">
                  <c:v>0.79030460372751454</c:v>
                </c:pt>
                <c:pt idx="18">
                  <c:v>0.79018458212607567</c:v>
                </c:pt>
                <c:pt idx="19">
                  <c:v>0.63553374985387812</c:v>
                </c:pt>
                <c:pt idx="20">
                  <c:v>0.70157404240374521</c:v>
                </c:pt>
                <c:pt idx="21">
                  <c:v>0.68402522521586462</c:v>
                </c:pt>
                <c:pt idx="22">
                  <c:v>0.66146370130047105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3-4EFA-AD68-B67D7FCE5746}"/>
            </c:ext>
          </c:extLst>
        </c:ser>
        <c:ser>
          <c:idx val="1"/>
          <c:order val="1"/>
          <c:tx>
            <c:strRef>
              <c:f>'Likitide ve Kaldıraç Oranları'!$A$42</c:f>
              <c:strCache>
                <c:ptCount val="1"/>
                <c:pt idx="0">
                  <c:v>Öz Kaynakların Toplam Borçlara Oranı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'Likitide ve Kaldıraç Oranları'!$B$42:$X$42</c:f>
              <c:numCache>
                <c:formatCode>0.00</c:formatCode>
                <c:ptCount val="23"/>
                <c:pt idx="0">
                  <c:v>0.43745773208439065</c:v>
                </c:pt>
                <c:pt idx="1">
                  <c:v>0.42196552553851091</c:v>
                </c:pt>
                <c:pt idx="2">
                  <c:v>0.40189858855346339</c:v>
                </c:pt>
                <c:pt idx="3">
                  <c:v>0.3865812931775981</c:v>
                </c:pt>
                <c:pt idx="4">
                  <c:v>0.33512895050539043</c:v>
                </c:pt>
                <c:pt idx="5">
                  <c:v>0.36323501448599876</c:v>
                </c:pt>
                <c:pt idx="6">
                  <c:v>0.40801627969192261</c:v>
                </c:pt>
                <c:pt idx="7">
                  <c:v>0.41268773449357238</c:v>
                </c:pt>
                <c:pt idx="8">
                  <c:v>0.3665255603380696</c:v>
                </c:pt>
                <c:pt idx="9">
                  <c:v>0.38824370106035899</c:v>
                </c:pt>
                <c:pt idx="10">
                  <c:v>0.42594641257272581</c:v>
                </c:pt>
                <c:pt idx="11">
                  <c:v>0.40824248143740405</c:v>
                </c:pt>
                <c:pt idx="12">
                  <c:v>0.36044905612686623</c:v>
                </c:pt>
                <c:pt idx="13">
                  <c:v>0.40133829298373874</c:v>
                </c:pt>
                <c:pt idx="14">
                  <c:v>0.40079436085385678</c:v>
                </c:pt>
                <c:pt idx="15">
                  <c:v>0.42538252607662447</c:v>
                </c:pt>
                <c:pt idx="16">
                  <c:v>0.28362034762103877</c:v>
                </c:pt>
                <c:pt idx="17">
                  <c:v>0.26533490414132188</c:v>
                </c:pt>
                <c:pt idx="18">
                  <c:v>0.26552709660493962</c:v>
                </c:pt>
                <c:pt idx="19">
                  <c:v>0.573480559026047</c:v>
                </c:pt>
                <c:pt idx="20">
                  <c:v>0.42536630428027611</c:v>
                </c:pt>
                <c:pt idx="21">
                  <c:v>0.46193438945825432</c:v>
                </c:pt>
                <c:pt idx="22">
                  <c:v>0.51179875484315984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3-4EFA-AD68-B67D7FCE5746}"/>
            </c:ext>
          </c:extLst>
        </c:ser>
        <c:ser>
          <c:idx val="2"/>
          <c:order val="2"/>
          <c:tx>
            <c:strRef>
              <c:f>'Likitide ve Kaldıraç Oranları'!$A$43</c:f>
              <c:strCache>
                <c:ptCount val="1"/>
                <c:pt idx="0">
                  <c:v>Kısa Vadeli Borçların Toplam Borçlara Oranı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'Likitide ve Kaldıraç Oranları'!$B$43:$X$43</c:f>
              <c:numCache>
                <c:formatCode>0.00</c:formatCode>
                <c:ptCount val="23"/>
                <c:pt idx="0">
                  <c:v>0.31586754603129469</c:v>
                </c:pt>
                <c:pt idx="1">
                  <c:v>0.29447090454486807</c:v>
                </c:pt>
                <c:pt idx="2">
                  <c:v>0.47132523504012064</c:v>
                </c:pt>
                <c:pt idx="3">
                  <c:v>0.43033952287037569</c:v>
                </c:pt>
                <c:pt idx="4">
                  <c:v>0.52678708301542099</c:v>
                </c:pt>
                <c:pt idx="5">
                  <c:v>0.5821051983300789</c:v>
                </c:pt>
                <c:pt idx="6">
                  <c:v>0.43521875185932934</c:v>
                </c:pt>
                <c:pt idx="7">
                  <c:v>0.55761850690373838</c:v>
                </c:pt>
                <c:pt idx="8">
                  <c:v>0.34535089457299945</c:v>
                </c:pt>
                <c:pt idx="9">
                  <c:v>0.35943906022190358</c:v>
                </c:pt>
                <c:pt idx="10">
                  <c:v>0.34990583208979914</c:v>
                </c:pt>
                <c:pt idx="11">
                  <c:v>0.47297773527169734</c:v>
                </c:pt>
                <c:pt idx="12">
                  <c:v>0.55988974217744714</c:v>
                </c:pt>
                <c:pt idx="13">
                  <c:v>0.63121521122484425</c:v>
                </c:pt>
                <c:pt idx="14">
                  <c:v>0.66435484314715043</c:v>
                </c:pt>
                <c:pt idx="15">
                  <c:v>0.64852945866004408</c:v>
                </c:pt>
                <c:pt idx="16">
                  <c:v>0.7896918875531832</c:v>
                </c:pt>
                <c:pt idx="17">
                  <c:v>0.79424409896043258</c:v>
                </c:pt>
                <c:pt idx="18">
                  <c:v>0.81287558014137562</c:v>
                </c:pt>
                <c:pt idx="19">
                  <c:v>0.83085783626380982</c:v>
                </c:pt>
                <c:pt idx="20">
                  <c:v>0.82515351596401942</c:v>
                </c:pt>
                <c:pt idx="21">
                  <c:v>0.78375447116302055</c:v>
                </c:pt>
                <c:pt idx="22">
                  <c:v>0.69095248942173415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3-4EFA-AD68-B67D7FCE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14512"/>
        <c:axId val="1153305888"/>
      </c:lineChart>
      <c:catAx>
        <c:axId val="73091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305888"/>
        <c:crosses val="autoZero"/>
        <c:auto val="1"/>
        <c:lblAlgn val="ctr"/>
        <c:lblOffset val="100"/>
        <c:noMultiLvlLbl val="0"/>
      </c:catAx>
      <c:valAx>
        <c:axId val="115330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09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'Likitide ve Kaldıraç Oranları'!$A$67</c:f>
              <c:strCache>
                <c:ptCount val="1"/>
                <c:pt idx="0">
                  <c:v>Duran Varlıkların Devamlı Sermayeye Oranı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'Likitide ve Kaldıraç Oranları'!$B$62:$X$62</c:f>
              <c:strCache>
                <c:ptCount val="23"/>
                <c:pt idx="0">
                  <c:v>2018/3</c:v>
                </c:pt>
                <c:pt idx="1">
                  <c:v>2018/6</c:v>
                </c:pt>
                <c:pt idx="2">
                  <c:v>2018/9</c:v>
                </c:pt>
                <c:pt idx="3">
                  <c:v>2018/12</c:v>
                </c:pt>
                <c:pt idx="4">
                  <c:v>2019/3</c:v>
                </c:pt>
                <c:pt idx="5">
                  <c:v>2019/6</c:v>
                </c:pt>
                <c:pt idx="6">
                  <c:v>2019/9</c:v>
                </c:pt>
                <c:pt idx="7">
                  <c:v>2019/12</c:v>
                </c:pt>
                <c:pt idx="8">
                  <c:v>2020/3</c:v>
                </c:pt>
                <c:pt idx="9">
                  <c:v>2020/6</c:v>
                </c:pt>
                <c:pt idx="10">
                  <c:v>2020/9</c:v>
                </c:pt>
                <c:pt idx="11">
                  <c:v>2020/12</c:v>
                </c:pt>
                <c:pt idx="12">
                  <c:v>2021/3</c:v>
                </c:pt>
                <c:pt idx="13">
                  <c:v>2021/6</c:v>
                </c:pt>
                <c:pt idx="14">
                  <c:v>2021/9</c:v>
                </c:pt>
                <c:pt idx="15">
                  <c:v>2021/12</c:v>
                </c:pt>
                <c:pt idx="16">
                  <c:v>2022/3</c:v>
                </c:pt>
                <c:pt idx="17">
                  <c:v>2022/6</c:v>
                </c:pt>
                <c:pt idx="18">
                  <c:v>2022/9</c:v>
                </c:pt>
                <c:pt idx="19">
                  <c:v>2022/12</c:v>
                </c:pt>
                <c:pt idx="20">
                  <c:v>2023/3</c:v>
                </c:pt>
                <c:pt idx="21">
                  <c:v>2023/6</c:v>
                </c:pt>
                <c:pt idx="22">
                  <c:v>2023/9</c:v>
                </c:pt>
              </c:strCache>
            </c:strRef>
          </c:cat>
          <c:val>
            <c:numRef>
              <c:f>'Likitide ve Kaldıraç Oranları'!$B$67:$X$67</c:f>
              <c:numCache>
                <c:formatCode>0.00</c:formatCode>
                <c:ptCount val="23"/>
                <c:pt idx="0">
                  <c:v>0.96936846530570653</c:v>
                </c:pt>
                <c:pt idx="1">
                  <c:v>0.95956257341326068</c:v>
                </c:pt>
                <c:pt idx="2">
                  <c:v>1.0729521431557489</c:v>
                </c:pt>
                <c:pt idx="3">
                  <c:v>1.0731487128826873</c:v>
                </c:pt>
                <c:pt idx="4">
                  <c:v>1.1442561539492691</c:v>
                </c:pt>
                <c:pt idx="5">
                  <c:v>1.2587986933832505</c:v>
                </c:pt>
                <c:pt idx="6">
                  <c:v>1.1104346838768018</c:v>
                </c:pt>
                <c:pt idx="7">
                  <c:v>1.2438353780795568</c:v>
                </c:pt>
                <c:pt idx="8">
                  <c:v>0.94738015336744563</c:v>
                </c:pt>
                <c:pt idx="9">
                  <c:v>0.96070547752411972</c:v>
                </c:pt>
                <c:pt idx="10">
                  <c:v>0.92349926109273495</c:v>
                </c:pt>
                <c:pt idx="11">
                  <c:v>1.0875487669404764</c:v>
                </c:pt>
                <c:pt idx="12">
                  <c:v>1.1706290204196883</c:v>
                </c:pt>
                <c:pt idx="13">
                  <c:v>1.2758314947512754</c:v>
                </c:pt>
                <c:pt idx="14">
                  <c:v>1.277161076069621</c:v>
                </c:pt>
                <c:pt idx="15">
                  <c:v>1.0855375260616966</c:v>
                </c:pt>
                <c:pt idx="16">
                  <c:v>1.3185169824625995</c:v>
                </c:pt>
                <c:pt idx="17">
                  <c:v>1.1308662542642536</c:v>
                </c:pt>
                <c:pt idx="18">
                  <c:v>1.1983963091128578</c:v>
                </c:pt>
                <c:pt idx="19">
                  <c:v>1.3316094355143309</c:v>
                </c:pt>
                <c:pt idx="20">
                  <c:v>1.3347089082774943</c:v>
                </c:pt>
                <c:pt idx="21">
                  <c:v>1.1943355664228679</c:v>
                </c:pt>
                <c:pt idx="22">
                  <c:v>0.96623994268105717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F-4994-8782-7D4FBD0F5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86496"/>
        <c:axId val="1157969280"/>
      </c:lineChart>
      <c:catAx>
        <c:axId val="13508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69280"/>
        <c:crosses val="autoZero"/>
        <c:auto val="1"/>
        <c:lblAlgn val="ctr"/>
        <c:lblOffset val="100"/>
        <c:noMultiLvlLbl val="0"/>
      </c:catAx>
      <c:valAx>
        <c:axId val="11579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0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Oranları'!$A$6</c:f>
              <c:strCache>
                <c:ptCount val="1"/>
                <c:pt idx="0">
                  <c:v>Stokların Devir Hızları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Oranları'!$E$6:$T$6</c:f>
              <c:numCache>
                <c:formatCode>0.00</c:formatCode>
                <c:ptCount val="16"/>
                <c:pt idx="0">
                  <c:v>101.64908886883566</c:v>
                </c:pt>
                <c:pt idx="1">
                  <c:v>107.02240348899264</c:v>
                </c:pt>
                <c:pt idx="2">
                  <c:v>106.98646416823793</c:v>
                </c:pt>
                <c:pt idx="3">
                  <c:v>108.20587324132023</c:v>
                </c:pt>
                <c:pt idx="4">
                  <c:v>102.61248863996282</c:v>
                </c:pt>
                <c:pt idx="5">
                  <c:v>93.268802824358062</c:v>
                </c:pt>
                <c:pt idx="6">
                  <c:v>81.984351027543326</c:v>
                </c:pt>
                <c:pt idx="7">
                  <c:v>72.06989795721978</c:v>
                </c:pt>
                <c:pt idx="8">
                  <c:v>75.05222677690017</c:v>
                </c:pt>
                <c:pt idx="9">
                  <c:v>73.358653999147975</c:v>
                </c:pt>
                <c:pt idx="10">
                  <c:v>66.608141017248158</c:v>
                </c:pt>
                <c:pt idx="11">
                  <c:v>61.86183895496945</c:v>
                </c:pt>
                <c:pt idx="12">
                  <c:v>51.871453818952574</c:v>
                </c:pt>
                <c:pt idx="13">
                  <c:v>47.981635138364183</c:v>
                </c:pt>
                <c:pt idx="14">
                  <c:v>42.118709089366021</c:v>
                </c:pt>
                <c:pt idx="15">
                  <c:v>38.826547723610268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4D58-9B36-85C030DCD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Stokların Devir Süresi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Oranları'!$A$7</c:f>
              <c:strCache>
                <c:ptCount val="1"/>
                <c:pt idx="0">
                  <c:v>Stok Tutma Süresi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Oranları'!$E$7:$T$7</c:f>
              <c:numCache>
                <c:formatCode>0.00</c:formatCode>
                <c:ptCount val="16"/>
                <c:pt idx="0">
                  <c:v>3.5907847680856531</c:v>
                </c:pt>
                <c:pt idx="1">
                  <c:v>3.4105008680499371</c:v>
                </c:pt>
                <c:pt idx="2">
                  <c:v>3.4116465371360589</c:v>
                </c:pt>
                <c:pt idx="3">
                  <c:v>3.3731995229683949</c:v>
                </c:pt>
                <c:pt idx="4">
                  <c:v>3.55707190067944</c:v>
                </c:pt>
                <c:pt idx="5">
                  <c:v>3.9134200177026037</c:v>
                </c:pt>
                <c:pt idx="6">
                  <c:v>4.4520691500915239</c:v>
                </c:pt>
                <c:pt idx="7">
                  <c:v>5.0645277757526674</c:v>
                </c:pt>
                <c:pt idx="8">
                  <c:v>4.8632800874116224</c:v>
                </c:pt>
                <c:pt idx="9">
                  <c:v>4.9755547587369762</c:v>
                </c:pt>
                <c:pt idx="10">
                  <c:v>5.4798106421478323</c:v>
                </c:pt>
                <c:pt idx="11">
                  <c:v>5.900244903254352</c:v>
                </c:pt>
                <c:pt idx="12">
                  <c:v>7.0366256028597727</c:v>
                </c:pt>
                <c:pt idx="13">
                  <c:v>7.6070771441501108</c:v>
                </c:pt>
                <c:pt idx="14">
                  <c:v>8.6659825975567202</c:v>
                </c:pt>
                <c:pt idx="15">
                  <c:v>9.4007842932181411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F-459D-99B9-5385279B4E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Alacak Devir Hızları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Oranları'!$A$29</c:f>
              <c:strCache>
                <c:ptCount val="1"/>
                <c:pt idx="0">
                  <c:v>Ticari Alacakların Devir Hızı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Oranları'!$E$29:$T$29</c:f>
              <c:numCache>
                <c:formatCode>0.00</c:formatCode>
                <c:ptCount val="16"/>
                <c:pt idx="0">
                  <c:v>6.6264442271746899</c:v>
                </c:pt>
                <c:pt idx="1">
                  <c:v>6.8667053932199957</c:v>
                </c:pt>
                <c:pt idx="2">
                  <c:v>6.7464554063171711</c:v>
                </c:pt>
                <c:pt idx="3">
                  <c:v>6.6143942456371319</c:v>
                </c:pt>
                <c:pt idx="4">
                  <c:v>6.6423559582051732</c:v>
                </c:pt>
                <c:pt idx="5">
                  <c:v>6.6571045264421542</c:v>
                </c:pt>
                <c:pt idx="6">
                  <c:v>7.0074606495660401</c:v>
                </c:pt>
                <c:pt idx="7">
                  <c:v>7.4561028068241271</c:v>
                </c:pt>
                <c:pt idx="8">
                  <c:v>8.1648347691682943</c:v>
                </c:pt>
                <c:pt idx="9">
                  <c:v>7.8300509969462713</c:v>
                </c:pt>
                <c:pt idx="10">
                  <c:v>6.8516191555317132</c:v>
                </c:pt>
                <c:pt idx="11">
                  <c:v>6.5218707320796039</c:v>
                </c:pt>
                <c:pt idx="12">
                  <c:v>7.2881853621266419</c:v>
                </c:pt>
                <c:pt idx="13">
                  <c:v>8.8905067029647356</c:v>
                </c:pt>
                <c:pt idx="14">
                  <c:v>11.649808746194321</c:v>
                </c:pt>
                <c:pt idx="15">
                  <c:v>13.598093474092302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016-924A-C012D0F36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Bilanço!$A$158</c:f>
              <c:strCache>
                <c:ptCount val="1"/>
                <c:pt idx="0">
                  <c:v>İşletme Sermayesi / Satışlar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Bilanço!$F$1:$X$1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Bilanço!$F$158:$X$158</c:f>
              <c:numCache>
                <c:formatCode>0.00</c:formatCode>
                <c:ptCount val="19"/>
                <c:pt idx="0">
                  <c:v>-0.11363438876256074</c:v>
                </c:pt>
                <c:pt idx="1">
                  <c:v>-0.17745251075060897</c:v>
                </c:pt>
                <c:pt idx="2">
                  <c:v>-8.488777863080639E-2</c:v>
                </c:pt>
                <c:pt idx="3">
                  <c:v>-0.17749858184447351</c:v>
                </c:pt>
                <c:pt idx="4">
                  <c:v>4.6349601282558453E-2</c:v>
                </c:pt>
                <c:pt idx="5">
                  <c:v>3.3916134344742631E-2</c:v>
                </c:pt>
                <c:pt idx="6">
                  <c:v>6.7467809329662787E-2</c:v>
                </c:pt>
                <c:pt idx="7">
                  <c:v>-6.5943218896289194E-2</c:v>
                </c:pt>
                <c:pt idx="8">
                  <c:v>-0.1164535730090686</c:v>
                </c:pt>
                <c:pt idx="9">
                  <c:v>-0.16643145572676335</c:v>
                </c:pt>
                <c:pt idx="10">
                  <c:v>-0.15408621122576724</c:v>
                </c:pt>
                <c:pt idx="11">
                  <c:v>-4.4272667455287011E-2</c:v>
                </c:pt>
                <c:pt idx="12">
                  <c:v>-9.9395429076570799E-2</c:v>
                </c:pt>
                <c:pt idx="13">
                  <c:v>-3.6081871612857662E-2</c:v>
                </c:pt>
                <c:pt idx="14">
                  <c:v>-4.4711152909144111E-2</c:v>
                </c:pt>
                <c:pt idx="15">
                  <c:v>-0.10969254342302637</c:v>
                </c:pt>
                <c:pt idx="16">
                  <c:v>-9.506413215714811E-2</c:v>
                </c:pt>
                <c:pt idx="17">
                  <c:v>-5.8876370282454883E-2</c:v>
                </c:pt>
                <c:pt idx="18">
                  <c:v>1.4468639224480937E-2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9-47D2-B47D-987A4ABB93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1177040"/>
        <c:axId val="1437507904"/>
      </c:barChart>
      <c:catAx>
        <c:axId val="1561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7507904"/>
        <c:crosses val="autoZero"/>
        <c:auto val="1"/>
        <c:lblAlgn val="ctr"/>
        <c:lblOffset val="100"/>
        <c:noMultiLvlLbl val="0"/>
      </c:catAx>
      <c:valAx>
        <c:axId val="14375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611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Alacak Devir Süresi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Oranları'!$A$30</c:f>
              <c:strCache>
                <c:ptCount val="1"/>
                <c:pt idx="0">
                  <c:v>Ticari Alacakların Ortalama Tahsil Süresi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Oranları'!$E$30:$T$30</c:f>
              <c:numCache>
                <c:formatCode>0.00</c:formatCode>
                <c:ptCount val="16"/>
                <c:pt idx="0">
                  <c:v>55.082331864071939</c:v>
                </c:pt>
                <c:pt idx="1">
                  <c:v>53.155040022598229</c:v>
                </c:pt>
                <c:pt idx="2">
                  <c:v>54.102484640782677</c:v>
                </c:pt>
                <c:pt idx="3">
                  <c:v>55.18267984112903</c:v>
                </c:pt>
                <c:pt idx="4">
                  <c:v>54.950382408988879</c:v>
                </c:pt>
                <c:pt idx="5">
                  <c:v>54.82864187428823</c:v>
                </c:pt>
                <c:pt idx="6">
                  <c:v>52.087342084839797</c:v>
                </c:pt>
                <c:pt idx="7">
                  <c:v>48.953187671438386</c:v>
                </c:pt>
                <c:pt idx="8">
                  <c:v>44.70390526190409</c:v>
                </c:pt>
                <c:pt idx="9">
                  <c:v>46.615277492107062</c:v>
                </c:pt>
                <c:pt idx="10">
                  <c:v>53.272079447865124</c:v>
                </c:pt>
                <c:pt idx="11">
                  <c:v>55.96553734262897</c:v>
                </c:pt>
                <c:pt idx="12">
                  <c:v>50.081053357497964</c:v>
                </c:pt>
                <c:pt idx="13">
                  <c:v>41.055027817287701</c:v>
                </c:pt>
                <c:pt idx="14">
                  <c:v>31.330986452394395</c:v>
                </c:pt>
                <c:pt idx="15">
                  <c:v>26.841998159184183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8-4042-9EE2-F627DEC774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Borç Devir Hızları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Oranları'!$A$51</c:f>
              <c:strCache>
                <c:ptCount val="1"/>
                <c:pt idx="0">
                  <c:v>Ticari Borçların Devir Hızları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Oranları'!$E$51:$T$51</c:f>
              <c:numCache>
                <c:formatCode>0.00</c:formatCode>
                <c:ptCount val="16"/>
                <c:pt idx="0">
                  <c:v>7.3545912848654122</c:v>
                </c:pt>
                <c:pt idx="1">
                  <c:v>7.7629010424350682</c:v>
                </c:pt>
                <c:pt idx="2">
                  <c:v>7.9693371089336384</c:v>
                </c:pt>
                <c:pt idx="3">
                  <c:v>8.0820380023328671</c:v>
                </c:pt>
                <c:pt idx="4">
                  <c:v>8.9401183837618508</c:v>
                </c:pt>
                <c:pt idx="5">
                  <c:v>9.0084585282466261</c:v>
                </c:pt>
                <c:pt idx="6">
                  <c:v>8.9975823193859341</c:v>
                </c:pt>
                <c:pt idx="7">
                  <c:v>9.50570547792897</c:v>
                </c:pt>
                <c:pt idx="8">
                  <c:v>9.9391426919860564</c:v>
                </c:pt>
                <c:pt idx="9">
                  <c:v>12.476109893242809</c:v>
                </c:pt>
                <c:pt idx="10">
                  <c:v>12.33064826972123</c:v>
                </c:pt>
                <c:pt idx="11">
                  <c:v>10.425905677882893</c:v>
                </c:pt>
                <c:pt idx="12">
                  <c:v>9.9545652692682349</c:v>
                </c:pt>
                <c:pt idx="13">
                  <c:v>8.8565392015185331</c:v>
                </c:pt>
                <c:pt idx="14">
                  <c:v>7.6059397785129494</c:v>
                </c:pt>
                <c:pt idx="15">
                  <c:v>7.4178330740920391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C-43A3-8B71-D4A32E0B6F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Nakite Dönüşüm Süresi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Oranları'!$A$53</c:f>
              <c:strCache>
                <c:ptCount val="1"/>
                <c:pt idx="0">
                  <c:v>Nakde Dönüşüm Süresi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Oranları'!$E$53:$T$53</c:f>
              <c:numCache>
                <c:formatCode>0.00</c:formatCode>
                <c:ptCount val="16"/>
                <c:pt idx="0">
                  <c:v>9.0442540805277858</c:v>
                </c:pt>
                <c:pt idx="1">
                  <c:v>9.5470360810716244</c:v>
                </c:pt>
                <c:pt idx="2">
                  <c:v>11.713584029419458</c:v>
                </c:pt>
                <c:pt idx="3">
                  <c:v>13.394003127603192</c:v>
                </c:pt>
                <c:pt idx="4">
                  <c:v>17.680254452565961</c:v>
                </c:pt>
                <c:pt idx="5">
                  <c:v>18.224586137896168</c:v>
                </c:pt>
                <c:pt idx="6">
                  <c:v>15.972958265272858</c:v>
                </c:pt>
                <c:pt idx="7">
                  <c:v>15.619723751836801</c:v>
                </c:pt>
                <c:pt idx="8">
                  <c:v>12.843696079531917</c:v>
                </c:pt>
                <c:pt idx="9">
                  <c:v>22.334918097852501</c:v>
                </c:pt>
                <c:pt idx="10">
                  <c:v>29.150851116556627</c:v>
                </c:pt>
                <c:pt idx="11">
                  <c:v>26.856833260828083</c:v>
                </c:pt>
                <c:pt idx="12">
                  <c:v>20.451085279282665</c:v>
                </c:pt>
                <c:pt idx="13">
                  <c:v>7.449618718796053</c:v>
                </c:pt>
                <c:pt idx="14">
                  <c:v>-7.9918410943440037</c:v>
                </c:pt>
                <c:pt idx="15">
                  <c:v>-12.962962184103517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3-4926-A182-5ADD81AB4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Aktif - Özkaynak Devir Hızları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'Faaliyet Oranları'!$A$74</c:f>
              <c:strCache>
                <c:ptCount val="1"/>
                <c:pt idx="0">
                  <c:v>Varlıkların Devir Hızı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'Faaliyet Oranları'!$E$2:$T$2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'Faaliyet Oranları'!$E$74:$T$74</c:f>
              <c:numCache>
                <c:formatCode>0.00</c:formatCode>
                <c:ptCount val="16"/>
                <c:pt idx="0">
                  <c:v>0.82488007742890246</c:v>
                </c:pt>
                <c:pt idx="1">
                  <c:v>0.87947783201514984</c:v>
                </c:pt>
                <c:pt idx="2">
                  <c:v>0.8909084786239676</c:v>
                </c:pt>
                <c:pt idx="3">
                  <c:v>0.88850528068258672</c:v>
                </c:pt>
                <c:pt idx="4">
                  <c:v>0.87636000659650404</c:v>
                </c:pt>
                <c:pt idx="5">
                  <c:v>0.87282998961051583</c:v>
                </c:pt>
                <c:pt idx="6">
                  <c:v>0.90183055782986843</c:v>
                </c:pt>
                <c:pt idx="7">
                  <c:v>0.99378915872674678</c:v>
                </c:pt>
                <c:pt idx="8">
                  <c:v>1.2196742873059436</c:v>
                </c:pt>
                <c:pt idx="9">
                  <c:v>1.508676228559529</c:v>
                </c:pt>
                <c:pt idx="10">
                  <c:v>1.6892157448776299</c:v>
                </c:pt>
                <c:pt idx="11">
                  <c:v>1.9042156137299286</c:v>
                </c:pt>
                <c:pt idx="12">
                  <c:v>1.814120142199221</c:v>
                </c:pt>
                <c:pt idx="13">
                  <c:v>1.779943988813621</c:v>
                </c:pt>
                <c:pt idx="14">
                  <c:v>1.7601081418682853</c:v>
                </c:pt>
                <c:pt idx="15">
                  <c:v>1.6717119641729892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6-4D0A-8FBC-1F29AC9D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300256"/>
        <c:axId val="1153285056"/>
      </c:lineChart>
      <c:lineChart>
        <c:grouping val="standard"/>
        <c:varyColors val="0"/>
        <c:ser>
          <c:idx val="1"/>
          <c:order val="1"/>
          <c:tx>
            <c:strRef>
              <c:f>'Faaliyet Oranları'!$A$77</c:f>
              <c:strCache>
                <c:ptCount val="1"/>
                <c:pt idx="0">
                  <c:v>Özkaynak Devir Hızı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'Faaliyet Oranları'!$E$77:$T$77</c:f>
              <c:numCache>
                <c:formatCode>0.00</c:formatCode>
                <c:ptCount val="16"/>
                <c:pt idx="0">
                  <c:v>3.0056167536328977</c:v>
                </c:pt>
                <c:pt idx="1">
                  <c:v>3.1534126296828462</c:v>
                </c:pt>
                <c:pt idx="2">
                  <c:v>3.157004104923756</c:v>
                </c:pt>
                <c:pt idx="3">
                  <c:v>3.1205382550392797</c:v>
                </c:pt>
                <c:pt idx="4">
                  <c:v>3.08286112688242</c:v>
                </c:pt>
                <c:pt idx="5">
                  <c:v>3.0809793424789165</c:v>
                </c:pt>
                <c:pt idx="6">
                  <c:v>3.1647769012417992</c:v>
                </c:pt>
                <c:pt idx="7">
                  <c:v>3.5263609318566331</c:v>
                </c:pt>
                <c:pt idx="8">
                  <c:v>4.2827617319323528</c:v>
                </c:pt>
                <c:pt idx="9">
                  <c:v>5.5985256451134342</c:v>
                </c:pt>
                <c:pt idx="10">
                  <c:v>6.8188822767716273</c:v>
                </c:pt>
                <c:pt idx="11">
                  <c:v>8.2832955247490769</c:v>
                </c:pt>
                <c:pt idx="12">
                  <c:v>6.9471852995378711</c:v>
                </c:pt>
                <c:pt idx="13">
                  <c:v>6.375586505857636</c:v>
                </c:pt>
                <c:pt idx="14">
                  <c:v>5.8239567304277102</c:v>
                </c:pt>
                <c:pt idx="15">
                  <c:v>5.0735828991206544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6-4D0A-8FBC-1F29AC9D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00944"/>
        <c:axId val="921689184"/>
      </c:lineChart>
      <c:catAx>
        <c:axId val="118230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85056"/>
        <c:crosses val="autoZero"/>
        <c:auto val="1"/>
        <c:lblAlgn val="ctr"/>
        <c:lblOffset val="100"/>
        <c:noMultiLvlLbl val="0"/>
      </c:catAx>
      <c:valAx>
        <c:axId val="11532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2300256"/>
        <c:crosses val="autoZero"/>
        <c:crossBetween val="between"/>
      </c:valAx>
      <c:valAx>
        <c:axId val="9216891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9800944"/>
        <c:crosses val="max"/>
        <c:crossBetween val="between"/>
      </c:valAx>
      <c:catAx>
        <c:axId val="72980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92168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ÇeyREKLİK</a:t>
            </a:r>
            <a:r>
              <a:rPr lang="tr-TR" baseline="0"/>
              <a:t> KAR MARJLARI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Oranları'!$A$9</c:f>
              <c:strCache>
                <c:ptCount val="1"/>
                <c:pt idx="0">
                  <c:v>Brüt Kar Marjı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'Karlılık Oranları'!$B$2:$W$2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'Karlılık Oranları'!$B$9:$W$9</c:f>
              <c:numCache>
                <c:formatCode>0.00%</c:formatCode>
                <c:ptCount val="22"/>
                <c:pt idx="0">
                  <c:v>0.33329339019314952</c:v>
                </c:pt>
                <c:pt idx="1">
                  <c:v>0.26197243792315378</c:v>
                </c:pt>
                <c:pt idx="2">
                  <c:v>0.42059476858290112</c:v>
                </c:pt>
                <c:pt idx="3">
                  <c:v>0.29004093998709973</c:v>
                </c:pt>
                <c:pt idx="4">
                  <c:v>0.29228103722755783</c:v>
                </c:pt>
                <c:pt idx="5">
                  <c:v>0.28642680927645742</c:v>
                </c:pt>
                <c:pt idx="6">
                  <c:v>0.23077513330040297</c:v>
                </c:pt>
                <c:pt idx="7">
                  <c:v>0.27057269852168486</c:v>
                </c:pt>
                <c:pt idx="8">
                  <c:v>0.28006254214243453</c:v>
                </c:pt>
                <c:pt idx="9">
                  <c:v>0.27872500518370014</c:v>
                </c:pt>
                <c:pt idx="10">
                  <c:v>0.19968516716818421</c:v>
                </c:pt>
                <c:pt idx="11">
                  <c:v>0.29134255921981572</c:v>
                </c:pt>
                <c:pt idx="12">
                  <c:v>0.28616486506636701</c:v>
                </c:pt>
                <c:pt idx="13">
                  <c:v>0.24770492043474018</c:v>
                </c:pt>
                <c:pt idx="14">
                  <c:v>0.21749525571342537</c:v>
                </c:pt>
                <c:pt idx="15">
                  <c:v>0.15179760081668622</c:v>
                </c:pt>
                <c:pt idx="16">
                  <c:v>0.11516261210060649</c:v>
                </c:pt>
                <c:pt idx="17">
                  <c:v>0.12128630360165849</c:v>
                </c:pt>
                <c:pt idx="18">
                  <c:v>0.35889681357641717</c:v>
                </c:pt>
                <c:pt idx="19">
                  <c:v>0.13996294247592569</c:v>
                </c:pt>
                <c:pt idx="20">
                  <c:v>0.16098729373282153</c:v>
                </c:pt>
                <c:pt idx="21">
                  <c:v>0.1587299390959587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EBF-9379-1879AC52A9F6}"/>
            </c:ext>
          </c:extLst>
        </c:ser>
        <c:ser>
          <c:idx val="1"/>
          <c:order val="1"/>
          <c:tx>
            <c:strRef>
              <c:f>'Karlılık Oranları'!$A$10</c:f>
              <c:strCache>
                <c:ptCount val="1"/>
                <c:pt idx="0">
                  <c:v>Esas Faliyet Kar Marjı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'Karlılık Oranları'!$B$2:$W$2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'Karlılık Oranları'!$B$10:$W$10</c:f>
              <c:numCache>
                <c:formatCode>0.00%</c:formatCode>
                <c:ptCount val="22"/>
                <c:pt idx="0">
                  <c:v>0.22057260315138033</c:v>
                </c:pt>
                <c:pt idx="1">
                  <c:v>0.16558599428005438</c:v>
                </c:pt>
                <c:pt idx="2">
                  <c:v>0.32493306257649079</c:v>
                </c:pt>
                <c:pt idx="3">
                  <c:v>0.17589206617129491</c:v>
                </c:pt>
                <c:pt idx="4">
                  <c:v>0.19333794831700024</c:v>
                </c:pt>
                <c:pt idx="5">
                  <c:v>0.18723032555255822</c:v>
                </c:pt>
                <c:pt idx="6">
                  <c:v>9.5771259823346527E-2</c:v>
                </c:pt>
                <c:pt idx="7">
                  <c:v>0.16557361475764565</c:v>
                </c:pt>
                <c:pt idx="8">
                  <c:v>0.17432673969508922</c:v>
                </c:pt>
                <c:pt idx="9">
                  <c:v>0.17647217516012403</c:v>
                </c:pt>
                <c:pt idx="10">
                  <c:v>3.910687026349282E-2</c:v>
                </c:pt>
                <c:pt idx="11">
                  <c:v>0.17509740841401528</c:v>
                </c:pt>
                <c:pt idx="12">
                  <c:v>0.16865473872804534</c:v>
                </c:pt>
                <c:pt idx="13">
                  <c:v>0.14794550964661843</c:v>
                </c:pt>
                <c:pt idx="14">
                  <c:v>0.12673499769008628</c:v>
                </c:pt>
                <c:pt idx="15">
                  <c:v>7.8087581156631211E-2</c:v>
                </c:pt>
                <c:pt idx="16">
                  <c:v>0.10995963719872881</c:v>
                </c:pt>
                <c:pt idx="17">
                  <c:v>8.8051549462418069E-2</c:v>
                </c:pt>
                <c:pt idx="18">
                  <c:v>0.10728520179690422</c:v>
                </c:pt>
                <c:pt idx="19">
                  <c:v>7.0904417892452734E-2</c:v>
                </c:pt>
                <c:pt idx="20">
                  <c:v>0.12463997643087317</c:v>
                </c:pt>
                <c:pt idx="21">
                  <c:v>0.11314547585685777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E-4EBF-9379-1879AC52A9F6}"/>
            </c:ext>
          </c:extLst>
        </c:ser>
        <c:ser>
          <c:idx val="2"/>
          <c:order val="2"/>
          <c:tx>
            <c:strRef>
              <c:f>'Karlılık Oranları'!$A$11</c:f>
              <c:strCache>
                <c:ptCount val="1"/>
                <c:pt idx="0">
                  <c:v>Sürdürülen Faaliyetler Dönem Kar Marjı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'Karlılık Oranları'!$B$2:$W$2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'Karlılık Oranları'!$B$11:$W$11</c:f>
              <c:numCache>
                <c:formatCode>0.00%</c:formatCode>
                <c:ptCount val="22"/>
                <c:pt idx="0">
                  <c:v>0.1007543915881348</c:v>
                </c:pt>
                <c:pt idx="1">
                  <c:v>8.1381662729022933E-2</c:v>
                </c:pt>
                <c:pt idx="2">
                  <c:v>3.968618986908691E-2</c:v>
                </c:pt>
                <c:pt idx="3">
                  <c:v>9.2412720390326067E-2</c:v>
                </c:pt>
                <c:pt idx="4">
                  <c:v>5.2465881568893494E-2</c:v>
                </c:pt>
                <c:pt idx="5">
                  <c:v>8.3644986832671464E-2</c:v>
                </c:pt>
                <c:pt idx="6">
                  <c:v>5.8253984688613779E-2</c:v>
                </c:pt>
                <c:pt idx="7">
                  <c:v>7.4691486307766342E-2</c:v>
                </c:pt>
                <c:pt idx="8">
                  <c:v>9.1027283042626028E-2</c:v>
                </c:pt>
                <c:pt idx="9">
                  <c:v>0.14109850171611171</c:v>
                </c:pt>
                <c:pt idx="10">
                  <c:v>-6.5634801307463866E-2</c:v>
                </c:pt>
                <c:pt idx="11">
                  <c:v>0.11295385443544724</c:v>
                </c:pt>
                <c:pt idx="12">
                  <c:v>0.10227342487730801</c:v>
                </c:pt>
                <c:pt idx="13">
                  <c:v>8.6768641613797673E-2</c:v>
                </c:pt>
                <c:pt idx="14">
                  <c:v>8.9288118384720894E-2</c:v>
                </c:pt>
                <c:pt idx="15">
                  <c:v>1.6002967656607647E-2</c:v>
                </c:pt>
                <c:pt idx="16">
                  <c:v>7.1973641506685657E-2</c:v>
                </c:pt>
                <c:pt idx="17">
                  <c:v>6.2273393743248751E-2</c:v>
                </c:pt>
                <c:pt idx="18">
                  <c:v>5.44743789727535E-2</c:v>
                </c:pt>
                <c:pt idx="19">
                  <c:v>2.2549792141918119E-2</c:v>
                </c:pt>
                <c:pt idx="20">
                  <c:v>8.3627653392703075E-2</c:v>
                </c:pt>
                <c:pt idx="21">
                  <c:v>5.9573724066991601E-2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E-4EBF-9379-1879AC52A9F6}"/>
            </c:ext>
          </c:extLst>
        </c:ser>
        <c:ser>
          <c:idx val="3"/>
          <c:order val="3"/>
          <c:tx>
            <c:strRef>
              <c:f>'Karlılık Oranları'!$A$12</c:f>
              <c:strCache>
                <c:ptCount val="1"/>
                <c:pt idx="0">
                  <c:v>Dönem Kar Marjı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'Karlılık Oranları'!$B$2:$W$2</c:f>
              <c:strCache>
                <c:ptCount val="22"/>
                <c:pt idx="0">
                  <c:v>2018/6</c:v>
                </c:pt>
                <c:pt idx="1">
                  <c:v>2018/9</c:v>
                </c:pt>
                <c:pt idx="2">
                  <c:v>2018/12</c:v>
                </c:pt>
                <c:pt idx="3">
                  <c:v>2019/3</c:v>
                </c:pt>
                <c:pt idx="4">
                  <c:v>2019/6</c:v>
                </c:pt>
                <c:pt idx="5">
                  <c:v>2019/9</c:v>
                </c:pt>
                <c:pt idx="6">
                  <c:v>2019/12</c:v>
                </c:pt>
                <c:pt idx="7">
                  <c:v>2020/3</c:v>
                </c:pt>
                <c:pt idx="8">
                  <c:v>2020/6</c:v>
                </c:pt>
                <c:pt idx="9">
                  <c:v>2020/9</c:v>
                </c:pt>
                <c:pt idx="10">
                  <c:v>2020/12</c:v>
                </c:pt>
                <c:pt idx="11">
                  <c:v>2021/3</c:v>
                </c:pt>
                <c:pt idx="12">
                  <c:v>2021/6</c:v>
                </c:pt>
                <c:pt idx="13">
                  <c:v>2021/9</c:v>
                </c:pt>
                <c:pt idx="14">
                  <c:v>2021/12</c:v>
                </c:pt>
                <c:pt idx="15">
                  <c:v>2022/3</c:v>
                </c:pt>
                <c:pt idx="16">
                  <c:v>2022/6</c:v>
                </c:pt>
                <c:pt idx="17">
                  <c:v>2022/9</c:v>
                </c:pt>
                <c:pt idx="18">
                  <c:v>2022/12</c:v>
                </c:pt>
                <c:pt idx="19">
                  <c:v>2023/3</c:v>
                </c:pt>
                <c:pt idx="20">
                  <c:v>2023/6</c:v>
                </c:pt>
                <c:pt idx="21">
                  <c:v>2023/9</c:v>
                </c:pt>
              </c:strCache>
            </c:strRef>
          </c:cat>
          <c:val>
            <c:numRef>
              <c:f>'Karlılık Oranları'!$B$12:$W$12</c:f>
              <c:numCache>
                <c:formatCode>0.00%</c:formatCode>
                <c:ptCount val="22"/>
                <c:pt idx="0">
                  <c:v>6.835080823476318E-2</c:v>
                </c:pt>
                <c:pt idx="1">
                  <c:v>5.687658381178206E-2</c:v>
                </c:pt>
                <c:pt idx="2">
                  <c:v>-2.8203081249180834E-3</c:v>
                </c:pt>
                <c:pt idx="3">
                  <c:v>6.6334332225006662E-2</c:v>
                </c:pt>
                <c:pt idx="4">
                  <c:v>3.3326568452712139E-2</c:v>
                </c:pt>
                <c:pt idx="5">
                  <c:v>6.3202222525943347E-2</c:v>
                </c:pt>
                <c:pt idx="6">
                  <c:v>4.9862474171704099E-2</c:v>
                </c:pt>
                <c:pt idx="7">
                  <c:v>5.9017708531065242E-2</c:v>
                </c:pt>
                <c:pt idx="8">
                  <c:v>6.8957462593102981E-2</c:v>
                </c:pt>
                <c:pt idx="9">
                  <c:v>0.1104312302411964</c:v>
                </c:pt>
                <c:pt idx="10">
                  <c:v>-5.3226091945478803E-2</c:v>
                </c:pt>
                <c:pt idx="11">
                  <c:v>9.0337272122896342E-2</c:v>
                </c:pt>
                <c:pt idx="12">
                  <c:v>7.203208301795247E-2</c:v>
                </c:pt>
                <c:pt idx="13">
                  <c:v>6.3659116880233221E-2</c:v>
                </c:pt>
                <c:pt idx="14">
                  <c:v>6.1601287441517077E-2</c:v>
                </c:pt>
                <c:pt idx="15">
                  <c:v>1.0777296890950904E-2</c:v>
                </c:pt>
                <c:pt idx="16">
                  <c:v>5.1320045833952443E-2</c:v>
                </c:pt>
                <c:pt idx="17">
                  <c:v>4.6726000974584452E-2</c:v>
                </c:pt>
                <c:pt idx="18">
                  <c:v>0.55859184287470021</c:v>
                </c:pt>
                <c:pt idx="19">
                  <c:v>1.2903411866808125E-2</c:v>
                </c:pt>
                <c:pt idx="20">
                  <c:v>6.7311549442105961E-2</c:v>
                </c:pt>
                <c:pt idx="21">
                  <c:v>0.26370612681900479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E-4EBF-9379-1879AC52A9F6}"/>
            </c:ext>
          </c:extLst>
        </c:ser>
        <c:ser>
          <c:idx val="4"/>
          <c:order val="4"/>
          <c:tx>
            <c:strRef>
              <c:f>'Karlılık Oranları'!$A$13</c:f>
              <c:strCache>
                <c:ptCount val="1"/>
                <c:pt idx="0">
                  <c:v>FAVÖK marjı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'Karlılık Oranları'!$B$13:$W$13</c:f>
              <c:numCache>
                <c:formatCode>0.00%</c:formatCode>
                <c:ptCount val="22"/>
                <c:pt idx="0">
                  <c:v>0.23713708565775277</c:v>
                </c:pt>
                <c:pt idx="1">
                  <c:v>0.17900985768740968</c:v>
                </c:pt>
                <c:pt idx="2">
                  <c:v>0.33720001565986768</c:v>
                </c:pt>
                <c:pt idx="3">
                  <c:v>0.19459407498735401</c:v>
                </c:pt>
                <c:pt idx="4">
                  <c:v>0.21332641567514368</c:v>
                </c:pt>
                <c:pt idx="5">
                  <c:v>0.20391492279417658</c:v>
                </c:pt>
                <c:pt idx="6">
                  <c:v>0.11721370748434341</c:v>
                </c:pt>
                <c:pt idx="7">
                  <c:v>0.18290007802281297</c:v>
                </c:pt>
                <c:pt idx="8">
                  <c:v>0.19281148411031887</c:v>
                </c:pt>
                <c:pt idx="9">
                  <c:v>0.1942231704391956</c:v>
                </c:pt>
                <c:pt idx="10">
                  <c:v>6.8441643192468982E-2</c:v>
                </c:pt>
                <c:pt idx="11">
                  <c:v>0.19298625456688173</c:v>
                </c:pt>
                <c:pt idx="12">
                  <c:v>0.18732363976420621</c:v>
                </c:pt>
                <c:pt idx="13">
                  <c:v>0.16260254702698942</c:v>
                </c:pt>
                <c:pt idx="14">
                  <c:v>0.13708493082249629</c:v>
                </c:pt>
                <c:pt idx="15">
                  <c:v>8.5154078953333781E-2</c:v>
                </c:pt>
                <c:pt idx="16">
                  <c:v>0.11708545633016161</c:v>
                </c:pt>
                <c:pt idx="17">
                  <c:v>9.352570674689982E-2</c:v>
                </c:pt>
                <c:pt idx="18">
                  <c:v>0.11488619863112015</c:v>
                </c:pt>
                <c:pt idx="19">
                  <c:v>7.6395871056239989E-2</c:v>
                </c:pt>
                <c:pt idx="20">
                  <c:v>0.13099636692386254</c:v>
                </c:pt>
                <c:pt idx="21">
                  <c:v>0.11800541321609169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E-4EBF-9379-1879AC52A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83936"/>
        <c:axId val="1157958368"/>
      </c:lineChart>
      <c:catAx>
        <c:axId val="13431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58368"/>
        <c:crosses val="autoZero"/>
        <c:auto val="1"/>
        <c:lblAlgn val="ctr"/>
        <c:lblOffset val="100"/>
        <c:noMultiLvlLbl val="0"/>
      </c:catAx>
      <c:valAx>
        <c:axId val="1157958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3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Yıllık</a:t>
            </a:r>
            <a:r>
              <a:rPr lang="tr-TR" baseline="0"/>
              <a:t> KAR MARJLARI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Oranları'!$A$22</c:f>
              <c:strCache>
                <c:ptCount val="1"/>
                <c:pt idx="0">
                  <c:v>Brüt Kar Marjı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'Karlılık Oranları'!$B$15:$T$15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Oranları'!$B$22:$T$22</c:f>
              <c:numCache>
                <c:formatCode>0.00%</c:formatCode>
                <c:ptCount val="19"/>
                <c:pt idx="0">
                  <c:v>0.33256295092477589</c:v>
                </c:pt>
                <c:pt idx="1">
                  <c:v>0.32260409193363176</c:v>
                </c:pt>
                <c:pt idx="2">
                  <c:v>0.32716780035001408</c:v>
                </c:pt>
                <c:pt idx="3">
                  <c:v>0.27473642355441308</c:v>
                </c:pt>
                <c:pt idx="4">
                  <c:v>0.27026948610523116</c:v>
                </c:pt>
                <c:pt idx="5">
                  <c:v>0.26770425519347713</c:v>
                </c:pt>
                <c:pt idx="6">
                  <c:v>0.26612651857807879</c:v>
                </c:pt>
                <c:pt idx="7">
                  <c:v>0.25919563282100183</c:v>
                </c:pt>
                <c:pt idx="8">
                  <c:v>0.26484615691716862</c:v>
                </c:pt>
                <c:pt idx="9">
                  <c:v>0.26699028933045771</c:v>
                </c:pt>
                <c:pt idx="10">
                  <c:v>0.25788376286611592</c:v>
                </c:pt>
                <c:pt idx="11">
                  <c:v>0.25100758221185276</c:v>
                </c:pt>
                <c:pt idx="12">
                  <c:v>0.20625848741909886</c:v>
                </c:pt>
                <c:pt idx="13">
                  <c:v>0.16787850035628257</c:v>
                </c:pt>
                <c:pt idx="14">
                  <c:v>0.14310604644697786</c:v>
                </c:pt>
                <c:pt idx="15">
                  <c:v>0.18742880542939563</c:v>
                </c:pt>
                <c:pt idx="16">
                  <c:v>0.17985032993268965</c:v>
                </c:pt>
                <c:pt idx="17">
                  <c:v>0.18631520693003203</c:v>
                </c:pt>
                <c:pt idx="18">
                  <c:v>0.1910231015606085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E-48BF-B0B9-019FBDA694C0}"/>
            </c:ext>
          </c:extLst>
        </c:ser>
        <c:ser>
          <c:idx val="1"/>
          <c:order val="1"/>
          <c:tx>
            <c:strRef>
              <c:f>'Karlılık Oranları'!$A$23</c:f>
              <c:strCache>
                <c:ptCount val="1"/>
                <c:pt idx="0">
                  <c:v>Esas Faliyet Kar Marjı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'Karlılık Oranları'!$B$15:$T$15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Oranları'!$B$23:$T$23</c:f>
              <c:numCache>
                <c:formatCode>0.00%</c:formatCode>
                <c:ptCount val="19"/>
                <c:pt idx="0">
                  <c:v>0.22889958012027661</c:v>
                </c:pt>
                <c:pt idx="1">
                  <c:v>0.22179987072742227</c:v>
                </c:pt>
                <c:pt idx="2">
                  <c:v>0.22576753373739591</c:v>
                </c:pt>
                <c:pt idx="3">
                  <c:v>0.16316106160025518</c:v>
                </c:pt>
                <c:pt idx="4">
                  <c:v>0.16108193313761823</c:v>
                </c:pt>
                <c:pt idx="5">
                  <c:v>0.15704535355473667</c:v>
                </c:pt>
                <c:pt idx="6">
                  <c:v>0.15494223284876887</c:v>
                </c:pt>
                <c:pt idx="7">
                  <c:v>0.14230588371124725</c:v>
                </c:pt>
                <c:pt idx="8">
                  <c:v>0.14498749690686724</c:v>
                </c:pt>
                <c:pt idx="9">
                  <c:v>0.14443704056989681</c:v>
                </c:pt>
                <c:pt idx="10">
                  <c:v>0.13826206536820224</c:v>
                </c:pt>
                <c:pt idx="11">
                  <c:v>0.14848302723528559</c:v>
                </c:pt>
                <c:pt idx="12">
                  <c:v>0.11699323614439905</c:v>
                </c:pt>
                <c:pt idx="13">
                  <c:v>0.109270816119379</c:v>
                </c:pt>
                <c:pt idx="14">
                  <c:v>9.7730482926690204E-2</c:v>
                </c:pt>
                <c:pt idx="15">
                  <c:v>9.5846333630518504E-2</c:v>
                </c:pt>
                <c:pt idx="16">
                  <c:v>9.1682592628158727E-2</c:v>
                </c:pt>
                <c:pt idx="17">
                  <c:v>9.7573832584476328E-2</c:v>
                </c:pt>
                <c:pt idx="18">
                  <c:v>0.10482210594612711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E-48BF-B0B9-019FBDA694C0}"/>
            </c:ext>
          </c:extLst>
        </c:ser>
        <c:ser>
          <c:idx val="2"/>
          <c:order val="2"/>
          <c:tx>
            <c:strRef>
              <c:f>'Karlılık Oranları'!$A$24</c:f>
              <c:strCache>
                <c:ptCount val="1"/>
                <c:pt idx="0">
                  <c:v>Sürdürülen Faaliyetler Dönem Kar Marjı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'Karlılık Oranları'!$B$15:$T$15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Oranları'!$B$24:$T$24</c:f>
              <c:numCache>
                <c:formatCode>0.00%</c:formatCode>
                <c:ptCount val="19"/>
                <c:pt idx="0">
                  <c:v>7.4833540659968389E-2</c:v>
                </c:pt>
                <c:pt idx="1">
                  <c:v>6.4491220895989534E-2</c:v>
                </c:pt>
                <c:pt idx="2">
                  <c:v>6.5545864361209655E-2</c:v>
                </c:pt>
                <c:pt idx="3">
                  <c:v>7.1523668353888348E-2</c:v>
                </c:pt>
                <c:pt idx="4">
                  <c:v>6.7891996964796725E-2</c:v>
                </c:pt>
                <c:pt idx="5">
                  <c:v>7.7214869461372071E-2</c:v>
                </c:pt>
                <c:pt idx="6">
                  <c:v>9.2633188176628897E-2</c:v>
                </c:pt>
                <c:pt idx="7">
                  <c:v>6.4930496810642432E-2</c:v>
                </c:pt>
                <c:pt idx="8">
                  <c:v>7.528370732705815E-2</c:v>
                </c:pt>
                <c:pt idx="9">
                  <c:v>7.8827182057688877E-2</c:v>
                </c:pt>
                <c:pt idx="10">
                  <c:v>6.7197169033369405E-2</c:v>
                </c:pt>
                <c:pt idx="11">
                  <c:v>9.5262246573881021E-2</c:v>
                </c:pt>
                <c:pt idx="12">
                  <c:v>6.1413065825440809E-2</c:v>
                </c:pt>
                <c:pt idx="13">
                  <c:v>6.061876193412355E-2</c:v>
                </c:pt>
                <c:pt idx="14">
                  <c:v>5.8270687688263767E-2</c:v>
                </c:pt>
                <c:pt idx="15">
                  <c:v>5.2654529570623491E-2</c:v>
                </c:pt>
                <c:pt idx="16">
                  <c:v>5.0492340724450364E-2</c:v>
                </c:pt>
                <c:pt idx="17">
                  <c:v>5.5852036561993487E-2</c:v>
                </c:pt>
                <c:pt idx="18">
                  <c:v>5.5720845917097098E-2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E-48BF-B0B9-019FBDA694C0}"/>
            </c:ext>
          </c:extLst>
        </c:ser>
        <c:ser>
          <c:idx val="3"/>
          <c:order val="3"/>
          <c:tx>
            <c:strRef>
              <c:f>'Karlılık Oranları'!$A$25</c:f>
              <c:strCache>
                <c:ptCount val="1"/>
                <c:pt idx="0">
                  <c:v>Dönem Kar Marjı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'Karlılık Oranları'!$B$15:$T$15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Oranları'!$B$25:$T$25</c:f>
              <c:numCache>
                <c:formatCode>0.00%</c:formatCode>
                <c:ptCount val="19"/>
                <c:pt idx="0">
                  <c:v>4.2741519280418076E-2</c:v>
                </c:pt>
                <c:pt idx="1">
                  <c:v>3.5615949201846783E-2</c:v>
                </c:pt>
                <c:pt idx="2">
                  <c:v>3.7834501653132277E-2</c:v>
                </c:pt>
                <c:pt idx="3">
                  <c:v>5.3134091584959402E-2</c:v>
                </c:pt>
                <c:pt idx="4">
                  <c:v>5.1920357916474848E-2</c:v>
                </c:pt>
                <c:pt idx="5">
                  <c:v>6.0436189808151207E-2</c:v>
                </c:pt>
                <c:pt idx="6">
                  <c:v>7.304771075426697E-2</c:v>
                </c:pt>
                <c:pt idx="7">
                  <c:v>4.9991857868863017E-2</c:v>
                </c:pt>
                <c:pt idx="8">
                  <c:v>5.8471653321817647E-2</c:v>
                </c:pt>
                <c:pt idx="9">
                  <c:v>5.9645482678802278E-2</c:v>
                </c:pt>
                <c:pt idx="10">
                  <c:v>4.9341000798864984E-2</c:v>
                </c:pt>
                <c:pt idx="11">
                  <c:v>6.9174552112438711E-2</c:v>
                </c:pt>
                <c:pt idx="12">
                  <c:v>4.317164162443695E-2</c:v>
                </c:pt>
                <c:pt idx="13">
                  <c:v>4.2837759349116329E-2</c:v>
                </c:pt>
                <c:pt idx="14">
                  <c:v>4.1844496716158683E-2</c:v>
                </c:pt>
                <c:pt idx="15">
                  <c:v>0.17167861878723037</c:v>
                </c:pt>
                <c:pt idx="16">
                  <c:v>0.15417772553525413</c:v>
                </c:pt>
                <c:pt idx="17">
                  <c:v>0.14856985144320825</c:v>
                </c:pt>
                <c:pt idx="18">
                  <c:v>0.20889925874739806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E-48BF-B0B9-019FBDA694C0}"/>
            </c:ext>
          </c:extLst>
        </c:ser>
        <c:ser>
          <c:idx val="4"/>
          <c:order val="4"/>
          <c:tx>
            <c:strRef>
              <c:f>'Karlılık Oranları'!$A$26</c:f>
              <c:strCache>
                <c:ptCount val="1"/>
                <c:pt idx="0">
                  <c:v>FAVÖK marjı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'Karlılık Oranları'!$B$26:$T$26</c:f>
              <c:numCache>
                <c:formatCode>0.00%</c:formatCode>
                <c:ptCount val="19"/>
                <c:pt idx="0">
                  <c:v>0.24384910115925504</c:v>
                </c:pt>
                <c:pt idx="1">
                  <c:v>0.2376733372263094</c:v>
                </c:pt>
                <c:pt idx="2">
                  <c:v>0.24240785370776119</c:v>
                </c:pt>
                <c:pt idx="3">
                  <c:v>0.18232856125390909</c:v>
                </c:pt>
                <c:pt idx="4">
                  <c:v>0.1798372395381494</c:v>
                </c:pt>
                <c:pt idx="5">
                  <c:v>0.17545145034703255</c:v>
                </c:pt>
                <c:pt idx="6">
                  <c:v>0.17358853394759599</c:v>
                </c:pt>
                <c:pt idx="7">
                  <c:v>0.16271650358734072</c:v>
                </c:pt>
                <c:pt idx="8">
                  <c:v>0.16553408427653207</c:v>
                </c:pt>
                <c:pt idx="9">
                  <c:v>0.16496470155770673</c:v>
                </c:pt>
                <c:pt idx="10">
                  <c:v>0.1574727566430548</c:v>
                </c:pt>
                <c:pt idx="11">
                  <c:v>0.16280633672512823</c:v>
                </c:pt>
                <c:pt idx="12">
                  <c:v>0.12796285080915756</c:v>
                </c:pt>
                <c:pt idx="13">
                  <c:v>0.11816825608103759</c:v>
                </c:pt>
                <c:pt idx="14">
                  <c:v>0.10481955909162646</c:v>
                </c:pt>
                <c:pt idx="15">
                  <c:v>0.10257909294423995</c:v>
                </c:pt>
                <c:pt idx="16">
                  <c:v>9.7979019126072889E-2</c:v>
                </c:pt>
                <c:pt idx="17">
                  <c:v>0.10373655912755619</c:v>
                </c:pt>
                <c:pt idx="18">
                  <c:v>0.11069665530621668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E-48BF-B0B9-019FBDA6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83936"/>
        <c:axId val="1157958368"/>
      </c:lineChart>
      <c:catAx>
        <c:axId val="13431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58368"/>
        <c:crosses val="autoZero"/>
        <c:auto val="1"/>
        <c:lblAlgn val="ctr"/>
        <c:lblOffset val="100"/>
        <c:noMultiLvlLbl val="0"/>
      </c:catAx>
      <c:valAx>
        <c:axId val="1157958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3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varlıkların karlılık oranı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Oranları'!$A$49</c:f>
              <c:strCache>
                <c:ptCount val="1"/>
                <c:pt idx="0">
                  <c:v>Varlıkların Karlılık Oranları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'Karlılık Oranları'!$E$45:$T$45</c:f>
              <c:strCache>
                <c:ptCount val="16"/>
                <c:pt idx="0">
                  <c:v>2019/12</c:v>
                </c:pt>
                <c:pt idx="1">
                  <c:v>2020/3</c:v>
                </c:pt>
                <c:pt idx="2">
                  <c:v>2020/6</c:v>
                </c:pt>
                <c:pt idx="3">
                  <c:v>2020/9</c:v>
                </c:pt>
                <c:pt idx="4">
                  <c:v>2020/12</c:v>
                </c:pt>
                <c:pt idx="5">
                  <c:v>2021/3</c:v>
                </c:pt>
                <c:pt idx="6">
                  <c:v>2021/6</c:v>
                </c:pt>
                <c:pt idx="7">
                  <c:v>2021/9</c:v>
                </c:pt>
                <c:pt idx="8">
                  <c:v>2021/12</c:v>
                </c:pt>
                <c:pt idx="9">
                  <c:v>2022/3</c:v>
                </c:pt>
                <c:pt idx="10">
                  <c:v>2022/6</c:v>
                </c:pt>
                <c:pt idx="11">
                  <c:v>2022/9</c:v>
                </c:pt>
                <c:pt idx="12">
                  <c:v>2022/12</c:v>
                </c:pt>
                <c:pt idx="13">
                  <c:v>2023/3</c:v>
                </c:pt>
                <c:pt idx="14">
                  <c:v>2023/6</c:v>
                </c:pt>
                <c:pt idx="15">
                  <c:v>2023/9</c:v>
                </c:pt>
              </c:strCache>
            </c:strRef>
          </c:cat>
          <c:val>
            <c:numRef>
              <c:f>'Karlılık Oranları'!$E$49:$T$49</c:f>
              <c:numCache>
                <c:formatCode>0.00%</c:formatCode>
                <c:ptCount val="16"/>
                <c:pt idx="0">
                  <c:v>4.382925358071571E-2</c:v>
                </c:pt>
                <c:pt idx="1">
                  <c:v>4.5662803817831915E-2</c:v>
                </c:pt>
                <c:pt idx="2">
                  <c:v>5.3843113915809329E-2</c:v>
                </c:pt>
                <c:pt idx="3">
                  <c:v>6.490327674694038E-2</c:v>
                </c:pt>
                <c:pt idx="4">
                  <c:v>4.3810864891728286E-2</c:v>
                </c:pt>
                <c:pt idx="5">
                  <c:v>5.103581256139178E-2</c:v>
                </c:pt>
                <c:pt idx="6">
                  <c:v>5.3790118916256013E-2</c:v>
                </c:pt>
                <c:pt idx="7">
                  <c:v>4.903455167463977E-2</c:v>
                </c:pt>
                <c:pt idx="8">
                  <c:v>8.4370422547446547E-2</c:v>
                </c:pt>
                <c:pt idx="9">
                  <c:v>6.513202946667912E-2</c:v>
                </c:pt>
                <c:pt idx="10">
                  <c:v>7.2362217567806211E-2</c:v>
                </c:pt>
                <c:pt idx="11">
                  <c:v>7.9680943995580095E-2</c:v>
                </c:pt>
                <c:pt idx="12">
                  <c:v>0.31144564032685623</c:v>
                </c:pt>
                <c:pt idx="13">
                  <c:v>0.27442771577543196</c:v>
                </c:pt>
                <c:pt idx="14">
                  <c:v>0.26149900516135244</c:v>
                </c:pt>
                <c:pt idx="15">
                  <c:v>0.34921939015489434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0-419E-A517-BB51D77DD1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3183936"/>
        <c:axId val="1157958368"/>
      </c:lineChart>
      <c:catAx>
        <c:axId val="13431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58368"/>
        <c:crosses val="autoZero"/>
        <c:auto val="1"/>
        <c:lblAlgn val="ctr"/>
        <c:lblOffset val="100"/>
        <c:noMultiLvlLbl val="0"/>
      </c:catAx>
      <c:valAx>
        <c:axId val="1157958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3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özsermaye karlılığı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Oranları'!$A$72</c:f>
              <c:strCache>
                <c:ptCount val="1"/>
                <c:pt idx="0">
                  <c:v>Öz Kaynakların Karlılık Oranları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'Karlılık Oranları'!$F$67:$T$67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'Karlılık Oranları'!$F$72:$T$72</c:f>
              <c:numCache>
                <c:formatCode>0.00%</c:formatCode>
                <c:ptCount val="15"/>
                <c:pt idx="0">
                  <c:v>0.16978705202151798</c:v>
                </c:pt>
                <c:pt idx="1">
                  <c:v>0.19367958455106835</c:v>
                </c:pt>
                <c:pt idx="2">
                  <c:v>0.22415477427952316</c:v>
                </c:pt>
                <c:pt idx="3">
                  <c:v>0.15551870918454777</c:v>
                </c:pt>
                <c:pt idx="4">
                  <c:v>0.19257029890741195</c:v>
                </c:pt>
                <c:pt idx="5">
                  <c:v>0.19234475793774533</c:v>
                </c:pt>
                <c:pt idx="6">
                  <c:v>0.16341877285511147</c:v>
                </c:pt>
                <c:pt idx="7">
                  <c:v>0.27657811938783572</c:v>
                </c:pt>
                <c:pt idx="8">
                  <c:v>0.26287499549399085</c:v>
                </c:pt>
                <c:pt idx="9">
                  <c:v>0.30847238703295915</c:v>
                </c:pt>
                <c:pt idx="10">
                  <c:v>0.35846864585352861</c:v>
                </c:pt>
                <c:pt idx="11">
                  <c:v>0.93768181293128527</c:v>
                </c:pt>
                <c:pt idx="12">
                  <c:v>1.078050419619869</c:v>
                </c:pt>
                <c:pt idx="13">
                  <c:v>1.0181624067974493</c:v>
                </c:pt>
                <c:pt idx="14">
                  <c:v>1.1926504516043834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A-491B-8F30-1AE3674AD54D}"/>
            </c:ext>
          </c:extLst>
        </c:ser>
        <c:ser>
          <c:idx val="1"/>
          <c:order val="1"/>
          <c:tx>
            <c:strRef>
              <c:f>'Karlılık Oranları'!$A$73</c:f>
              <c:strCache>
                <c:ptCount val="1"/>
                <c:pt idx="0">
                  <c:v>EFK/Özsermaye (%)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'Karlılık Oranları'!$F$67:$T$67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'Karlılık Oranları'!$F$73:$T$73</c:f>
              <c:numCache>
                <c:formatCode>0.00%</c:formatCode>
                <c:ptCount val="15"/>
                <c:pt idx="0">
                  <c:v>0.52676113299067151</c:v>
                </c:pt>
                <c:pt idx="1">
                  <c:v>0.50328253532711431</c:v>
                </c:pt>
                <c:pt idx="2">
                  <c:v>0.47545694275644829</c:v>
                </c:pt>
                <c:pt idx="3">
                  <c:v>0.44269663676419946</c:v>
                </c:pt>
                <c:pt idx="4">
                  <c:v>0.47750121693198194</c:v>
                </c:pt>
                <c:pt idx="5">
                  <c:v>0.46578058149464174</c:v>
                </c:pt>
                <c:pt idx="6">
                  <c:v>0.45792782248155312</c:v>
                </c:pt>
                <c:pt idx="7">
                  <c:v>0.5936743380281827</c:v>
                </c:pt>
                <c:pt idx="8">
                  <c:v>0.71237959148808272</c:v>
                </c:pt>
                <c:pt idx="9">
                  <c:v>0.78685323400509988</c:v>
                </c:pt>
                <c:pt idx="10">
                  <c:v>0.83722631702279648</c:v>
                </c:pt>
                <c:pt idx="11">
                  <c:v>0.52349771052658467</c:v>
                </c:pt>
                <c:pt idx="12">
                  <c:v>0.64106833274060526</c:v>
                </c:pt>
                <c:pt idx="13">
                  <c:v>0.66868215361066996</c:v>
                </c:pt>
                <c:pt idx="14">
                  <c:v>0.59845177404837557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A-491B-8F30-1AE3674AD54D}"/>
            </c:ext>
          </c:extLst>
        </c:ser>
        <c:ser>
          <c:idx val="2"/>
          <c:order val="2"/>
          <c:tx>
            <c:strRef>
              <c:f>'Karlılık Oranları'!$A$76</c:f>
              <c:strCache>
                <c:ptCount val="1"/>
                <c:pt idx="0">
                  <c:v>Kullanılan Sermayenin Getirisi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'Karlılık Oranları'!$F$76:$T$76</c:f>
              <c:numCache>
                <c:formatCode>0.00%</c:formatCode>
                <c:ptCount val="15"/>
                <c:pt idx="0">
                  <c:v>0.20218062895461916</c:v>
                </c:pt>
                <c:pt idx="1">
                  <c:v>0.20873274709260423</c:v>
                </c:pt>
                <c:pt idx="2">
                  <c:v>0.19325283055743858</c:v>
                </c:pt>
                <c:pt idx="3">
                  <c:v>0.20270468182268433</c:v>
                </c:pt>
                <c:pt idx="4">
                  <c:v>0.190989015318386</c:v>
                </c:pt>
                <c:pt idx="5">
                  <c:v>0.20435534705044384</c:v>
                </c:pt>
                <c:pt idx="6">
                  <c:v>0.20995078873535203</c:v>
                </c:pt>
                <c:pt idx="7">
                  <c:v>0.29278796216722108</c:v>
                </c:pt>
                <c:pt idx="8">
                  <c:v>0.36356614451363434</c:v>
                </c:pt>
                <c:pt idx="9">
                  <c:v>0.42794187526124827</c:v>
                </c:pt>
                <c:pt idx="10">
                  <c:v>0.47507704903222236</c:v>
                </c:pt>
                <c:pt idx="11">
                  <c:v>0.35964303047750223</c:v>
                </c:pt>
                <c:pt idx="12">
                  <c:v>0.4248406808073138</c:v>
                </c:pt>
                <c:pt idx="13">
                  <c:v>0.42915226127213874</c:v>
                </c:pt>
                <c:pt idx="14">
                  <c:v>0.36765006660017885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A-491B-8F30-1AE3674A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83936"/>
        <c:axId val="1157958368"/>
      </c:lineChart>
      <c:catAx>
        <c:axId val="13431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7958368"/>
        <c:crosses val="autoZero"/>
        <c:auto val="1"/>
        <c:lblAlgn val="ctr"/>
        <c:lblOffset val="100"/>
        <c:noMultiLvlLbl val="0"/>
      </c:catAx>
      <c:valAx>
        <c:axId val="11579583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3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'Karlılık Oranları'!$A$83</c:f>
              <c:strCache>
                <c:ptCount val="1"/>
                <c:pt idx="0">
                  <c:v>Hisse Başına Kar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'Karlılık Oranları'!$B$67:$T$67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'Karlılık Oranları'!$B$83:$T$83</c:f>
              <c:numCache>
                <c:formatCode>0.00</c:formatCode>
                <c:ptCount val="19"/>
                <c:pt idx="0">
                  <c:v>0.67926090685641571</c:v>
                </c:pt>
                <c:pt idx="1">
                  <c:v>0.5990894689471995</c:v>
                </c:pt>
                <c:pt idx="2">
                  <c:v>0.65480594275186288</c:v>
                </c:pt>
                <c:pt idx="3">
                  <c:v>0.87515801363002499</c:v>
                </c:pt>
                <c:pt idx="4">
                  <c:v>0.91211521088099001</c:v>
                </c:pt>
                <c:pt idx="5">
                  <c:v>1.0863844534061939</c:v>
                </c:pt>
                <c:pt idx="6">
                  <c:v>1.3467206403690217</c:v>
                </c:pt>
                <c:pt idx="7">
                  <c:v>0.9209309532296589</c:v>
                </c:pt>
                <c:pt idx="8">
                  <c:v>1.0825777325456853</c:v>
                </c:pt>
                <c:pt idx="9">
                  <c:v>1.1422016833902169</c:v>
                </c:pt>
                <c:pt idx="10">
                  <c:v>1.054003618755551</c:v>
                </c:pt>
                <c:pt idx="11">
                  <c:v>1.9324594922057898</c:v>
                </c:pt>
                <c:pt idx="12">
                  <c:v>1.6454669456229907</c:v>
                </c:pt>
                <c:pt idx="13">
                  <c:v>2.1065915708565717</c:v>
                </c:pt>
                <c:pt idx="14">
                  <c:v>2.6707558999516539</c:v>
                </c:pt>
                <c:pt idx="15">
                  <c:v>12.275398812431789</c:v>
                </c:pt>
                <c:pt idx="16">
                  <c:v>12.424878648072212</c:v>
                </c:pt>
                <c:pt idx="17">
                  <c:v>13.273075493472438</c:v>
                </c:pt>
                <c:pt idx="18">
                  <c:v>21.212090910861264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939-A778-D7FB51C776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5917968"/>
        <c:axId val="1357120096"/>
      </c:lineChart>
      <c:catAx>
        <c:axId val="116591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120096"/>
        <c:crosses val="autoZero"/>
        <c:auto val="1"/>
        <c:lblAlgn val="ctr"/>
        <c:lblOffset val="100"/>
        <c:noMultiLvlLbl val="0"/>
      </c:catAx>
      <c:valAx>
        <c:axId val="1357120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59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Büyüme Oranları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'Büyüme Oranları'!$A$7</c:f>
              <c:strCache>
                <c:ptCount val="1"/>
                <c:pt idx="0">
                  <c:v>Satış Hasılatındaki Büyüme Oranı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'Büyüme Oranları'!$C$2:$T$2</c:f>
              <c:strCache>
                <c:ptCount val="18"/>
                <c:pt idx="0">
                  <c:v>2019/6</c:v>
                </c:pt>
                <c:pt idx="1">
                  <c:v>2019/9</c:v>
                </c:pt>
                <c:pt idx="2">
                  <c:v>2019/12</c:v>
                </c:pt>
                <c:pt idx="3">
                  <c:v>2020/3</c:v>
                </c:pt>
                <c:pt idx="4">
                  <c:v>2020/6</c:v>
                </c:pt>
                <c:pt idx="5">
                  <c:v>2020/9</c:v>
                </c:pt>
                <c:pt idx="6">
                  <c:v>2020/12</c:v>
                </c:pt>
                <c:pt idx="7">
                  <c:v>2021/3</c:v>
                </c:pt>
                <c:pt idx="8">
                  <c:v>2021/6</c:v>
                </c:pt>
                <c:pt idx="9">
                  <c:v>2021/9</c:v>
                </c:pt>
                <c:pt idx="10">
                  <c:v>2021/12</c:v>
                </c:pt>
                <c:pt idx="11">
                  <c:v>2022/3</c:v>
                </c:pt>
                <c:pt idx="12">
                  <c:v>2022/6</c:v>
                </c:pt>
                <c:pt idx="13">
                  <c:v>2022/9</c:v>
                </c:pt>
                <c:pt idx="14">
                  <c:v>2022/12</c:v>
                </c:pt>
                <c:pt idx="15">
                  <c:v>2023/3</c:v>
                </c:pt>
                <c:pt idx="16">
                  <c:v>2023/6</c:v>
                </c:pt>
                <c:pt idx="17">
                  <c:v>2023/9</c:v>
                </c:pt>
              </c:strCache>
            </c:strRef>
          </c:cat>
          <c:val>
            <c:numRef>
              <c:f>'Büyüme Oranları'!$C$7:$T$7</c:f>
              <c:numCache>
                <c:formatCode>0.0%</c:formatCode>
                <c:ptCount val="18"/>
                <c:pt idx="0">
                  <c:v>5.8425993661447073E-2</c:v>
                </c:pt>
                <c:pt idx="1">
                  <c:v>2.8910104115213997E-2</c:v>
                </c:pt>
                <c:pt idx="2">
                  <c:v>-4.8325090298158679E-2</c:v>
                </c:pt>
                <c:pt idx="3">
                  <c:v>6.6593190745837916E-2</c:v>
                </c:pt>
                <c:pt idx="4">
                  <c:v>2.3232780657982177E-2</c:v>
                </c:pt>
                <c:pt idx="5">
                  <c:v>2.5615181200470571E-2</c:v>
                </c:pt>
                <c:pt idx="6">
                  <c:v>-7.8973477063593034E-4</c:v>
                </c:pt>
                <c:pt idx="7">
                  <c:v>5.0459611007904748E-3</c:v>
                </c:pt>
                <c:pt idx="8">
                  <c:v>3.4311902749848189E-2</c:v>
                </c:pt>
                <c:pt idx="9">
                  <c:v>0.11549829119646393</c:v>
                </c:pt>
                <c:pt idx="10">
                  <c:v>0.3077655581977401</c:v>
                </c:pt>
                <c:pt idx="11">
                  <c:v>0.36435239024402066</c:v>
                </c:pt>
                <c:pt idx="12">
                  <c:v>0.29021770155709237</c:v>
                </c:pt>
                <c:pt idx="13">
                  <c:v>0.29790304809365487</c:v>
                </c:pt>
                <c:pt idx="14">
                  <c:v>0.12027218323230837</c:v>
                </c:pt>
                <c:pt idx="15">
                  <c:v>0.12707059954305455</c:v>
                </c:pt>
                <c:pt idx="16">
                  <c:v>0.1085884621583395</c:v>
                </c:pt>
                <c:pt idx="17">
                  <c:v>0.13659490619536818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4D-4BCC-A265-EE53B2DFB873}"/>
            </c:ext>
          </c:extLst>
        </c:ser>
        <c:ser>
          <c:idx val="2"/>
          <c:order val="2"/>
          <c:tx>
            <c:strRef>
              <c:f>'Büyüme Oranları'!$A$9</c:f>
              <c:strCache>
                <c:ptCount val="1"/>
                <c:pt idx="0">
                  <c:v>Varlıklardaki Büyüme Oranı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'Büyüme Oranları'!$C$2:$T$2</c:f>
              <c:strCache>
                <c:ptCount val="18"/>
                <c:pt idx="0">
                  <c:v>2019/6</c:v>
                </c:pt>
                <c:pt idx="1">
                  <c:v>2019/9</c:v>
                </c:pt>
                <c:pt idx="2">
                  <c:v>2019/12</c:v>
                </c:pt>
                <c:pt idx="3">
                  <c:v>2020/3</c:v>
                </c:pt>
                <c:pt idx="4">
                  <c:v>2020/6</c:v>
                </c:pt>
                <c:pt idx="5">
                  <c:v>2020/9</c:v>
                </c:pt>
                <c:pt idx="6">
                  <c:v>2020/12</c:v>
                </c:pt>
                <c:pt idx="7">
                  <c:v>2021/3</c:v>
                </c:pt>
                <c:pt idx="8">
                  <c:v>2021/6</c:v>
                </c:pt>
                <c:pt idx="9">
                  <c:v>2021/9</c:v>
                </c:pt>
                <c:pt idx="10">
                  <c:v>2021/12</c:v>
                </c:pt>
                <c:pt idx="11">
                  <c:v>2022/3</c:v>
                </c:pt>
                <c:pt idx="12">
                  <c:v>2022/6</c:v>
                </c:pt>
                <c:pt idx="13">
                  <c:v>2022/9</c:v>
                </c:pt>
                <c:pt idx="14">
                  <c:v>2022/12</c:v>
                </c:pt>
                <c:pt idx="15">
                  <c:v>2023/3</c:v>
                </c:pt>
                <c:pt idx="16">
                  <c:v>2023/6</c:v>
                </c:pt>
                <c:pt idx="17">
                  <c:v>2023/9</c:v>
                </c:pt>
              </c:strCache>
            </c:strRef>
          </c:cat>
          <c:val>
            <c:numRef>
              <c:f>'Büyüme Oranları'!$C$9:$T$9</c:f>
              <c:numCache>
                <c:formatCode>0.0%</c:formatCode>
                <c:ptCount val="18"/>
                <c:pt idx="0">
                  <c:v>-2.6525650998095229E-2</c:v>
                </c:pt>
                <c:pt idx="1">
                  <c:v>-4.3390387463598912E-2</c:v>
                </c:pt>
                <c:pt idx="2">
                  <c:v>2.874276068609527E-2</c:v>
                </c:pt>
                <c:pt idx="3">
                  <c:v>4.5369661068400458E-2</c:v>
                </c:pt>
                <c:pt idx="4">
                  <c:v>1.103786571169163E-2</c:v>
                </c:pt>
                <c:pt idx="5">
                  <c:v>2.9159876141137797E-2</c:v>
                </c:pt>
                <c:pt idx="6">
                  <c:v>-3.0351479883240606E-2</c:v>
                </c:pt>
                <c:pt idx="7">
                  <c:v>2.7807130998940055E-2</c:v>
                </c:pt>
                <c:pt idx="8">
                  <c:v>-2.0877024611165029E-2</c:v>
                </c:pt>
                <c:pt idx="9">
                  <c:v>7.4393416221464781E-2</c:v>
                </c:pt>
                <c:pt idx="10">
                  <c:v>0.17444479448386185</c:v>
                </c:pt>
                <c:pt idx="11">
                  <c:v>0.16509508103447024</c:v>
                </c:pt>
                <c:pt idx="12">
                  <c:v>0.17819962274840129</c:v>
                </c:pt>
                <c:pt idx="13">
                  <c:v>0.1042559699299821</c:v>
                </c:pt>
                <c:pt idx="14">
                  <c:v>0.24616967439166304</c:v>
                </c:pt>
                <c:pt idx="15">
                  <c:v>8.4621992307065463E-2</c:v>
                </c:pt>
                <c:pt idx="16">
                  <c:v>7.3424215309894736E-2</c:v>
                </c:pt>
                <c:pt idx="17">
                  <c:v>0.37369614760582026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4D-4BCC-A265-EE53B2DF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389679"/>
        <c:axId val="1251390639"/>
      </c:barChart>
      <c:barChart>
        <c:barDir val="col"/>
        <c:grouping val="clustered"/>
        <c:varyColors val="0"/>
        <c:ser>
          <c:idx val="1"/>
          <c:order val="1"/>
          <c:tx>
            <c:strRef>
              <c:f>'Büyüme Oranları'!$A$8</c:f>
              <c:strCache>
                <c:ptCount val="1"/>
                <c:pt idx="0">
                  <c:v>Dönem Karındaki Büyüme Oranı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'Büyüme Oranları'!$C$2:$T$2</c:f>
              <c:strCache>
                <c:ptCount val="18"/>
                <c:pt idx="0">
                  <c:v>2019/6</c:v>
                </c:pt>
                <c:pt idx="1">
                  <c:v>2019/9</c:v>
                </c:pt>
                <c:pt idx="2">
                  <c:v>2019/12</c:v>
                </c:pt>
                <c:pt idx="3">
                  <c:v>2020/3</c:v>
                </c:pt>
                <c:pt idx="4">
                  <c:v>2020/6</c:v>
                </c:pt>
                <c:pt idx="5">
                  <c:v>2020/9</c:v>
                </c:pt>
                <c:pt idx="6">
                  <c:v>2020/12</c:v>
                </c:pt>
                <c:pt idx="7">
                  <c:v>2021/3</c:v>
                </c:pt>
                <c:pt idx="8">
                  <c:v>2021/6</c:v>
                </c:pt>
                <c:pt idx="9">
                  <c:v>2021/9</c:v>
                </c:pt>
                <c:pt idx="10">
                  <c:v>2021/12</c:v>
                </c:pt>
                <c:pt idx="11">
                  <c:v>2022/3</c:v>
                </c:pt>
                <c:pt idx="12">
                  <c:v>2022/6</c:v>
                </c:pt>
                <c:pt idx="13">
                  <c:v>2022/9</c:v>
                </c:pt>
                <c:pt idx="14">
                  <c:v>2022/12</c:v>
                </c:pt>
                <c:pt idx="15">
                  <c:v>2023/3</c:v>
                </c:pt>
                <c:pt idx="16">
                  <c:v>2023/6</c:v>
                </c:pt>
                <c:pt idx="17">
                  <c:v>2023/9</c:v>
                </c:pt>
              </c:strCache>
            </c:strRef>
          </c:cat>
          <c:val>
            <c:numRef>
              <c:f>'Büyüme Oranları'!$C$8:$T$8</c:f>
              <c:numCache>
                <c:formatCode>0.0%</c:formatCode>
                <c:ptCount val="18"/>
                <c:pt idx="0">
                  <c:v>-0.11802745763810463</c:v>
                </c:pt>
                <c:pt idx="1">
                  <c:v>9.3001924908771683E-2</c:v>
                </c:pt>
                <c:pt idx="2">
                  <c:v>0.33651507491229959</c:v>
                </c:pt>
                <c:pt idx="3">
                  <c:v>4.2229170818732564E-2</c:v>
                </c:pt>
                <c:pt idx="4">
                  <c:v>0.19106055950638234</c:v>
                </c:pt>
                <c:pt idx="5">
                  <c:v>0.23963541281043099</c:v>
                </c:pt>
                <c:pt idx="6">
                  <c:v>-0.31616778890586394</c:v>
                </c:pt>
                <c:pt idx="7">
                  <c:v>0.17552540583975285</c:v>
                </c:pt>
                <c:pt idx="8">
                  <c:v>5.5075907301663785E-2</c:v>
                </c:pt>
                <c:pt idx="9">
                  <c:v>-7.7217592932345647E-2</c:v>
                </c:pt>
                <c:pt idx="10">
                  <c:v>0.83344673378581047</c:v>
                </c:pt>
                <c:pt idx="11">
                  <c:v>-0.14851154590320226</c:v>
                </c:pt>
                <c:pt idx="12">
                  <c:v>0.28023937306075397</c:v>
                </c:pt>
                <c:pt idx="13">
                  <c:v>0.26780906982632846</c:v>
                </c:pt>
                <c:pt idx="14">
                  <c:v>3.5962264138980267</c:v>
                </c:pt>
                <c:pt idx="15">
                  <c:v>1.2177187717032911E-2</c:v>
                </c:pt>
                <c:pt idx="16">
                  <c:v>6.8266006407380786E-2</c:v>
                </c:pt>
                <c:pt idx="17">
                  <c:v>0.59812930479399062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4D-4BCC-A265-EE53B2DFB873}"/>
            </c:ext>
          </c:extLst>
        </c:ser>
        <c:ser>
          <c:idx val="3"/>
          <c:order val="3"/>
          <c:tx>
            <c:strRef>
              <c:f>'Büyüme Oranları'!$A$10</c:f>
              <c:strCache>
                <c:ptCount val="1"/>
                <c:pt idx="0">
                  <c:v>Öz Kaynaklardaki Büyüme Oranı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'Büyüme Oranları'!$C$2:$T$2</c:f>
              <c:strCache>
                <c:ptCount val="18"/>
                <c:pt idx="0">
                  <c:v>2019/6</c:v>
                </c:pt>
                <c:pt idx="1">
                  <c:v>2019/9</c:v>
                </c:pt>
                <c:pt idx="2">
                  <c:v>2019/12</c:v>
                </c:pt>
                <c:pt idx="3">
                  <c:v>2020/3</c:v>
                </c:pt>
                <c:pt idx="4">
                  <c:v>2020/6</c:v>
                </c:pt>
                <c:pt idx="5">
                  <c:v>2020/9</c:v>
                </c:pt>
                <c:pt idx="6">
                  <c:v>2020/12</c:v>
                </c:pt>
                <c:pt idx="7">
                  <c:v>2021/3</c:v>
                </c:pt>
                <c:pt idx="8">
                  <c:v>2021/6</c:v>
                </c:pt>
                <c:pt idx="9">
                  <c:v>2021/9</c:v>
                </c:pt>
                <c:pt idx="10">
                  <c:v>2021/12</c:v>
                </c:pt>
                <c:pt idx="11">
                  <c:v>2022/3</c:v>
                </c:pt>
                <c:pt idx="12">
                  <c:v>2022/6</c:v>
                </c:pt>
                <c:pt idx="13">
                  <c:v>2022/9</c:v>
                </c:pt>
                <c:pt idx="14">
                  <c:v>2022/12</c:v>
                </c:pt>
                <c:pt idx="15">
                  <c:v>2023/3</c:v>
                </c:pt>
                <c:pt idx="16">
                  <c:v>2023/6</c:v>
                </c:pt>
                <c:pt idx="17">
                  <c:v>2023/9</c:v>
                </c:pt>
              </c:strCache>
            </c:strRef>
          </c:cat>
          <c:val>
            <c:numRef>
              <c:f>'Büyüme Oranları'!$C$10:$T$10</c:f>
              <c:numCache>
                <c:formatCode>0.0%</c:formatCode>
                <c:ptCount val="18"/>
                <c:pt idx="0">
                  <c:v>3.3362632285748983E-2</c:v>
                </c:pt>
                <c:pt idx="1">
                  <c:v>4.0369429128656042E-2</c:v>
                </c:pt>
                <c:pt idx="2">
                  <c:v>3.7080249748905114E-2</c:v>
                </c:pt>
                <c:pt idx="3">
                  <c:v>-4.0199411720208467E-2</c:v>
                </c:pt>
                <c:pt idx="4">
                  <c:v>5.4191769211068719E-2</c:v>
                </c:pt>
                <c:pt idx="5">
                  <c:v>9.9248544339354483E-2</c:v>
                </c:pt>
                <c:pt idx="6">
                  <c:v>-5.8970294700846804E-2</c:v>
                </c:pt>
                <c:pt idx="7">
                  <c:v>-6.0639094706699259E-2</c:v>
                </c:pt>
                <c:pt idx="8">
                  <c:v>5.8383941986470456E-2</c:v>
                </c:pt>
                <c:pt idx="9">
                  <c:v>7.3353919634682851E-2</c:v>
                </c:pt>
                <c:pt idx="10">
                  <c:v>0.2249929947228877</c:v>
                </c:pt>
                <c:pt idx="11">
                  <c:v>-0.13739107875053658</c:v>
                </c:pt>
                <c:pt idx="12">
                  <c:v>0.11816780360203438</c:v>
                </c:pt>
                <c:pt idx="13">
                  <c:v>0.10488800369069118</c:v>
                </c:pt>
                <c:pt idx="14">
                  <c:v>1.1646969172887891</c:v>
                </c:pt>
                <c:pt idx="15">
                  <c:v>-0.11190856065705912</c:v>
                </c:pt>
                <c:pt idx="16">
                  <c:v>0.13654649016576625</c:v>
                </c:pt>
                <c:pt idx="17">
                  <c:v>0.47178207395189009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4D-4BCC-A265-EE53B2DF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309168"/>
        <c:axId val="1172928288"/>
      </c:barChart>
      <c:catAx>
        <c:axId val="12513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390639"/>
        <c:crosses val="autoZero"/>
        <c:auto val="1"/>
        <c:lblAlgn val="ctr"/>
        <c:lblOffset val="100"/>
        <c:noMultiLvlLbl val="0"/>
      </c:catAx>
      <c:valAx>
        <c:axId val="12513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389679"/>
        <c:crosses val="autoZero"/>
        <c:crossBetween val="between"/>
      </c:valAx>
      <c:valAx>
        <c:axId val="117292828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4309168"/>
        <c:crosses val="max"/>
        <c:crossBetween val="between"/>
      </c:valAx>
      <c:catAx>
        <c:axId val="116430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92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Bilanço!$A$159</c:f>
              <c:strCache>
                <c:ptCount val="1"/>
                <c:pt idx="0">
                  <c:v>ONİS / Satışlar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Bilanço!$F$1:$X$1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Bilanço!$F$159:$X$159</c:f>
              <c:numCache>
                <c:formatCode>0.00</c:formatCode>
                <c:ptCount val="19"/>
                <c:pt idx="0">
                  <c:v>7.0054132949783049E-2</c:v>
                </c:pt>
                <c:pt idx="1">
                  <c:v>6.103088160908067E-2</c:v>
                </c:pt>
                <c:pt idx="2">
                  <c:v>7.6677374124506203E-2</c:v>
                </c:pt>
                <c:pt idx="3">
                  <c:v>2.723413792722337E-2</c:v>
                </c:pt>
                <c:pt idx="4">
                  <c:v>7.4274907598264314E-2</c:v>
                </c:pt>
                <c:pt idx="5">
                  <c:v>8.1358469158676533E-2</c:v>
                </c:pt>
                <c:pt idx="6">
                  <c:v>9.422556278131948E-2</c:v>
                </c:pt>
                <c:pt idx="7">
                  <c:v>5.5101292201943423E-2</c:v>
                </c:pt>
                <c:pt idx="8">
                  <c:v>7.8320110738611518E-2</c:v>
                </c:pt>
                <c:pt idx="9">
                  <c:v>6.1272070341593134E-2</c:v>
                </c:pt>
                <c:pt idx="10">
                  <c:v>9.5052130349556438E-2</c:v>
                </c:pt>
                <c:pt idx="11">
                  <c:v>6.1801982340602156E-2</c:v>
                </c:pt>
                <c:pt idx="12">
                  <c:v>0.17029343392121535</c:v>
                </c:pt>
                <c:pt idx="13">
                  <c:v>0.15545230808200688</c:v>
                </c:pt>
                <c:pt idx="14">
                  <c:v>9.1456740793542005E-2</c:v>
                </c:pt>
                <c:pt idx="15">
                  <c:v>5.6550915308903899E-3</c:v>
                </c:pt>
                <c:pt idx="16">
                  <c:v>-2.44359898222337E-2</c:v>
                </c:pt>
                <c:pt idx="17">
                  <c:v>-5.511439118615704E-2</c:v>
                </c:pt>
                <c:pt idx="18">
                  <c:v>5.1700870589829187E-3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4E72-8A53-2FDEC5B95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1177040"/>
        <c:axId val="1437507904"/>
      </c:barChart>
      <c:catAx>
        <c:axId val="1561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7507904"/>
        <c:crosses val="autoZero"/>
        <c:auto val="1"/>
        <c:lblAlgn val="ctr"/>
        <c:lblOffset val="100"/>
        <c:noMultiLvlLbl val="0"/>
      </c:catAx>
      <c:valAx>
        <c:axId val="14375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611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Finansal Performans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'Finansal Performansın Ölçümü'!$A$3</c:f>
              <c:strCache>
                <c:ptCount val="1"/>
                <c:pt idx="0">
                  <c:v>Özkaynak Karlılık Oranı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'Finansal Performansın Ölçümü'!$B$2:$P$2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'Finansal Performansın Ölçümü'!$B$3:$P$3</c:f>
              <c:numCache>
                <c:formatCode>0.00%</c:formatCode>
                <c:ptCount val="15"/>
                <c:pt idx="0">
                  <c:v>0.16978705202151798</c:v>
                </c:pt>
                <c:pt idx="1">
                  <c:v>0.19367958455106835</c:v>
                </c:pt>
                <c:pt idx="2">
                  <c:v>0.22415477427952316</c:v>
                </c:pt>
                <c:pt idx="3">
                  <c:v>0.15551870918454777</c:v>
                </c:pt>
                <c:pt idx="4">
                  <c:v>0.19257029890741195</c:v>
                </c:pt>
                <c:pt idx="5">
                  <c:v>0.19234475793774533</c:v>
                </c:pt>
                <c:pt idx="6">
                  <c:v>0.16341877285511147</c:v>
                </c:pt>
                <c:pt idx="7">
                  <c:v>0.27657811938783572</c:v>
                </c:pt>
                <c:pt idx="8">
                  <c:v>0.26287499549399085</c:v>
                </c:pt>
                <c:pt idx="9">
                  <c:v>0.30847238703295915</c:v>
                </c:pt>
                <c:pt idx="10">
                  <c:v>0.35846864585352861</c:v>
                </c:pt>
                <c:pt idx="11">
                  <c:v>0.93768181293128527</c:v>
                </c:pt>
                <c:pt idx="12">
                  <c:v>1.078050419619869</c:v>
                </c:pt>
                <c:pt idx="13">
                  <c:v>1.0181624067974493</c:v>
                </c:pt>
                <c:pt idx="14">
                  <c:v>1.1926504516043834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4F9-A9DB-A48D0245F7D1}"/>
            </c:ext>
          </c:extLst>
        </c:ser>
        <c:ser>
          <c:idx val="1"/>
          <c:order val="1"/>
          <c:tx>
            <c:strRef>
              <c:f>'Finansal Performansın Ölçümü'!$A$4</c:f>
              <c:strCache>
                <c:ptCount val="1"/>
                <c:pt idx="0">
                  <c:v>Finansal Kaldıraç Oranı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'Finansal Performansın Ölçümü'!$B$2:$P$2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'Finansal Performansın Ölçümü'!$B$4:$P$4</c:f>
              <c:numCache>
                <c:formatCode>0.00%</c:formatCode>
                <c:ptCount val="15"/>
                <c:pt idx="0">
                  <c:v>0.7317828725813269</c:v>
                </c:pt>
                <c:pt idx="1">
                  <c:v>0.72033462081346866</c:v>
                </c:pt>
                <c:pt idx="2">
                  <c:v>0.70128862570352601</c:v>
                </c:pt>
                <c:pt idx="3">
                  <c:v>0.71010498062754945</c:v>
                </c:pt>
                <c:pt idx="4">
                  <c:v>0.73505141224982906</c:v>
                </c:pt>
                <c:pt idx="5">
                  <c:v>0.71360356382668555</c:v>
                </c:pt>
                <c:pt idx="6">
                  <c:v>0.71388065796499078</c:v>
                </c:pt>
                <c:pt idx="7">
                  <c:v>0.70156605802689831</c:v>
                </c:pt>
                <c:pt idx="8">
                  <c:v>0.77904654741047186</c:v>
                </c:pt>
                <c:pt idx="9">
                  <c:v>0.79030460372751454</c:v>
                </c:pt>
                <c:pt idx="10">
                  <c:v>0.79018458212607567</c:v>
                </c:pt>
                <c:pt idx="11">
                  <c:v>0.63553374985387812</c:v>
                </c:pt>
                <c:pt idx="12">
                  <c:v>0.70157404240374521</c:v>
                </c:pt>
                <c:pt idx="13">
                  <c:v>0.68402522521586462</c:v>
                </c:pt>
                <c:pt idx="14">
                  <c:v>0.66146370130047105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F-44F9-A9DB-A48D0245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122624"/>
        <c:axId val="1357427504"/>
      </c:lineChart>
      <c:catAx>
        <c:axId val="11711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427504"/>
        <c:crosses val="autoZero"/>
        <c:auto val="1"/>
        <c:lblAlgn val="ctr"/>
        <c:lblOffset val="100"/>
        <c:noMultiLvlLbl val="0"/>
      </c:catAx>
      <c:valAx>
        <c:axId val="13574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11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Finansal Sağlamlık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'Finansal Performansın Ölçümü'!$A$9</c:f>
              <c:strCache>
                <c:ptCount val="1"/>
                <c:pt idx="0">
                  <c:v>Net Borç / FAVÖK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'Finansal Performansın Ölçümü'!$B$2:$P$2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'Finansal Performansın Ölçümü'!$B$9:$P$9</c:f>
              <c:numCache>
                <c:formatCode>0.00</c:formatCode>
                <c:ptCount val="15"/>
                <c:pt idx="0">
                  <c:v>2.4599577419266661</c:v>
                </c:pt>
                <c:pt idx="1">
                  <c:v>2.8183970995467034</c:v>
                </c:pt>
                <c:pt idx="2">
                  <c:v>2.6159219066899553</c:v>
                </c:pt>
                <c:pt idx="3">
                  <c:v>2.5556403265752534</c:v>
                </c:pt>
                <c:pt idx="4">
                  <c:v>2.3426455328737044</c:v>
                </c:pt>
                <c:pt idx="5">
                  <c:v>2.4239493719469083</c:v>
                </c:pt>
                <c:pt idx="6">
                  <c:v>2.4457556394894899</c:v>
                </c:pt>
                <c:pt idx="7">
                  <c:v>1.9182483860746886</c:v>
                </c:pt>
                <c:pt idx="8">
                  <c:v>2.4804670262042561</c:v>
                </c:pt>
                <c:pt idx="9">
                  <c:v>2.4908387399085679</c:v>
                </c:pt>
                <c:pt idx="10">
                  <c:v>1.8609832146037795</c:v>
                </c:pt>
                <c:pt idx="11">
                  <c:v>1.2379535029762643</c:v>
                </c:pt>
                <c:pt idx="12">
                  <c:v>0.81312767106189443</c:v>
                </c:pt>
                <c:pt idx="13">
                  <c:v>1.0697769155910954</c:v>
                </c:pt>
                <c:pt idx="14">
                  <c:v>1.5219685007163859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CD4-87C8-8B49BD2B200E}"/>
            </c:ext>
          </c:extLst>
        </c:ser>
        <c:ser>
          <c:idx val="1"/>
          <c:order val="1"/>
          <c:tx>
            <c:strRef>
              <c:f>'Finansal Performansın Ölçümü'!$A$10</c:f>
              <c:strCache>
                <c:ptCount val="1"/>
                <c:pt idx="0">
                  <c:v>Faiz Karşılama Oranı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'Finansal Performansın Ölçümü'!$B$2:$P$2</c:f>
              <c:strCache>
                <c:ptCount val="15"/>
                <c:pt idx="0">
                  <c:v>2020/3</c:v>
                </c:pt>
                <c:pt idx="1">
                  <c:v>2020/6</c:v>
                </c:pt>
                <c:pt idx="2">
                  <c:v>2020/9</c:v>
                </c:pt>
                <c:pt idx="3">
                  <c:v>2020/12</c:v>
                </c:pt>
                <c:pt idx="4">
                  <c:v>2021/3</c:v>
                </c:pt>
                <c:pt idx="5">
                  <c:v>2021/6</c:v>
                </c:pt>
                <c:pt idx="6">
                  <c:v>2021/9</c:v>
                </c:pt>
                <c:pt idx="7">
                  <c:v>2021/12</c:v>
                </c:pt>
                <c:pt idx="8">
                  <c:v>2022/3</c:v>
                </c:pt>
                <c:pt idx="9">
                  <c:v>2022/6</c:v>
                </c:pt>
                <c:pt idx="10">
                  <c:v>2022/9</c:v>
                </c:pt>
                <c:pt idx="11">
                  <c:v>2022/12</c:v>
                </c:pt>
                <c:pt idx="12">
                  <c:v>2023/3</c:v>
                </c:pt>
                <c:pt idx="13">
                  <c:v>2023/6</c:v>
                </c:pt>
                <c:pt idx="14">
                  <c:v>2023/9</c:v>
                </c:pt>
              </c:strCache>
            </c:strRef>
          </c:cat>
          <c:val>
            <c:numRef>
              <c:f>'Finansal Performansın Ölçümü'!$B$10:$P$10</c:f>
              <c:numCache>
                <c:formatCode>0.00</c:formatCode>
                <c:ptCount val="15"/>
                <c:pt idx="0">
                  <c:v>1.8174908478690708</c:v>
                </c:pt>
                <c:pt idx="1">
                  <c:v>1.9929246861924685</c:v>
                </c:pt>
                <c:pt idx="2">
                  <c:v>2.2630794834144874</c:v>
                </c:pt>
                <c:pt idx="3">
                  <c:v>2.2287007910857093</c:v>
                </c:pt>
                <c:pt idx="4">
                  <c:v>2.3967408847660252</c:v>
                </c:pt>
                <c:pt idx="5">
                  <c:v>2.4462173113111119</c:v>
                </c:pt>
                <c:pt idx="6">
                  <c:v>2.4782647616111082</c:v>
                </c:pt>
                <c:pt idx="7">
                  <c:v>3.311170092331067</c:v>
                </c:pt>
                <c:pt idx="8">
                  <c:v>2.5980069575443774</c:v>
                </c:pt>
                <c:pt idx="9">
                  <c:v>2.3201073617052699</c:v>
                </c:pt>
                <c:pt idx="10">
                  <c:v>2.1369568578356142</c:v>
                </c:pt>
                <c:pt idx="11">
                  <c:v>1.9216650364194072</c:v>
                </c:pt>
                <c:pt idx="12">
                  <c:v>1.9162541044858876</c:v>
                </c:pt>
                <c:pt idx="13">
                  <c:v>2.2208412300755112</c:v>
                </c:pt>
                <c:pt idx="14">
                  <c:v>2.2299641641657977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2-4CD4-87C8-8B49BD2B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20368"/>
        <c:axId val="1153294976"/>
      </c:lineChart>
      <c:catAx>
        <c:axId val="1165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3294976"/>
        <c:crosses val="autoZero"/>
        <c:auto val="1"/>
        <c:lblAlgn val="ctr"/>
        <c:lblOffset val="100"/>
        <c:noMultiLvlLbl val="0"/>
      </c:catAx>
      <c:valAx>
        <c:axId val="1153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5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Gider Kalemleri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'Maliyet Etkinliği'!$A$12</c:f>
              <c:strCache>
                <c:ptCount val="1"/>
                <c:pt idx="0">
                  <c:v>Satışların Maliyeti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'Maliyet Etkinliği'!$B$2:$T$2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'Maliyet Etkinliği'!$B$12:$T$12</c:f>
              <c:numCache>
                <c:formatCode>0.00</c:formatCode>
                <c:ptCount val="19"/>
                <c:pt idx="0">
                  <c:v>66.743704907522414</c:v>
                </c:pt>
                <c:pt idx="1">
                  <c:v>67.739590806636826</c:v>
                </c:pt>
                <c:pt idx="2">
                  <c:v>67.283219964998594</c:v>
                </c:pt>
                <c:pt idx="3">
                  <c:v>72.526357644558686</c:v>
                </c:pt>
                <c:pt idx="4">
                  <c:v>72.973051389476879</c:v>
                </c:pt>
                <c:pt idx="5">
                  <c:v>73.229574480652289</c:v>
                </c:pt>
                <c:pt idx="6">
                  <c:v>73.387348142192124</c:v>
                </c:pt>
                <c:pt idx="7">
                  <c:v>74.080436717899815</c:v>
                </c:pt>
                <c:pt idx="8">
                  <c:v>73.515384308283132</c:v>
                </c:pt>
                <c:pt idx="9">
                  <c:v>73.300971066954219</c:v>
                </c:pt>
                <c:pt idx="10">
                  <c:v>74.211623713388406</c:v>
                </c:pt>
                <c:pt idx="11">
                  <c:v>74.899241778814726</c:v>
                </c:pt>
                <c:pt idx="12">
                  <c:v>79.374151258090123</c:v>
                </c:pt>
                <c:pt idx="13">
                  <c:v>83.212149964371747</c:v>
                </c:pt>
                <c:pt idx="14">
                  <c:v>85.68939535530221</c:v>
                </c:pt>
                <c:pt idx="15">
                  <c:v>81.25711945706044</c:v>
                </c:pt>
                <c:pt idx="16">
                  <c:v>82.014967006731027</c:v>
                </c:pt>
                <c:pt idx="17">
                  <c:v>81.368479306996804</c:v>
                </c:pt>
                <c:pt idx="18">
                  <c:v>80.897689843939148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7-4D8B-B5E2-3F8BA642CE91}"/>
            </c:ext>
          </c:extLst>
        </c:ser>
        <c:ser>
          <c:idx val="1"/>
          <c:order val="1"/>
          <c:tx>
            <c:strRef>
              <c:f>'Maliyet Etkinliği'!$A$16</c:f>
              <c:strCache>
                <c:ptCount val="1"/>
                <c:pt idx="0">
                  <c:v>Net Finansman Gideri/Net Satışlar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'Maliyet Etkinliği'!$B$2:$T$2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'Maliyet Etkinliği'!$B$16:$T$16</c:f>
              <c:numCache>
                <c:formatCode>0.00</c:formatCode>
                <c:ptCount val="19"/>
                <c:pt idx="0">
                  <c:v>7.9736178405205056</c:v>
                </c:pt>
                <c:pt idx="1">
                  <c:v>9.1691799934364564</c:v>
                </c:pt>
                <c:pt idx="2">
                  <c:v>8.6151568141239565</c:v>
                </c:pt>
                <c:pt idx="3">
                  <c:v>8.5994072405482225</c:v>
                </c:pt>
                <c:pt idx="4">
                  <c:v>6.9300661922081357</c:v>
                </c:pt>
                <c:pt idx="5">
                  <c:v>6.7570164455484347</c:v>
                </c:pt>
                <c:pt idx="6">
                  <c:v>6.1977103882161977</c:v>
                </c:pt>
                <c:pt idx="7">
                  <c:v>6.0905760726688998</c:v>
                </c:pt>
                <c:pt idx="8">
                  <c:v>4.6648547725240768</c:v>
                </c:pt>
                <c:pt idx="9">
                  <c:v>5.2166211500150608</c:v>
                </c:pt>
                <c:pt idx="10">
                  <c:v>4.9251119579163873</c:v>
                </c:pt>
                <c:pt idx="11">
                  <c:v>4.1567051066046803</c:v>
                </c:pt>
                <c:pt idx="12">
                  <c:v>4.2848668943031401</c:v>
                </c:pt>
                <c:pt idx="13">
                  <c:v>5.1653830964731045</c:v>
                </c:pt>
                <c:pt idx="14">
                  <c:v>4.6244091239344467</c:v>
                </c:pt>
                <c:pt idx="15">
                  <c:v>4.6198078933552242</c:v>
                </c:pt>
                <c:pt idx="16">
                  <c:v>2.6711841805871548</c:v>
                </c:pt>
                <c:pt idx="17">
                  <c:v>2.8354069999680815</c:v>
                </c:pt>
                <c:pt idx="18">
                  <c:v>3.4985160481999462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7-4D8B-B5E2-3F8BA642CE91}"/>
            </c:ext>
          </c:extLst>
        </c:ser>
        <c:ser>
          <c:idx val="2"/>
          <c:order val="2"/>
          <c:tx>
            <c:strRef>
              <c:f>'Maliyet Etkinliği'!$A$17</c:f>
              <c:strCache>
                <c:ptCount val="1"/>
                <c:pt idx="0">
                  <c:v>Esas Faaliyet Giderleri/Net Satışlar (Yıllık)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'Maliyet Etkinliği'!$B$2:$T$2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'Maliyet Etkinliği'!$B$17:$T$17</c:f>
              <c:numCache>
                <c:formatCode>0.00</c:formatCode>
                <c:ptCount val="19"/>
                <c:pt idx="0">
                  <c:v>10.366337080449926</c:v>
                </c:pt>
                <c:pt idx="1">
                  <c:v>10.08042212062095</c:v>
                </c:pt>
                <c:pt idx="2">
                  <c:v>10.140026661261816</c:v>
                </c:pt>
                <c:pt idx="3">
                  <c:v>11.157536195415792</c:v>
                </c:pt>
                <c:pt idx="4">
                  <c:v>10.918755296761292</c:v>
                </c:pt>
                <c:pt idx="5">
                  <c:v>11.065890163874043</c:v>
                </c:pt>
                <c:pt idx="6">
                  <c:v>11.118428572930991</c:v>
                </c:pt>
                <c:pt idx="7">
                  <c:v>11.68897491097546</c:v>
                </c:pt>
                <c:pt idx="8">
                  <c:v>11.985866001030137</c:v>
                </c:pt>
                <c:pt idx="9">
                  <c:v>12.25532487605609</c:v>
                </c:pt>
                <c:pt idx="10">
                  <c:v>11.962169749791366</c:v>
                </c:pt>
                <c:pt idx="11">
                  <c:v>10.252455497656719</c:v>
                </c:pt>
                <c:pt idx="12">
                  <c:v>8.9265251274699811</c:v>
                </c:pt>
                <c:pt idx="13">
                  <c:v>5.8607684236903586</c:v>
                </c:pt>
                <c:pt idx="14">
                  <c:v>4.5375563520287665</c:v>
                </c:pt>
                <c:pt idx="15">
                  <c:v>9.158247179887713</c:v>
                </c:pt>
                <c:pt idx="16">
                  <c:v>8.8167737304530931</c:v>
                </c:pt>
                <c:pt idx="17">
                  <c:v>8.8741374345555695</c:v>
                </c:pt>
                <c:pt idx="18">
                  <c:v>8.620099561448141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7-4D8B-B5E2-3F8BA642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76496"/>
        <c:axId val="1357118112"/>
      </c:lineChart>
      <c:catAx>
        <c:axId val="7298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118112"/>
        <c:crosses val="autoZero"/>
        <c:auto val="1"/>
        <c:lblAlgn val="ctr"/>
        <c:lblOffset val="100"/>
        <c:noMultiLvlLbl val="0"/>
      </c:catAx>
      <c:valAx>
        <c:axId val="13571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98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'Maliyet Etkinliği'!$A$18</c:f>
              <c:strCache>
                <c:ptCount val="1"/>
                <c:pt idx="0">
                  <c:v>100 TL'lik Satıştan Elde Edilen Kar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'Maliyet Etkinliği'!$B$2:$T$2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'Maliyet Etkinliği'!$B$18:$T$18</c:f>
              <c:numCache>
                <c:formatCode>0.00</c:formatCode>
                <c:ptCount val="19"/>
                <c:pt idx="0">
                  <c:v>14.916340171507159</c:v>
                </c:pt>
                <c:pt idx="1">
                  <c:v>13.010807079305764</c:v>
                </c:pt>
                <c:pt idx="2">
                  <c:v>13.961596559615643</c:v>
                </c:pt>
                <c:pt idx="3">
                  <c:v>7.7166989194773095</c:v>
                </c:pt>
                <c:pt idx="4">
                  <c:v>9.1781271215537004</c:v>
                </c:pt>
                <c:pt idx="5">
                  <c:v>8.9475189099252361</c:v>
                </c:pt>
                <c:pt idx="6">
                  <c:v>9.2965128966606869</c:v>
                </c:pt>
                <c:pt idx="7">
                  <c:v>8.1400122984558294</c:v>
                </c:pt>
                <c:pt idx="8">
                  <c:v>9.833894918162656</c:v>
                </c:pt>
                <c:pt idx="9">
                  <c:v>9.2270829069746299</c:v>
                </c:pt>
                <c:pt idx="10">
                  <c:v>8.9010945789038374</c:v>
                </c:pt>
                <c:pt idx="11">
                  <c:v>10.691597616923872</c:v>
                </c:pt>
                <c:pt idx="12">
                  <c:v>7.4144567201367551</c:v>
                </c:pt>
                <c:pt idx="13">
                  <c:v>5.7616985154647864</c:v>
                </c:pt>
                <c:pt idx="14">
                  <c:v>5.1486391687345758</c:v>
                </c:pt>
                <c:pt idx="15">
                  <c:v>4.9648254696966205</c:v>
                </c:pt>
                <c:pt idx="16">
                  <c:v>6.4970750822287187</c:v>
                </c:pt>
                <c:pt idx="17">
                  <c:v>6.9219762584795461</c:v>
                </c:pt>
                <c:pt idx="18">
                  <c:v>6.9836945464127638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2-4BE8-990B-E6EEF63F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95472"/>
        <c:axId val="1357114640"/>
      </c:lineChart>
      <c:catAx>
        <c:axId val="6780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7114640"/>
        <c:crosses val="autoZero"/>
        <c:auto val="1"/>
        <c:lblAlgn val="ctr"/>
        <c:lblOffset val="100"/>
        <c:noMultiLvlLbl val="0"/>
      </c:catAx>
      <c:valAx>
        <c:axId val="1357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80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Dupond Analizi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'Dupond Analizi'!$A$12</c:f>
              <c:strCache>
                <c:ptCount val="1"/>
                <c:pt idx="0">
                  <c:v>Dönem Kar Marjları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'Dupond Analizi'!$J$1:$T$1</c:f>
              <c:strCache>
                <c:ptCount val="11"/>
                <c:pt idx="0">
                  <c:v>2021/3</c:v>
                </c:pt>
                <c:pt idx="1">
                  <c:v>2021/6</c:v>
                </c:pt>
                <c:pt idx="2">
                  <c:v>2021/9</c:v>
                </c:pt>
                <c:pt idx="3">
                  <c:v>2021/12</c:v>
                </c:pt>
                <c:pt idx="4">
                  <c:v>2022/3</c:v>
                </c:pt>
                <c:pt idx="5">
                  <c:v>2022/6</c:v>
                </c:pt>
                <c:pt idx="6">
                  <c:v>2022/9</c:v>
                </c:pt>
                <c:pt idx="7">
                  <c:v>2022/12</c:v>
                </c:pt>
                <c:pt idx="8">
                  <c:v>2023/3</c:v>
                </c:pt>
                <c:pt idx="9">
                  <c:v>2023/6</c:v>
                </c:pt>
                <c:pt idx="10">
                  <c:v>2023/9</c:v>
                </c:pt>
              </c:strCache>
            </c:strRef>
          </c:cat>
          <c:val>
            <c:numRef>
              <c:f>'Dupond Analizi'!$J$12:$T$12</c:f>
              <c:numCache>
                <c:formatCode>0.00</c:formatCode>
                <c:ptCount val="11"/>
                <c:pt idx="0">
                  <c:v>0.12617970422857994</c:v>
                </c:pt>
                <c:pt idx="1">
                  <c:v>-1.3083338507257847E-2</c:v>
                </c:pt>
                <c:pt idx="2">
                  <c:v>-0.32453734293127312</c:v>
                </c:pt>
                <c:pt idx="3">
                  <c:v>0.38371637025163374</c:v>
                </c:pt>
                <c:pt idx="4">
                  <c:v>-0.26166545373998806</c:v>
                </c:pt>
                <c:pt idx="5">
                  <c:v>-0.28179373482812531</c:v>
                </c:pt>
                <c:pt idx="6">
                  <c:v>-0.15193255023880159</c:v>
                </c:pt>
                <c:pt idx="7">
                  <c:v>1.4818175693884941</c:v>
                </c:pt>
                <c:pt idx="8">
                  <c:v>2.5712731722479396</c:v>
                </c:pt>
                <c:pt idx="9">
                  <c:v>2.4681984702421884</c:v>
                </c:pt>
                <c:pt idx="10">
                  <c:v>3.9922755712516302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1-498C-8CE6-E97B31BAF004}"/>
            </c:ext>
          </c:extLst>
        </c:ser>
        <c:ser>
          <c:idx val="1"/>
          <c:order val="1"/>
          <c:tx>
            <c:strRef>
              <c:f>'Dupond Analizi'!$A$13</c:f>
              <c:strCache>
                <c:ptCount val="1"/>
                <c:pt idx="0">
                  <c:v>Varlıkların Devir Hızları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'Dupond Analizi'!$J$1:$T$1</c:f>
              <c:strCache>
                <c:ptCount val="11"/>
                <c:pt idx="0">
                  <c:v>2021/3</c:v>
                </c:pt>
                <c:pt idx="1">
                  <c:v>2021/6</c:v>
                </c:pt>
                <c:pt idx="2">
                  <c:v>2021/9</c:v>
                </c:pt>
                <c:pt idx="3">
                  <c:v>2021/12</c:v>
                </c:pt>
                <c:pt idx="4">
                  <c:v>2022/3</c:v>
                </c:pt>
                <c:pt idx="5">
                  <c:v>2022/6</c:v>
                </c:pt>
                <c:pt idx="6">
                  <c:v>2022/9</c:v>
                </c:pt>
                <c:pt idx="7">
                  <c:v>2022/12</c:v>
                </c:pt>
                <c:pt idx="8">
                  <c:v>2023/3</c:v>
                </c:pt>
                <c:pt idx="9">
                  <c:v>2023/6</c:v>
                </c:pt>
                <c:pt idx="10">
                  <c:v>2023/9</c:v>
                </c:pt>
              </c:strCache>
            </c:strRef>
          </c:cat>
          <c:val>
            <c:numRef>
              <c:f>'Dupond Analizi'!$J$13:$T$13</c:f>
              <c:numCache>
                <c:formatCode>0.00</c:formatCode>
                <c:ptCount val="11"/>
                <c:pt idx="0">
                  <c:v>3.4008466211303379E-2</c:v>
                </c:pt>
                <c:pt idx="1">
                  <c:v>4.255575869481576E-2</c:v>
                </c:pt>
                <c:pt idx="2">
                  <c:v>7.1151901819853203E-2</c:v>
                </c:pt>
                <c:pt idx="3">
                  <c:v>0.30154779730487524</c:v>
                </c:pt>
                <c:pt idx="4">
                  <c:v>0.65767607950434526</c:v>
                </c:pt>
                <c:pt idx="5">
                  <c:v>0.87584809501715455</c:v>
                </c:pt>
                <c:pt idx="6">
                  <c:v>1.0997365018069618</c:v>
                </c:pt>
                <c:pt idx="7">
                  <c:v>0.58364934371991284</c:v>
                </c:pt>
                <c:pt idx="8">
                  <c:v>0.29897838491614315</c:v>
                </c:pt>
                <c:pt idx="9">
                  <c:v>0.10123845245188567</c:v>
                </c:pt>
                <c:pt idx="10">
                  <c:v>-0.16988283394709858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1-498C-8CE6-E97B31BAF004}"/>
            </c:ext>
          </c:extLst>
        </c:ser>
        <c:ser>
          <c:idx val="2"/>
          <c:order val="2"/>
          <c:tx>
            <c:strRef>
              <c:f>'Dupond Analizi'!$A$14</c:f>
              <c:strCache>
                <c:ptCount val="1"/>
                <c:pt idx="0">
                  <c:v>Öz Kaynaklar Çarpanı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'Dupond Analizi'!$J$1:$T$1</c:f>
              <c:strCache>
                <c:ptCount val="11"/>
                <c:pt idx="0">
                  <c:v>2021/3</c:v>
                </c:pt>
                <c:pt idx="1">
                  <c:v>2021/6</c:v>
                </c:pt>
                <c:pt idx="2">
                  <c:v>2021/9</c:v>
                </c:pt>
                <c:pt idx="3">
                  <c:v>2021/12</c:v>
                </c:pt>
                <c:pt idx="4">
                  <c:v>2022/3</c:v>
                </c:pt>
                <c:pt idx="5">
                  <c:v>2022/6</c:v>
                </c:pt>
                <c:pt idx="6">
                  <c:v>2022/9</c:v>
                </c:pt>
                <c:pt idx="7">
                  <c:v>2022/12</c:v>
                </c:pt>
                <c:pt idx="8">
                  <c:v>2023/3</c:v>
                </c:pt>
                <c:pt idx="9">
                  <c:v>2023/6</c:v>
                </c:pt>
                <c:pt idx="10">
                  <c:v>2023/9</c:v>
                </c:pt>
              </c:strCache>
            </c:strRef>
          </c:cat>
          <c:val>
            <c:numRef>
              <c:f>'Dupond Analizi'!$J$14:$T$14</c:f>
              <c:numCache>
                <c:formatCode>0.00</c:formatCode>
                <c:ptCount val="11"/>
                <c:pt idx="0">
                  <c:v>1.2336505343384374E-2</c:v>
                </c:pt>
                <c:pt idx="1">
                  <c:v>-2.3502586403378767E-2</c:v>
                </c:pt>
                <c:pt idx="2">
                  <c:v>4.400972046106566E-2</c:v>
                </c:pt>
                <c:pt idx="3">
                  <c:v>-2.8612437795097589E-2</c:v>
                </c:pt>
                <c:pt idx="4">
                  <c:v>0.19911494771875726</c:v>
                </c:pt>
                <c:pt idx="5">
                  <c:v>0.36577359953654387</c:v>
                </c:pt>
                <c:pt idx="6">
                  <c:v>0.36367167357994168</c:v>
                </c:pt>
                <c:pt idx="7">
                  <c:v>-0.18117537123546157</c:v>
                </c:pt>
                <c:pt idx="8">
                  <c:v>-0.25960377451997818</c:v>
                </c:pt>
                <c:pt idx="9">
                  <c:v>-0.33635399719568371</c:v>
                </c:pt>
                <c:pt idx="10">
                  <c:v>-0.38022770769362013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1-498C-8CE6-E97B31BAF004}"/>
            </c:ext>
          </c:extLst>
        </c:ser>
        <c:ser>
          <c:idx val="3"/>
          <c:order val="3"/>
          <c:tx>
            <c:strRef>
              <c:f>'Dupond Analizi'!$A$16</c:f>
              <c:strCache>
                <c:ptCount val="1"/>
                <c:pt idx="0">
                  <c:v>Öz Kaynakların Karlılık Oranları 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'Dupond Analizi'!$J$1:$T$1</c:f>
              <c:strCache>
                <c:ptCount val="11"/>
                <c:pt idx="0">
                  <c:v>2021/3</c:v>
                </c:pt>
                <c:pt idx="1">
                  <c:v>2021/6</c:v>
                </c:pt>
                <c:pt idx="2">
                  <c:v>2021/9</c:v>
                </c:pt>
                <c:pt idx="3">
                  <c:v>2021/12</c:v>
                </c:pt>
                <c:pt idx="4">
                  <c:v>2022/3</c:v>
                </c:pt>
                <c:pt idx="5">
                  <c:v>2022/6</c:v>
                </c:pt>
                <c:pt idx="6">
                  <c:v>2022/9</c:v>
                </c:pt>
                <c:pt idx="7">
                  <c:v>2022/12</c:v>
                </c:pt>
                <c:pt idx="8">
                  <c:v>2023/3</c:v>
                </c:pt>
                <c:pt idx="9">
                  <c:v>2023/6</c:v>
                </c:pt>
                <c:pt idx="10">
                  <c:v>2023/9</c:v>
                </c:pt>
              </c:strCache>
            </c:strRef>
          </c:cat>
          <c:val>
            <c:numRef>
              <c:f>'Dupond Analizi'!$J$16:$T$16</c:f>
              <c:numCache>
                <c:formatCode>0.00</c:formatCode>
                <c:ptCount val="11"/>
                <c:pt idx="0">
                  <c:v>0.17884495435454628</c:v>
                </c:pt>
                <c:pt idx="1">
                  <c:v>4.7334698536187769E-3</c:v>
                </c:pt>
                <c:pt idx="2">
                  <c:v>-0.24463484046631556</c:v>
                </c:pt>
                <c:pt idx="3">
                  <c:v>0.74944276604008042</c:v>
                </c:pt>
                <c:pt idx="4">
                  <c:v>0.46762018644860004</c:v>
                </c:pt>
                <c:pt idx="5">
                  <c:v>0.84003281995908075</c:v>
                </c:pt>
                <c:pt idx="6">
                  <c:v>1.4283149410465596</c:v>
                </c:pt>
                <c:pt idx="7">
                  <c:v>2.2182499919193219</c:v>
                </c:pt>
                <c:pt idx="8">
                  <c:v>2.4347030191015699</c:v>
                </c:pt>
                <c:pt idx="9">
                  <c:v>1.5346721484597357</c:v>
                </c:pt>
                <c:pt idx="10">
                  <c:v>1.568444002381113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1-498C-8CE6-E97B31BAF0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4308688"/>
        <c:axId val="1480228064"/>
      </c:barChart>
      <c:catAx>
        <c:axId val="11643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228064"/>
        <c:crosses val="autoZero"/>
        <c:auto val="1"/>
        <c:lblAlgn val="ctr"/>
        <c:lblOffset val="100"/>
        <c:noMultiLvlLbl val="0"/>
      </c:catAx>
      <c:valAx>
        <c:axId val="14802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43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Analizi'!$A$21</c:f>
              <c:strCache>
                <c:ptCount val="1"/>
                <c:pt idx="0">
                  <c:v>İşletme Faaliyetlerinden Nakit Akışları/KVYK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Analizi'!$B$21:$T$21</c:f>
              <c:numCache>
                <c:formatCode>0.0%</c:formatCode>
                <c:ptCount val="19"/>
                <c:pt idx="0">
                  <c:v>3.6892368588469594E-2</c:v>
                </c:pt>
                <c:pt idx="1">
                  <c:v>8.8624398955047937E-2</c:v>
                </c:pt>
                <c:pt idx="2">
                  <c:v>0.14172721147893222</c:v>
                </c:pt>
                <c:pt idx="3">
                  <c:v>0.24782172015426607</c:v>
                </c:pt>
                <c:pt idx="4">
                  <c:v>1.8414624399389463E-2</c:v>
                </c:pt>
                <c:pt idx="5">
                  <c:v>-3.1203238642788997E-2</c:v>
                </c:pt>
                <c:pt idx="6">
                  <c:v>0.12663581192432607</c:v>
                </c:pt>
                <c:pt idx="7">
                  <c:v>0.23306574513038136</c:v>
                </c:pt>
                <c:pt idx="8">
                  <c:v>7.0081687877615539E-2</c:v>
                </c:pt>
                <c:pt idx="9">
                  <c:v>0.11866321512657857</c:v>
                </c:pt>
                <c:pt idx="10">
                  <c:v>0.11847458035667362</c:v>
                </c:pt>
                <c:pt idx="11">
                  <c:v>0.12968597349003702</c:v>
                </c:pt>
                <c:pt idx="12">
                  <c:v>-0.17001480465645405</c:v>
                </c:pt>
                <c:pt idx="13">
                  <c:v>-0.19533341464649573</c:v>
                </c:pt>
                <c:pt idx="14">
                  <c:v>-8.8332847176425922E-2</c:v>
                </c:pt>
                <c:pt idx="15">
                  <c:v>6.8124940807273604E-2</c:v>
                </c:pt>
                <c:pt idx="16">
                  <c:v>0.13110178038571213</c:v>
                </c:pt>
                <c:pt idx="17">
                  <c:v>0.19878325015173101</c:v>
                </c:pt>
                <c:pt idx="18">
                  <c:v>0.11312820783308701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4-4D02-87D8-8B7B9A2C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İşletme Faaliyetlerinden Nakit Akışları/Ödenen Temettüler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Analizi'!$A$22</c:f>
              <c:strCache>
                <c:ptCount val="1"/>
                <c:pt idx="0">
                  <c:v>İşletme Faaliyetlerinden Nakit Akışları/Toplam Borçlar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Analizi'!$B$22:$T$22</c:f>
              <c:numCache>
                <c:formatCode>0.0%</c:formatCode>
                <c:ptCount val="19"/>
                <c:pt idx="0">
                  <c:v>1.9434423234249643E-2</c:v>
                </c:pt>
                <c:pt idx="1">
                  <c:v>5.1588723330612214E-2</c:v>
                </c:pt>
                <c:pt idx="2">
                  <c:v>6.1682340084364101E-2</c:v>
                </c:pt>
                <c:pt idx="3">
                  <c:v>0.13818997757073792</c:v>
                </c:pt>
                <c:pt idx="4">
                  <c:v>6.3595070095549336E-3</c:v>
                </c:pt>
                <c:pt idx="5">
                  <c:v>-1.1215662773643864E-2</c:v>
                </c:pt>
                <c:pt idx="6">
                  <c:v>4.4310609143748625E-2</c:v>
                </c:pt>
                <c:pt idx="7">
                  <c:v>0.11023490830117841</c:v>
                </c:pt>
                <c:pt idx="8">
                  <c:v>3.9238018157158487E-2</c:v>
                </c:pt>
                <c:pt idx="9">
                  <c:v>7.4902026400742422E-2</c:v>
                </c:pt>
                <c:pt idx="10">
                  <c:v>7.8709161249782375E-2</c:v>
                </c:pt>
                <c:pt idx="11">
                  <c:v>8.4105174183294537E-2</c:v>
                </c:pt>
                <c:pt idx="12">
                  <c:v>-0.13425931200114091</c:v>
                </c:pt>
                <c:pt idx="13">
                  <c:v>-0.15514241191277056</c:v>
                </c:pt>
                <c:pt idx="14">
                  <c:v>-7.180361439407669E-2</c:v>
                </c:pt>
                <c:pt idx="15">
                  <c:v>5.6602140914731466E-2</c:v>
                </c:pt>
                <c:pt idx="16">
                  <c:v>0.10817909503441307</c:v>
                </c:pt>
                <c:pt idx="17">
                  <c:v>0.15579726109873637</c:v>
                </c:pt>
                <c:pt idx="18">
                  <c:v>7.8166216826090804E-2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B-4879-9A7A-2A02DE55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İşletme Faaliyetlerinden Nakit Akışları/Toplam Varlıklar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Analizi'!$A$23</c:f>
              <c:strCache>
                <c:ptCount val="1"/>
                <c:pt idx="0">
                  <c:v>İşletme Faaliyetlerinden Nakit Akışları/Toplam Varlıklar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Analizi'!$B$23:$U$23</c:f>
              <c:numCache>
                <c:formatCode>0.0%</c:formatCode>
                <c:ptCount val="20"/>
                <c:pt idx="0">
                  <c:v>1.455621438430578E-2</c:v>
                </c:pt>
                <c:pt idx="1">
                  <c:v>3.784286845805783E-2</c:v>
                </c:pt>
                <c:pt idx="2">
                  <c:v>4.3807973653444084E-2</c:v>
                </c:pt>
                <c:pt idx="3">
                  <c:v>9.7820611163072765E-2</c:v>
                </c:pt>
                <c:pt idx="4">
                  <c:v>4.6537783076531936E-3</c:v>
                </c:pt>
                <c:pt idx="5">
                  <c:v>-8.0790301912244886E-3</c:v>
                </c:pt>
                <c:pt idx="6">
                  <c:v>3.1074526190505568E-2</c:v>
                </c:pt>
                <c:pt idx="7">
                  <c:v>7.827835742368798E-2</c:v>
                </c:pt>
                <c:pt idx="8">
                  <c:v>2.884196066030378E-2</c:v>
                </c:pt>
                <c:pt idx="9">
                  <c:v>5.3450352977410284E-2</c:v>
                </c:pt>
                <c:pt idx="10">
                  <c:v>5.618894782086719E-2</c:v>
                </c:pt>
                <c:pt idx="11">
                  <c:v>5.9005335511439605E-2</c:v>
                </c:pt>
                <c:pt idx="12">
                  <c:v>-0.10459425347219417</c:v>
                </c:pt>
                <c:pt idx="13">
                  <c:v>-0.12260976236805297</c:v>
                </c:pt>
                <c:pt idx="14">
                  <c:v>-5.6738109035125363E-2</c:v>
                </c:pt>
                <c:pt idx="15">
                  <c:v>3.5972570865296906E-2</c:v>
                </c:pt>
                <c:pt idx="16">
                  <c:v>7.5895645006872098E-2</c:v>
                </c:pt>
                <c:pt idx="17">
                  <c:v>0.10656925661107801</c:v>
                </c:pt>
                <c:pt idx="18">
                  <c:v>5.1704115098441181E-2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3-4DD3-A13C-E6E4652C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İşletme Faaliyetlerinden Nakit Akışları/Toplam Hisse senedi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Analizi'!$A$24</c:f>
              <c:strCache>
                <c:ptCount val="1"/>
                <c:pt idx="0">
                  <c:v>İşletme Faaliyetlerinden Nakit Akışları/Toplam Hisse senedi Sayısı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Analizi'!$B$24:$T$24</c:f>
              <c:numCache>
                <c:formatCode>0.0%</c:formatCode>
                <c:ptCount val="19"/>
                <c:pt idx="0">
                  <c:v>0.30098072170211904</c:v>
                </c:pt>
                <c:pt idx="1">
                  <c:v>0.76172602955458146</c:v>
                </c:pt>
                <c:pt idx="2">
                  <c:v>0.84353412036045317</c:v>
                </c:pt>
                <c:pt idx="3">
                  <c:v>1.9377005069136519</c:v>
                </c:pt>
                <c:pt idx="4">
                  <c:v>9.63677820686175E-2</c:v>
                </c:pt>
                <c:pt idx="5">
                  <c:v>-0.16914253104602694</c:v>
                </c:pt>
                <c:pt idx="6">
                  <c:v>0.66954682579933944</c:v>
                </c:pt>
                <c:pt idx="7">
                  <c:v>1.635431968835013</c:v>
                </c:pt>
                <c:pt idx="8">
                  <c:v>0.61933722754555409</c:v>
                </c:pt>
                <c:pt idx="9">
                  <c:v>1.1238030970248141</c:v>
                </c:pt>
                <c:pt idx="10">
                  <c:v>1.2692696193025133</c:v>
                </c:pt>
                <c:pt idx="11">
                  <c:v>1.5654055774895455</c:v>
                </c:pt>
                <c:pt idx="12">
                  <c:v>-3.2329931612801621</c:v>
                </c:pt>
                <c:pt idx="13">
                  <c:v>-4.465199747008854</c:v>
                </c:pt>
                <c:pt idx="14">
                  <c:v>-2.2817100440363771</c:v>
                </c:pt>
                <c:pt idx="15">
                  <c:v>1.802744801531494</c:v>
                </c:pt>
                <c:pt idx="16">
                  <c:v>4.1253237533116183</c:v>
                </c:pt>
                <c:pt idx="17">
                  <c:v>6.2179110619277962</c:v>
                </c:pt>
                <c:pt idx="18">
                  <c:v>4.1440821831747341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4AA0-B01D-72036A3C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İşletme Faaliyetlerinden Nakit Akışları/Ödenen Temettüler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'Nakit Akışı Analizi'!$A$25</c:f>
              <c:strCache>
                <c:ptCount val="1"/>
                <c:pt idx="0">
                  <c:v>İşletme Faaliyetlerinden Nakit Akışları/Ödenen Temettüler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'Nakit Akışı Analizi'!$B$2:$T$2</c:f>
              <c:strCache>
                <c:ptCount val="19"/>
                <c:pt idx="0">
                  <c:v>2019/3</c:v>
                </c:pt>
                <c:pt idx="1">
                  <c:v>2019/6</c:v>
                </c:pt>
                <c:pt idx="2">
                  <c:v>2019/9</c:v>
                </c:pt>
                <c:pt idx="3">
                  <c:v>2019/12</c:v>
                </c:pt>
                <c:pt idx="4">
                  <c:v>2020/3</c:v>
                </c:pt>
                <c:pt idx="5">
                  <c:v>2020/6</c:v>
                </c:pt>
                <c:pt idx="6">
                  <c:v>2020/9</c:v>
                </c:pt>
                <c:pt idx="7">
                  <c:v>2020/12</c:v>
                </c:pt>
                <c:pt idx="8">
                  <c:v>2021/3</c:v>
                </c:pt>
                <c:pt idx="9">
                  <c:v>2021/6</c:v>
                </c:pt>
                <c:pt idx="10">
                  <c:v>2021/9</c:v>
                </c:pt>
                <c:pt idx="11">
                  <c:v>2021/12</c:v>
                </c:pt>
                <c:pt idx="12">
                  <c:v>2022/3</c:v>
                </c:pt>
                <c:pt idx="13">
                  <c:v>2022/6</c:v>
                </c:pt>
                <c:pt idx="14">
                  <c:v>2022/9</c:v>
                </c:pt>
                <c:pt idx="15">
                  <c:v>2022/12</c:v>
                </c:pt>
                <c:pt idx="16">
                  <c:v>2023/3</c:v>
                </c:pt>
                <c:pt idx="17">
                  <c:v>2023/6</c:v>
                </c:pt>
                <c:pt idx="18">
                  <c:v>2023/9</c:v>
                </c:pt>
              </c:strCache>
            </c:strRef>
          </c:cat>
          <c:val>
            <c:numRef>
              <c:f>'Nakit Akışı Analizi'!$B$25:$T$25</c:f>
              <c:numCache>
                <c:formatCode>0%</c:formatCode>
                <c:ptCount val="19"/>
                <c:pt idx="0">
                  <c:v>0</c:v>
                </c:pt>
                <c:pt idx="1">
                  <c:v>1.9043174924379851</c:v>
                </c:pt>
                <c:pt idx="2">
                  <c:v>2.1088379792010192</c:v>
                </c:pt>
                <c:pt idx="3">
                  <c:v>4.8442574196648369</c:v>
                </c:pt>
                <c:pt idx="4">
                  <c:v>0</c:v>
                </c:pt>
                <c:pt idx="5">
                  <c:v>-0.28190437753389941</c:v>
                </c:pt>
                <c:pt idx="6">
                  <c:v>1.1159120062203569</c:v>
                </c:pt>
                <c:pt idx="7">
                  <c:v>2.7257214866201647</c:v>
                </c:pt>
                <c:pt idx="8">
                  <c:v>0</c:v>
                </c:pt>
                <c:pt idx="9">
                  <c:v>1.1706284738575408</c:v>
                </c:pt>
                <c:pt idx="10">
                  <c:v>1.3221561333044047</c:v>
                </c:pt>
                <c:pt idx="11">
                  <c:v>1.6306311550449539</c:v>
                </c:pt>
                <c:pt idx="12">
                  <c:v>0</c:v>
                </c:pt>
                <c:pt idx="13">
                  <c:v>-3.6009664560410672</c:v>
                </c:pt>
                <c:pt idx="14">
                  <c:v>-1.8400881923571175</c:v>
                </c:pt>
                <c:pt idx="15">
                  <c:v>1.4538260160625349</c:v>
                </c:pt>
                <c:pt idx="16">
                  <c:v>0</c:v>
                </c:pt>
                <c:pt idx="17">
                  <c:v>2.703439293580356</c:v>
                </c:pt>
                <c:pt idx="18">
                  <c:v>1.8017746632656706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5-457F-9A9F-3125A819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00128"/>
        <c:axId val="1480193344"/>
      </c:lineChart>
      <c:catAx>
        <c:axId val="10768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0193344"/>
        <c:crosses val="autoZero"/>
        <c:auto val="1"/>
        <c:lblAlgn val="ctr"/>
        <c:lblOffset val="100"/>
        <c:noMultiLvlLbl val="0"/>
      </c:catAx>
      <c:valAx>
        <c:axId val="1480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6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Net</a:t>
            </a:r>
            <a:r>
              <a:rPr lang="tr-TR" baseline="0"/>
              <a:t> İşletme Sermayesi Değişimi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Analiz'!$A$84</c:f>
              <c:strCache>
                <c:ptCount val="1"/>
                <c:pt idx="0">
                  <c:v>Dönen Varlıklar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Analiz'!$B$84:$G$84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81.079490313085969</c:v>
                </c:pt>
                <c:pt idx="2">
                  <c:v>103.31988727188039</c:v>
                </c:pt>
                <c:pt idx="3">
                  <c:v>81.559810971197606</c:v>
                </c:pt>
                <c:pt idx="4">
                  <c:v>100.39552046560343</c:v>
                </c:pt>
                <c:pt idx="5">
                  <c:v>112.90800392434446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FAC-92A7-A6066F3997C2}"/>
            </c:ext>
          </c:extLst>
        </c:ser>
        <c:ser>
          <c:idx val="1"/>
          <c:order val="1"/>
          <c:tx>
            <c:strRef>
              <c:f>'Yatay - Trend Analiz'!$A$114</c:f>
              <c:strCache>
                <c:ptCount val="1"/>
                <c:pt idx="0">
                  <c:v>Kısa Vadeli Yükümlülükler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Analiz'!$B$114:$G$114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92.147033448730369</c:v>
                </c:pt>
                <c:pt idx="2">
                  <c:v>71.594970384965421</c:v>
                </c:pt>
                <c:pt idx="3">
                  <c:v>100.77333649793228</c:v>
                </c:pt>
                <c:pt idx="4">
                  <c:v>96.608062441277468</c:v>
                </c:pt>
                <c:pt idx="5">
                  <c:v>92.918642753041993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E-4FAC-92A7-A6066F3997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Duran</a:t>
            </a:r>
            <a:r>
              <a:rPr lang="tr-TR" baseline="0"/>
              <a:t> Varlıkların Finanse Edilmesi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Analiz'!$A$96</c:f>
              <c:strCache>
                <c:ptCount val="1"/>
                <c:pt idx="0">
                  <c:v>Duran Varlıklar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Analiz'!$B$96:$G$96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107.96399944385453</c:v>
                </c:pt>
                <c:pt idx="2">
                  <c:v>95.981219495718719</c:v>
                </c:pt>
                <c:pt idx="3">
                  <c:v>67.346963627832849</c:v>
                </c:pt>
                <c:pt idx="4">
                  <c:v>30.43290891418231</c:v>
                </c:pt>
                <c:pt idx="5">
                  <c:v>50.34904220933263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6-45B0-973E-E39B35DF7932}"/>
            </c:ext>
          </c:extLst>
        </c:ser>
        <c:ser>
          <c:idx val="1"/>
          <c:order val="1"/>
          <c:tx>
            <c:strRef>
              <c:f>'Yatay - Trend Analiz'!$A$154</c:f>
              <c:strCache>
                <c:ptCount val="1"/>
                <c:pt idx="0">
                  <c:v>Devamlı Sermaye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Analiz'!$B$154:$G$154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104.31969234113174</c:v>
                </c:pt>
                <c:pt idx="2">
                  <c:v>111.51417169384447</c:v>
                </c:pt>
                <c:pt idx="3">
                  <c:v>56.578665223568471</c:v>
                </c:pt>
                <c:pt idx="4">
                  <c:v>27.247292563933073</c:v>
                </c:pt>
                <c:pt idx="5">
                  <c:v>55.909624885145824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6-45B0-973E-E39B35DF79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Satış Gelirleri - Ticari Alacak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Analiz'!$A$87</c:f>
              <c:strCache>
                <c:ptCount val="1"/>
                <c:pt idx="0">
                  <c:v>  Ticari Alacaklar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Analiz'!$B$87:$G$87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79.42350935461748</c:v>
                </c:pt>
                <c:pt idx="2">
                  <c:v>82.894526606041183</c:v>
                </c:pt>
                <c:pt idx="3">
                  <c:v>67.62280937987785</c:v>
                </c:pt>
                <c:pt idx="4">
                  <c:v>105.68028348014442</c:v>
                </c:pt>
                <c:pt idx="5">
                  <c:v>67.551086027150092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7-4BC4-9E09-97A2AE5EEA02}"/>
            </c:ext>
          </c:extLst>
        </c:ser>
        <c:ser>
          <c:idx val="1"/>
          <c:order val="1"/>
          <c:tx>
            <c:strRef>
              <c:f>'Yatay - Trend Analiz'!$H$84</c:f>
              <c:strCache>
                <c:ptCount val="1"/>
                <c:pt idx="0">
                  <c:v>Satış Gelirleri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Analiz'!$I$84:$N$84</c:f>
              <c:numCache>
                <c:formatCode>0</c:formatCode>
                <c:ptCount val="6"/>
                <c:pt idx="0">
                  <c:v>100</c:v>
                </c:pt>
                <c:pt idx="1">
                  <c:v>113.99882116807601</c:v>
                </c:pt>
                <c:pt idx="2">
                  <c:v>115.59705561468456</c:v>
                </c:pt>
                <c:pt idx="3">
                  <c:v>96.808936814045893</c:v>
                </c:pt>
                <c:pt idx="4">
                  <c:v>118.63219587314353</c:v>
                </c:pt>
                <c:pt idx="5">
                  <c:v>125.9520952162849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7-4BC4-9E09-97A2AE5EEA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Satış</a:t>
            </a:r>
            <a:r>
              <a:rPr lang="tr-TR" baseline="0"/>
              <a:t> Gelirleri - SMM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Analiz'!$H$85</c:f>
              <c:strCache>
                <c:ptCount val="1"/>
                <c:pt idx="0">
                  <c:v>Satışların Maliyeti (-)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Analiz'!$I$85:$N$85</c:f>
              <c:numCache>
                <c:formatCode>0</c:formatCode>
                <c:ptCount val="6"/>
                <c:pt idx="0">
                  <c:v>100</c:v>
                </c:pt>
                <c:pt idx="1">
                  <c:v>112.54003391659082</c:v>
                </c:pt>
                <c:pt idx="2">
                  <c:v>116.22650833183594</c:v>
                </c:pt>
                <c:pt idx="3">
                  <c:v>97.948437562338015</c:v>
                </c:pt>
                <c:pt idx="4">
                  <c:v>143.71088880368814</c:v>
                </c:pt>
                <c:pt idx="5">
                  <c:v>148.06181783780272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D-469F-B37D-07878C17F2B0}"/>
            </c:ext>
          </c:extLst>
        </c:ser>
        <c:ser>
          <c:idx val="1"/>
          <c:order val="1"/>
          <c:tx>
            <c:strRef>
              <c:f>'Yatay - Trend Analiz'!$H$84</c:f>
              <c:strCache>
                <c:ptCount val="1"/>
                <c:pt idx="0">
                  <c:v>Satış Gelirleri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Analiz'!$I$83:$N$83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Analiz'!$I$84:$N$84</c:f>
              <c:numCache>
                <c:formatCode>0</c:formatCode>
                <c:ptCount val="6"/>
                <c:pt idx="0">
                  <c:v>100</c:v>
                </c:pt>
                <c:pt idx="1">
                  <c:v>113.99882116807601</c:v>
                </c:pt>
                <c:pt idx="2">
                  <c:v>115.59705561468456</c:v>
                </c:pt>
                <c:pt idx="3">
                  <c:v>96.808936814045893</c:v>
                </c:pt>
                <c:pt idx="4">
                  <c:v>118.63219587314353</c:v>
                </c:pt>
                <c:pt idx="5">
                  <c:v>125.9520952162849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D-469F-B37D-07878C17F2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Dönen</a:t>
            </a:r>
            <a:r>
              <a:rPr lang="tr-TR" baseline="0"/>
              <a:t> Varlıklar - Duran Varlıklar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Analiz'!$A$84</c:f>
              <c:strCache>
                <c:ptCount val="1"/>
                <c:pt idx="0">
                  <c:v>Dönen Varlıklar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Analiz'!$B$84:$G$84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81.079490313085969</c:v>
                </c:pt>
                <c:pt idx="2">
                  <c:v>103.31988727188039</c:v>
                </c:pt>
                <c:pt idx="3">
                  <c:v>81.559810971197606</c:v>
                </c:pt>
                <c:pt idx="4">
                  <c:v>100.39552046560343</c:v>
                </c:pt>
                <c:pt idx="5">
                  <c:v>112.90800392434446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D-4B93-B4C4-4CFCB288A6E6}"/>
            </c:ext>
          </c:extLst>
        </c:ser>
        <c:ser>
          <c:idx val="1"/>
          <c:order val="1"/>
          <c:tx>
            <c:strRef>
              <c:f>'Yatay - Trend Analiz'!$A$96</c:f>
              <c:strCache>
                <c:ptCount val="1"/>
                <c:pt idx="0">
                  <c:v>Duran Varlıklar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Analiz'!$B$96:$G$96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107.96399944385453</c:v>
                </c:pt>
                <c:pt idx="2">
                  <c:v>95.981219495718719</c:v>
                </c:pt>
                <c:pt idx="3">
                  <c:v>67.346963627832849</c:v>
                </c:pt>
                <c:pt idx="4">
                  <c:v>30.43290891418231</c:v>
                </c:pt>
                <c:pt idx="5">
                  <c:v>50.34904220933263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D-4B93-B4C4-4CFCB288A6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Kaynaklar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'Yatay - Trend Analiz'!$A$155</c:f>
              <c:strCache>
                <c:ptCount val="1"/>
                <c:pt idx="0">
                  <c:v>Yabancıl Kaynaklar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Analiz'!$B$155:$G$155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99.791707073574045</c:v>
                </c:pt>
                <c:pt idx="2">
                  <c:v>96.438850541148398</c:v>
                </c:pt>
                <c:pt idx="3">
                  <c:v>71.493445107834958</c:v>
                </c:pt>
                <c:pt idx="4">
                  <c:v>56.015728420561594</c:v>
                </c:pt>
                <c:pt idx="5">
                  <c:v>63.383375565864107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7-46E4-A08B-B67064513FF2}"/>
            </c:ext>
          </c:extLst>
        </c:ser>
        <c:ser>
          <c:idx val="1"/>
          <c:order val="1"/>
          <c:tx>
            <c:strRef>
              <c:f>'Yatay - Trend Analiz'!$A$141</c:f>
              <c:strCache>
                <c:ptCount val="1"/>
                <c:pt idx="0">
                  <c:v>Özkaynaklar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'Yatay - Trend Analiz'!$B$83:$G$83</c:f>
              <c:strCache>
                <c:ptCount val="6"/>
                <c:pt idx="0">
                  <c:v>2018/9</c:v>
                </c:pt>
                <c:pt idx="1">
                  <c:v>2019/9</c:v>
                </c:pt>
                <c:pt idx="2">
                  <c:v>2020/9</c:v>
                </c:pt>
                <c:pt idx="3">
                  <c:v>2021/9</c:v>
                </c:pt>
                <c:pt idx="4">
                  <c:v>2022/9</c:v>
                </c:pt>
                <c:pt idx="5">
                  <c:v>2023/9</c:v>
                </c:pt>
              </c:strCache>
            </c:strRef>
          </c:cat>
          <c:val>
            <c:numRef>
              <c:f>'Yatay - Trend Analiz'!$B$141:$G$141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101.31073416011607</c:v>
                </c:pt>
                <c:pt idx="2">
                  <c:v>102.20932242755309</c:v>
                </c:pt>
                <c:pt idx="3">
                  <c:v>71.297014852350543</c:v>
                </c:pt>
                <c:pt idx="4">
                  <c:v>37.008574190958917</c:v>
                </c:pt>
                <c:pt idx="5">
                  <c:v>80.715716890481872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7-46E4-A08B-B67064513F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948336"/>
        <c:axId val="750955536"/>
      </c:lineChart>
      <c:catAx>
        <c:axId val="7509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55536"/>
        <c:crosses val="autoZero"/>
        <c:auto val="1"/>
        <c:lblAlgn val="ctr"/>
        <c:lblOffset val="100"/>
        <c:noMultiLvlLbl val="0"/>
      </c:catAx>
      <c:valAx>
        <c:axId val="7509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94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598713</xdr:colOff>
      <xdr:row>161</xdr:row>
      <xdr:rowOff>122464</xdr:rowOff>
    </xdr:from>
    <xdr:to>
      <xdr:col>6</xdr:col>
      <xdr:colOff>598713</xdr:colOff>
      <xdr:row>180</xdr:row>
      <xdr:rowOff>40821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3746678-84B3-4BA6-9D65-8D079CCF9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367394</xdr:colOff>
      <xdr:row>161</xdr:row>
      <xdr:rowOff>54429</xdr:rowOff>
    </xdr:from>
    <xdr:to>
      <xdr:col>17</xdr:col>
      <xdr:colOff>340180</xdr:colOff>
      <xdr:row>180</xdr:row>
      <xdr:rowOff>68037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0E9940A-5159-4246-BD0F-152BD83C9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162</xdr:row>
      <xdr:rowOff>0</xdr:rowOff>
    </xdr:from>
    <xdr:to>
      <xdr:col>25</xdr:col>
      <xdr:colOff>333375</xdr:colOff>
      <xdr:row>180</xdr:row>
      <xdr:rowOff>95250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A856C65-7D1B-4F56-8369-DF937162A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47625</xdr:rowOff>
    </xdr:from>
    <xdr:to>
      <xdr:col>6</xdr:col>
      <xdr:colOff>381000</xdr:colOff>
      <xdr:row>25</xdr:row>
      <xdr:rowOff>123825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EE1970F-0B43-A39D-BBEE-E9AEF0E69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47625</xdr:rowOff>
    </xdr:from>
    <xdr:to>
      <xdr:col>15</xdr:col>
      <xdr:colOff>180975</xdr:colOff>
      <xdr:row>25</xdr:row>
      <xdr:rowOff>123825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C31440E-AFF8-AA7D-B781-507A3718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133350</xdr:rowOff>
    </xdr:from>
    <xdr:to>
      <xdr:col>4</xdr:col>
      <xdr:colOff>66675</xdr:colOff>
      <xdr:row>35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2222ADB-A010-48BC-A4D3-E3E208722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200024</xdr:colOff>
      <xdr:row>19</xdr:row>
      <xdr:rowOff>0</xdr:rowOff>
    </xdr:from>
    <xdr:to>
      <xdr:col>9</xdr:col>
      <xdr:colOff>85724</xdr:colOff>
      <xdr:row>34</xdr:row>
      <xdr:rowOff>171450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A564F49-960A-4586-076A-63D9261FF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612320</xdr:colOff>
      <xdr:row>16</xdr:row>
      <xdr:rowOff>166007</xdr:rowOff>
    </xdr:from>
    <xdr:to>
      <xdr:col>13</xdr:col>
      <xdr:colOff>462642</xdr:colOff>
      <xdr:row>39</xdr:row>
      <xdr:rowOff>136071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D277DF9-B1F2-CA73-859C-85BDE818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585109</xdr:colOff>
      <xdr:row>27</xdr:row>
      <xdr:rowOff>16327</xdr:rowOff>
    </xdr:from>
    <xdr:to>
      <xdr:col>4</xdr:col>
      <xdr:colOff>721180</xdr:colOff>
      <xdr:row>41</xdr:row>
      <xdr:rowOff>149677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9251110-5AD0-69D7-D110-8422352C0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721178</xdr:colOff>
      <xdr:row>27</xdr:row>
      <xdr:rowOff>27214</xdr:rowOff>
    </xdr:from>
    <xdr:to>
      <xdr:col>12</xdr:col>
      <xdr:colOff>503463</xdr:colOff>
      <xdr:row>41</xdr:row>
      <xdr:rowOff>160564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3A49908-8F52-4F79-9568-F5EC21D9D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625928</xdr:colOff>
      <xdr:row>26</xdr:row>
      <xdr:rowOff>149678</xdr:rowOff>
    </xdr:from>
    <xdr:to>
      <xdr:col>20</xdr:col>
      <xdr:colOff>231320</xdr:colOff>
      <xdr:row>41</xdr:row>
      <xdr:rowOff>92528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7CEC4F0-1B4A-402F-87EF-5082171B2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938893</xdr:colOff>
      <xdr:row>43</xdr:row>
      <xdr:rowOff>40821</xdr:rowOff>
    </xdr:from>
    <xdr:to>
      <xdr:col>5</xdr:col>
      <xdr:colOff>258535</xdr:colOff>
      <xdr:row>57</xdr:row>
      <xdr:rowOff>174171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5526FD8-DAF4-4A91-B460-2F8B7209C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299356</xdr:colOff>
      <xdr:row>43</xdr:row>
      <xdr:rowOff>40822</xdr:rowOff>
    </xdr:from>
    <xdr:to>
      <xdr:col>13</xdr:col>
      <xdr:colOff>13605</xdr:colOff>
      <xdr:row>57</xdr:row>
      <xdr:rowOff>174172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12C02BD-F635-4807-8E2E-770DB7F6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119</xdr:row>
      <xdr:rowOff>95250</xdr:rowOff>
    </xdr:from>
    <xdr:to>
      <xdr:col>12</xdr:col>
      <xdr:colOff>581024</xdr:colOff>
      <xdr:row>133</xdr:row>
      <xdr:rowOff>85724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BF9F066-DEE8-4973-8DD1-9E3EA9E71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904875</xdr:colOff>
      <xdr:row>135</xdr:row>
      <xdr:rowOff>57150</xdr:rowOff>
    </xdr:from>
    <xdr:to>
      <xdr:col>12</xdr:col>
      <xdr:colOff>552449</xdr:colOff>
      <xdr:row>149</xdr:row>
      <xdr:rowOff>47624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46B43D4-D1B1-4270-9FEE-E5739E92A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828675</xdr:colOff>
      <xdr:row>150</xdr:row>
      <xdr:rowOff>152400</xdr:rowOff>
    </xdr:from>
    <xdr:to>
      <xdr:col>12</xdr:col>
      <xdr:colOff>590550</xdr:colOff>
      <xdr:row>164</xdr:row>
      <xdr:rowOff>104774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D857FFC-14BC-4071-85AC-D0DC3A3CF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885825</xdr:colOff>
      <xdr:row>119</xdr:row>
      <xdr:rowOff>95250</xdr:rowOff>
    </xdr:from>
    <xdr:to>
      <xdr:col>18</xdr:col>
      <xdr:colOff>104774</xdr:colOff>
      <xdr:row>133</xdr:row>
      <xdr:rowOff>85724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279F2F18-192B-4763-A6FF-F14B413C2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971550</xdr:colOff>
      <xdr:row>134</xdr:row>
      <xdr:rowOff>161925</xdr:rowOff>
    </xdr:from>
    <xdr:to>
      <xdr:col>18</xdr:col>
      <xdr:colOff>190499</xdr:colOff>
      <xdr:row>148</xdr:row>
      <xdr:rowOff>152399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85C9F23-5A34-4C95-BBDB-1F849C71C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866775</xdr:colOff>
      <xdr:row>150</xdr:row>
      <xdr:rowOff>152400</xdr:rowOff>
    </xdr:from>
    <xdr:to>
      <xdr:col>18</xdr:col>
      <xdr:colOff>85724</xdr:colOff>
      <xdr:row>164</xdr:row>
      <xdr:rowOff>142874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6098923B-E78E-46B0-AE8A-D0A6F36D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762000</xdr:colOff>
      <xdr:row>119</xdr:row>
      <xdr:rowOff>133350</xdr:rowOff>
    </xdr:from>
    <xdr:to>
      <xdr:col>23</xdr:col>
      <xdr:colOff>390524</xdr:colOff>
      <xdr:row>133</xdr:row>
      <xdr:rowOff>123824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83F37C3C-D953-4C14-8998-7C2FC6A20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136</xdr:row>
      <xdr:rowOff>0</xdr:rowOff>
    </xdr:from>
    <xdr:to>
      <xdr:col>23</xdr:col>
      <xdr:colOff>428624</xdr:colOff>
      <xdr:row>149</xdr:row>
      <xdr:rowOff>180974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7E1B5D80-CCA7-4A09-B966-27641A653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1291317</xdr:colOff>
      <xdr:row>80</xdr:row>
      <xdr:rowOff>89807</xdr:rowOff>
    </xdr:from>
    <xdr:to>
      <xdr:col>5</xdr:col>
      <xdr:colOff>643617</xdr:colOff>
      <xdr:row>100</xdr:row>
      <xdr:rowOff>146957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A9E0D1C-AB6F-76D2-CBE2-FFCD19F6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79</xdr:row>
      <xdr:rowOff>85724</xdr:rowOff>
    </xdr:from>
    <xdr:to>
      <xdr:col>4</xdr:col>
      <xdr:colOff>361949</xdr:colOff>
      <xdr:row>95</xdr:row>
      <xdr:rowOff>133349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B011BE9-C2B0-BFF5-8326-28D659581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27215</xdr:colOff>
      <xdr:row>12</xdr:row>
      <xdr:rowOff>108857</xdr:rowOff>
    </xdr:from>
    <xdr:to>
      <xdr:col>8</xdr:col>
      <xdr:colOff>340180</xdr:colOff>
      <xdr:row>17</xdr:row>
      <xdr:rowOff>81643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6FE7A793-D4EE-6CCE-162B-FFA72BD02EED}"/>
            </a:ext>
          </a:extLst>
        </xdr:cNvPr>
        <xdr:cNvSpPr txBox="1"/>
      </xdr:nvSpPr>
      <xdr:spPr>
        <a:xfrm>
          <a:off x="1864179" y="2394857"/>
          <a:ext cx="5742215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Şirketin İhtiyaç Duyduğu Nakit:</a:t>
          </a:r>
        </a:p>
        <a:p>
          <a:endParaRPr lang="tr-TR" sz="1100"/>
        </a:p>
        <a:p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Eğer bu sayı negatifse, basitçe, şirket hiç nakite ihtiyaç duymuyordur. Bu durumda 0 olarak hesaplanabilir.</a:t>
          </a:r>
          <a:endParaRPr lang="tr-TR" sz="1100"/>
        </a:p>
      </xdr:txBody>
    </xdr:sp>
    <xdr:clientData/>
  </xdr:twoCellAnchor>
  <xdr:twoCellAnchor>
    <xdr:from>
      <xdr:col>4</xdr:col>
      <xdr:colOff>557893</xdr:colOff>
      <xdr:row>32</xdr:row>
      <xdr:rowOff>176893</xdr:rowOff>
    </xdr:from>
    <xdr:to>
      <xdr:col>13</xdr:col>
      <xdr:colOff>680357</xdr:colOff>
      <xdr:row>49</xdr:row>
      <xdr:rowOff>81643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579F4269-4512-EE6F-27CA-058E730EA0E0}"/>
            </a:ext>
          </a:extLst>
        </xdr:cNvPr>
        <xdr:cNvSpPr txBox="1"/>
      </xdr:nvSpPr>
      <xdr:spPr>
        <a:xfrm>
          <a:off x="4789714" y="6272893"/>
          <a:ext cx="7184572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* 5 yıllık tahvil faizi: http://www.worldgovernmentbonds.com/bond-historical-data/turkey/5-years/#:~:text=The%20Turkey%205%20Years%20Government,%3A15%20GMT%2B0).</a:t>
          </a:r>
        </a:p>
        <a:p>
          <a:endParaRPr lang="tr-TR" sz="1100"/>
        </a:p>
        <a:p>
          <a:r>
            <a:rPr lang="tr-TR" sz="1100"/>
            <a:t>* Ülke riski : http://www.worldgovernmentbonds.com/cds-historical-data/turkey/5-year/#:~:text=The%20Turkey%205%20Year%20CDS,a%2040%25%20recovery%20rate%20supposed.</a:t>
          </a:r>
        </a:p>
        <a:p>
          <a:endParaRPr lang="tr-TR" sz="1100"/>
        </a:p>
        <a:p>
          <a:r>
            <a:rPr lang="tr-TR" sz="1100"/>
            <a:t>* Şirket ödememe riski: https://analiz101.com/agirlikli-ortalama-sermaye-maliyeti-nasil-hesaplanir</a:t>
          </a:r>
        </a:p>
        <a:p>
          <a:endParaRPr lang="tr-TR" sz="1100"/>
        </a:p>
        <a:p>
          <a:r>
            <a:rPr lang="tr-TR" sz="1100"/>
            <a:t>* Beta: https://tr.investing.com/</a:t>
          </a:r>
        </a:p>
        <a:p>
          <a:endParaRPr lang="tr-TR" sz="1100"/>
        </a:p>
        <a:p>
          <a:r>
            <a:rPr lang="tr-TR" sz="1100"/>
            <a:t>* Piyasa Riski: Piyasadan ne kadar getiri etmek bizi tatmin eder?</a:t>
          </a:r>
        </a:p>
        <a:p>
          <a:endParaRPr lang="tr-TR" sz="1100"/>
        </a:p>
        <a:p>
          <a:r>
            <a:rPr lang="tr-TR" sz="1100"/>
            <a:t>* Büyüklük riski: batma ihtimali</a:t>
          </a:r>
        </a:p>
        <a:p>
          <a:endParaRPr lang="tr-TR" sz="1100"/>
        </a:p>
        <a:p>
          <a:r>
            <a:rPr lang="tr-TR" sz="1100"/>
            <a:t>* Kurumlar Vergisi: https://www.pkfistanbul.com/kurumlar-vergisi-orani/#:~:text=Buna%20g%C3%B6re%20Kurumlar%20Vergisi%20Kanunu,i%C3%A7in%20ise%20%20%20oran%C4%B1nda%20uygulanacakt%C4%B1r.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17</xdr:row>
      <xdr:rowOff>114300</xdr:rowOff>
    </xdr:from>
    <xdr:to>
      <xdr:col>9</xdr:col>
      <xdr:colOff>504824</xdr:colOff>
      <xdr:row>32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8621D26-FDB7-E131-2F10-EA51D7556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43</xdr:row>
      <xdr:rowOff>171449</xdr:rowOff>
    </xdr:from>
    <xdr:to>
      <xdr:col>9</xdr:col>
      <xdr:colOff>142875</xdr:colOff>
      <xdr:row>59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3AAA999-3EAC-B383-C557-D9FD413D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67</xdr:row>
      <xdr:rowOff>95250</xdr:rowOff>
    </xdr:from>
    <xdr:to>
      <xdr:col>16</xdr:col>
      <xdr:colOff>381000</xdr:colOff>
      <xdr:row>81</xdr:row>
      <xdr:rowOff>171450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AE2CDCF-4F78-3016-B476-8F24E4E28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</xdr:row>
      <xdr:rowOff>19050</xdr:rowOff>
    </xdr:from>
    <xdr:to>
      <xdr:col>10</xdr:col>
      <xdr:colOff>295275</xdr:colOff>
      <xdr:row>22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320043C-8BD1-BE5E-5AC5-4854FD4FB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8</xdr:row>
      <xdr:rowOff>66675</xdr:rowOff>
    </xdr:from>
    <xdr:to>
      <xdr:col>18</xdr:col>
      <xdr:colOff>514350</xdr:colOff>
      <xdr:row>22</xdr:row>
      <xdr:rowOff>142875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F91F330-BCB3-400B-84B0-C5D0002A9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31</xdr:row>
      <xdr:rowOff>0</xdr:rowOff>
    </xdr:from>
    <xdr:to>
      <xdr:col>10</xdr:col>
      <xdr:colOff>342900</xdr:colOff>
      <xdr:row>45</xdr:row>
      <xdr:rowOff>76200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BD9A5A2-5D72-4333-8E63-A4A818293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45</xdr:row>
      <xdr:rowOff>76200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7757770-48C6-4705-83CB-41BE39A8E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54</xdr:row>
      <xdr:rowOff>38100</xdr:rowOff>
    </xdr:from>
    <xdr:to>
      <xdr:col>10</xdr:col>
      <xdr:colOff>438150</xdr:colOff>
      <xdr:row>68</xdr:row>
      <xdr:rowOff>114300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BDA8D40-D0DC-48EA-AD78-81FEC4808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54</xdr:row>
      <xdr:rowOff>19050</xdr:rowOff>
    </xdr:from>
    <xdr:to>
      <xdr:col>19</xdr:col>
      <xdr:colOff>228600</xdr:colOff>
      <xdr:row>68</xdr:row>
      <xdr:rowOff>95250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37B27BA-D376-4242-98DF-0C23C6F29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600075</xdr:colOff>
      <xdr:row>78</xdr:row>
      <xdr:rowOff>95250</xdr:rowOff>
    </xdr:from>
    <xdr:to>
      <xdr:col>11</xdr:col>
      <xdr:colOff>238125</xdr:colOff>
      <xdr:row>92</xdr:row>
      <xdr:rowOff>171450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C8D9947-D746-4248-B8FB-7CF2F4FC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</xdr:row>
      <xdr:rowOff>38099</xdr:rowOff>
    </xdr:from>
    <xdr:to>
      <xdr:col>5</xdr:col>
      <xdr:colOff>133350</xdr:colOff>
      <xdr:row>43</xdr:row>
      <xdr:rowOff>47624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F9D3990-15F5-B054-4B4B-FC9B02CE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26</xdr:row>
      <xdr:rowOff>38100</xdr:rowOff>
    </xdr:from>
    <xdr:to>
      <xdr:col>13</xdr:col>
      <xdr:colOff>419100</xdr:colOff>
      <xdr:row>43</xdr:row>
      <xdr:rowOff>47625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BAE201C-B7AE-45C4-AFBF-F1ADDCEA8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49</xdr:row>
      <xdr:rowOff>152400</xdr:rowOff>
    </xdr:from>
    <xdr:to>
      <xdr:col>2</xdr:col>
      <xdr:colOff>47625</xdr:colOff>
      <xdr:row>54</xdr:row>
      <xdr:rowOff>95250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0DC3D13A-3FB7-4495-8C4A-60D82C9ABB90}"/>
            </a:ext>
          </a:extLst>
        </xdr:cNvPr>
        <xdr:cNvSpPr txBox="1"/>
      </xdr:nvSpPr>
      <xdr:spPr>
        <a:xfrm>
          <a:off x="152400" y="9486900"/>
          <a:ext cx="315277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Varlıkların karlılık oranı</a:t>
          </a:r>
          <a:r>
            <a:rPr lang="tr-TR" sz="1100" baseline="0"/>
            <a:t>, işletmenin varlıklara yapmış olduğu yatırımın sonucunda elde ettiği karlılığı ve varlıkların etkin kullanılıp kullanılmadığını göstermektedir.</a:t>
          </a:r>
          <a:endParaRPr lang="tr-TR" sz="1100"/>
        </a:p>
      </xdr:txBody>
    </xdr:sp>
    <xdr:clientData/>
  </xdr:twoCellAnchor>
  <xdr:twoCellAnchor>
    <xdr:from>
      <xdr:col>4</xdr:col>
      <xdr:colOff>0</xdr:colOff>
      <xdr:row>50</xdr:row>
      <xdr:rowOff>0</xdr:rowOff>
    </xdr:from>
    <xdr:to>
      <xdr:col>12</xdr:col>
      <xdr:colOff>57150</xdr:colOff>
      <xdr:row>64</xdr:row>
      <xdr:rowOff>161925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5370B0F-0216-4AA7-A439-4352C6CC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83</xdr:row>
      <xdr:rowOff>123825</xdr:rowOff>
    </xdr:from>
    <xdr:to>
      <xdr:col>4</xdr:col>
      <xdr:colOff>714375</xdr:colOff>
      <xdr:row>98</xdr:row>
      <xdr:rowOff>95250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8735737-B552-4FD4-B0E3-50CCB9E34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552450</xdr:colOff>
      <xdr:row>84</xdr:row>
      <xdr:rowOff>57150</xdr:rowOff>
    </xdr:from>
    <xdr:to>
      <xdr:col>15</xdr:col>
      <xdr:colOff>368753</xdr:colOff>
      <xdr:row>91</xdr:row>
      <xdr:rowOff>152400</xdr:rowOff>
    </xdr:to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9B38EDA0-BA5D-47AA-B577-9B7AF31BEA04}"/>
            </a:ext>
          </a:extLst>
        </xdr:cNvPr>
        <xdr:cNvSpPr txBox="1"/>
      </xdr:nvSpPr>
      <xdr:spPr>
        <a:xfrm>
          <a:off x="6753225" y="16059150"/>
          <a:ext cx="5302703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Ekonomik rantabilite oranı işletmenin toplam kaynaklarının ne ölçüde karlı kullanıldığını gösterir. Oran, işletmeye yatırılan fonların getirisini ölçmede kullanılır.</a:t>
          </a:r>
        </a:p>
        <a:p>
          <a:endParaRPr lang="tr-TR" sz="1100"/>
        </a:p>
        <a:p>
          <a:r>
            <a:rPr lang="tr-TR" sz="1100"/>
            <a:t>Ekonomik rantabilite oranı temel kazanma gücü oranı olarak da isimlendirilir. Böyle bir isimlendirme firma varlıklarının esas faaliyet karı üretme</a:t>
          </a:r>
          <a:r>
            <a:rPr lang="tr-TR" sz="1100" baseline="0"/>
            <a:t> gücünü ölçme mantığına dayanmaktadır.</a:t>
          </a:r>
          <a:endParaRPr lang="tr-TR" sz="1100"/>
        </a:p>
      </xdr:txBody>
    </xdr:sp>
    <xdr:clientData/>
  </xdr:twoCellAnchor>
  <xdr:twoCellAnchor>
    <xdr:from>
      <xdr:col>6</xdr:col>
      <xdr:colOff>472889</xdr:colOff>
      <xdr:row>93</xdr:row>
      <xdr:rowOff>58831</xdr:rowOff>
    </xdr:from>
    <xdr:to>
      <xdr:col>11</xdr:col>
      <xdr:colOff>537882</xdr:colOff>
      <xdr:row>108</xdr:row>
      <xdr:rowOff>56029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8356DA5-2234-DB89-58E2-BFA8220C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781051</xdr:colOff>
      <xdr:row>16</xdr:row>
      <xdr:rowOff>133350</xdr:rowOff>
    </xdr:from>
    <xdr:to>
      <xdr:col>15</xdr:col>
      <xdr:colOff>352426</xdr:colOff>
      <xdr:row>36</xdr:row>
      <xdr:rowOff>123825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77A1A0B-443B-4411-B073-E8211410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kand\Desktop\Yat&#305;r&#305;m\DEVA.xlsx" TargetMode="External"/><Relationship Id="rId1" Type="http://schemas.openxmlformats.org/officeDocument/2006/relationships/externalLinkPath" Target="D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Bilanço"/>
      <sheetName val="çeyreklik GT"/>
      <sheetName val="yıllık GT"/>
      <sheetName val="Değerleme"/>
      <sheetName val="Değerleme2"/>
    </sheetNames>
    <sheetDataSet>
      <sheetData sheetId="0" refreshError="1"/>
      <sheetData sheetId="1">
        <row r="1">
          <cell r="B1" t="str">
            <v>2013/12</v>
          </cell>
          <cell r="C1" t="str">
            <v>2014/03</v>
          </cell>
          <cell r="D1" t="str">
            <v>2014/06</v>
          </cell>
          <cell r="E1" t="str">
            <v>2014/09</v>
          </cell>
          <cell r="F1" t="str">
            <v>2014/12</v>
          </cell>
          <cell r="G1" t="str">
            <v>2015/03</v>
          </cell>
          <cell r="H1" t="str">
            <v>2015/06</v>
          </cell>
          <cell r="I1" t="str">
            <v>2015/09</v>
          </cell>
          <cell r="J1" t="str">
            <v>2015/12</v>
          </cell>
          <cell r="K1" t="str">
            <v>2016/03</v>
          </cell>
          <cell r="L1" t="str">
            <v>2016/06</v>
          </cell>
          <cell r="M1" t="str">
            <v>2016/09</v>
          </cell>
          <cell r="N1" t="str">
            <v>2016/12</v>
          </cell>
          <cell r="O1" t="str">
            <v>2017/03</v>
          </cell>
          <cell r="P1" t="str">
            <v>2017/06</v>
          </cell>
          <cell r="Q1" t="str">
            <v>2017/09</v>
          </cell>
          <cell r="R1" t="str">
            <v>2017/12</v>
          </cell>
          <cell r="S1" t="str">
            <v>2018/03</v>
          </cell>
          <cell r="T1" t="str">
            <v>2018/06</v>
          </cell>
          <cell r="U1" t="str">
            <v>2018/09</v>
          </cell>
          <cell r="V1" t="str">
            <v>2018/12</v>
          </cell>
          <cell r="W1" t="str">
            <v>2019/03</v>
          </cell>
          <cell r="X1" t="str">
            <v>2019/06</v>
          </cell>
          <cell r="Y1" t="str">
            <v>2019/09</v>
          </cell>
          <cell r="Z1" t="str">
            <v>2019/12</v>
          </cell>
          <cell r="AA1" t="str">
            <v>2020/03</v>
          </cell>
          <cell r="AB1" t="str">
            <v>2020/06</v>
          </cell>
          <cell r="AC1" t="str">
            <v>2020/09</v>
          </cell>
          <cell r="AD1" t="str">
            <v>2020/12</v>
          </cell>
          <cell r="AE1" t="str">
            <v>2021/03</v>
          </cell>
          <cell r="AF1" t="str">
            <v>2021/06</v>
          </cell>
          <cell r="AG1" t="str">
            <v>2021/09</v>
          </cell>
          <cell r="AH1" t="str">
            <v>2021/12</v>
          </cell>
          <cell r="AI1" t="str">
            <v>2022/03</v>
          </cell>
          <cell r="AJ1" t="str">
            <v>2022/06</v>
          </cell>
          <cell r="AK1" t="str">
            <v>2022/09</v>
          </cell>
          <cell r="AL1" t="str">
            <v>2022/12</v>
          </cell>
          <cell r="AM1" t="str">
            <v>2023/03</v>
          </cell>
          <cell r="AN1" t="str">
            <v>2023/06</v>
          </cell>
          <cell r="AO1" t="str">
            <v>2023/09</v>
          </cell>
        </row>
        <row r="177">
          <cell r="A177" t="str">
            <v>Yatırılan Sermayenin Getirsi ROIC %</v>
          </cell>
          <cell r="B177">
            <v>5.8663623765169621</v>
          </cell>
          <cell r="C177">
            <v>1.490362451928481</v>
          </cell>
          <cell r="D177">
            <v>2.5279080859191514</v>
          </cell>
          <cell r="E177">
            <v>3.9056600057360731</v>
          </cell>
          <cell r="F177">
            <v>4.9944585569618862</v>
          </cell>
          <cell r="G177">
            <v>3.2620563315524662</v>
          </cell>
          <cell r="H177">
            <v>6.5427688770143515</v>
          </cell>
          <cell r="I177">
            <v>10.263232451543166</v>
          </cell>
          <cell r="J177">
            <v>11.426668541690347</v>
          </cell>
          <cell r="K177">
            <v>4.0617098651001706</v>
          </cell>
          <cell r="L177">
            <v>7.512116279770682</v>
          </cell>
          <cell r="M177">
            <v>9.956834705366326</v>
          </cell>
          <cell r="N177">
            <v>12.221674001334369</v>
          </cell>
          <cell r="O177">
            <v>3.8966823566274185</v>
          </cell>
          <cell r="P177">
            <v>8.4433514224291688</v>
          </cell>
          <cell r="Q177">
            <v>11.45838176516382</v>
          </cell>
          <cell r="R177">
            <v>14.458126720019045</v>
          </cell>
          <cell r="S177">
            <v>5.5327082166294028</v>
          </cell>
          <cell r="T177">
            <v>8.8342273838551399</v>
          </cell>
          <cell r="U177">
            <v>13.580571935846939</v>
          </cell>
          <cell r="V177">
            <v>18.221028949600193</v>
          </cell>
          <cell r="W177">
            <v>6.0673966428291042</v>
          </cell>
          <cell r="X177">
            <v>13.002379846802153</v>
          </cell>
          <cell r="Y177">
            <v>18.983938182866339</v>
          </cell>
          <cell r="Z177">
            <v>25.49850270993133</v>
          </cell>
          <cell r="AA177">
            <v>10.136297443287608</v>
          </cell>
          <cell r="AB177">
            <v>17.521848123996651</v>
          </cell>
          <cell r="AC177">
            <v>27.170446279817241</v>
          </cell>
          <cell r="AD177">
            <v>33.021094424174549</v>
          </cell>
          <cell r="AE177">
            <v>9.2060765486997571</v>
          </cell>
          <cell r="AF177">
            <v>17.160533396747084</v>
          </cell>
          <cell r="AG177">
            <v>23.51130415741434</v>
          </cell>
          <cell r="AH177">
            <v>38.3688445891773</v>
          </cell>
          <cell r="AI177">
            <v>8.7684764860519966</v>
          </cell>
          <cell r="AJ177">
            <v>14.926380185157573</v>
          </cell>
          <cell r="AK177">
            <v>19.359517589340058</v>
          </cell>
          <cell r="AL177">
            <v>24.311071602918304</v>
          </cell>
          <cell r="AM177">
            <v>9.9251236684489221</v>
          </cell>
          <cell r="AN177">
            <v>17.35049008424722</v>
          </cell>
          <cell r="AO177">
            <v>26.098104258112052</v>
          </cell>
        </row>
        <row r="178">
          <cell r="A178" t="str">
            <v>İşletme Sermayesi / Satışlar %</v>
          </cell>
          <cell r="F178">
            <v>32.084898858102328</v>
          </cell>
          <cell r="G178">
            <v>31.963056743294004</v>
          </cell>
          <cell r="H178">
            <v>9.9545473617786246</v>
          </cell>
          <cell r="I178">
            <v>6.5894844618947683</v>
          </cell>
          <cell r="J178">
            <v>2.143239331128878</v>
          </cell>
          <cell r="K178">
            <v>14.787387457582582</v>
          </cell>
          <cell r="L178">
            <v>31.398233766173917</v>
          </cell>
          <cell r="M178">
            <v>32.439523012689229</v>
          </cell>
          <cell r="N178">
            <v>29.658858669508938</v>
          </cell>
          <cell r="O178">
            <v>34.764643821880355</v>
          </cell>
          <cell r="P178">
            <v>21.877221304517146</v>
          </cell>
          <cell r="Q178">
            <v>18.523980675138564</v>
          </cell>
          <cell r="R178">
            <v>25.337535736442184</v>
          </cell>
          <cell r="S178">
            <v>28.540125461909778</v>
          </cell>
          <cell r="T178">
            <v>41.206691853808699</v>
          </cell>
          <cell r="U178">
            <v>40.075128146297445</v>
          </cell>
          <cell r="V178">
            <v>36.340478703437299</v>
          </cell>
          <cell r="W178">
            <v>37.452314157056968</v>
          </cell>
          <cell r="X178">
            <v>28.795991100989042</v>
          </cell>
          <cell r="Y178">
            <v>28.976551024625703</v>
          </cell>
          <cell r="Z178">
            <v>41.543157466396465</v>
          </cell>
          <cell r="AA178">
            <v>44.068919738929985</v>
          </cell>
          <cell r="AB178">
            <v>49.231087293862302</v>
          </cell>
          <cell r="AC178">
            <v>53.443090343269219</v>
          </cell>
          <cell r="AD178">
            <v>51.607557254876127</v>
          </cell>
          <cell r="AE178">
            <v>62.80210664006475</v>
          </cell>
          <cell r="AF178">
            <v>57.169031075334672</v>
          </cell>
          <cell r="AG178">
            <v>62.076303574874771</v>
          </cell>
          <cell r="AH178">
            <v>74.470674702180531</v>
          </cell>
          <cell r="AI178">
            <v>68.311567297772228</v>
          </cell>
          <cell r="AJ178">
            <v>51.197945871676829</v>
          </cell>
          <cell r="AK178">
            <v>36.247498668106097</v>
          </cell>
          <cell r="AL178">
            <v>32.190678416843731</v>
          </cell>
          <cell r="AM178">
            <v>33.622327339105915</v>
          </cell>
          <cell r="AN178">
            <v>34.980509769296077</v>
          </cell>
          <cell r="AO178">
            <v>35.261636573668483</v>
          </cell>
        </row>
        <row r="179">
          <cell r="A179" t="str">
            <v>ONİS / Satışlar %</v>
          </cell>
          <cell r="F179">
            <v>67.222262963437501</v>
          </cell>
          <cell r="G179">
            <v>67.870493931406045</v>
          </cell>
          <cell r="H179">
            <v>65.081492621323605</v>
          </cell>
          <cell r="I179">
            <v>61.254592747510948</v>
          </cell>
          <cell r="J179">
            <v>63.51351998446858</v>
          </cell>
          <cell r="K179">
            <v>64.765013332310303</v>
          </cell>
          <cell r="L179">
            <v>58.426716412394128</v>
          </cell>
          <cell r="M179">
            <v>53.5289822641112</v>
          </cell>
          <cell r="N179">
            <v>50.487593720609439</v>
          </cell>
          <cell r="O179">
            <v>56.529979150742435</v>
          </cell>
          <cell r="P179">
            <v>48.7508514712463</v>
          </cell>
          <cell r="Q179">
            <v>48.646804799443096</v>
          </cell>
          <cell r="R179">
            <v>55.061114255562273</v>
          </cell>
          <cell r="S179">
            <v>60.366378950385922</v>
          </cell>
          <cell r="T179">
            <v>68.9030164354768</v>
          </cell>
          <cell r="U179">
            <v>65.642785493004723</v>
          </cell>
          <cell r="V179">
            <v>66.668318988428396</v>
          </cell>
          <cell r="W179">
            <v>66.286362854577618</v>
          </cell>
          <cell r="X179">
            <v>64.853642862705371</v>
          </cell>
          <cell r="Y179">
            <v>60.406554007532435</v>
          </cell>
          <cell r="Z179">
            <v>56.835531045127709</v>
          </cell>
          <cell r="AA179">
            <v>60.354504619839389</v>
          </cell>
          <cell r="AB179">
            <v>59.737165933794692</v>
          </cell>
          <cell r="AC179">
            <v>61.216457359503352</v>
          </cell>
          <cell r="AD179">
            <v>59.004074826846654</v>
          </cell>
          <cell r="AE179">
            <v>67.530818401693381</v>
          </cell>
          <cell r="AF179">
            <v>63.391070603800102</v>
          </cell>
          <cell r="AG179">
            <v>63.929003127637593</v>
          </cell>
          <cell r="AH179">
            <v>68.498107988139452</v>
          </cell>
          <cell r="AI179">
            <v>75.132191723719899</v>
          </cell>
          <cell r="AJ179">
            <v>76.145642887297726</v>
          </cell>
          <cell r="AK179">
            <v>74.220401094481403</v>
          </cell>
          <cell r="AL179">
            <v>68.34387555829349</v>
          </cell>
          <cell r="AM179">
            <v>73.410534265025646</v>
          </cell>
          <cell r="AN179">
            <v>67.895219070460797</v>
          </cell>
          <cell r="AO179">
            <v>65.119441120251267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8"/>
  <sheetViews>
    <sheetView topLeftCell="A61" workbookViewId="0">
      <selection activeCell="D3" sqref="D3"/>
    </sheetView>
  </sheetViews>
  <sheetFormatPr defaultRowHeight="15" x14ac:dyDescent="0.25"/>
  <cols>
    <col min="1" max="1" width="43.85546875" customWidth="1"/>
    <col min="2" max="10" width="12.7109375" bestFit="1" customWidth="1"/>
    <col min="11" max="12" width="12" bestFit="1" customWidth="1"/>
    <col min="13" max="14" width="12.7109375" bestFit="1" customWidth="1"/>
    <col min="15" max="16" width="12" bestFit="1" customWidth="1"/>
    <col min="17" max="18" width="12.7109375" bestFit="1" customWidth="1"/>
    <col min="19" max="20" width="12" bestFit="1" customWidth="1"/>
    <col min="21" max="21" width="12.7109375" bestFit="1" customWidth="1"/>
    <col min="22" max="24" width="12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>
        <v>44999803000</v>
      </c>
      <c r="C2">
        <v>30731298000</v>
      </c>
      <c r="D2">
        <v>28115988000</v>
      </c>
      <c r="E2">
        <v>21990411000</v>
      </c>
      <c r="F2">
        <v>27137540000</v>
      </c>
      <c r="G2">
        <v>24902853000</v>
      </c>
      <c r="H2">
        <v>17984776000</v>
      </c>
      <c r="I2">
        <v>12795629000</v>
      </c>
      <c r="J2">
        <v>8765780000</v>
      </c>
      <c r="K2">
        <v>7421117000</v>
      </c>
      <c r="L2">
        <v>7891045000</v>
      </c>
      <c r="M2">
        <v>6852870000</v>
      </c>
      <c r="N2">
        <v>7713600000</v>
      </c>
      <c r="O2">
        <v>7122247000</v>
      </c>
      <c r="P2">
        <v>7142480000</v>
      </c>
      <c r="Q2">
        <v>5781800000</v>
      </c>
      <c r="R2">
        <v>5294322000</v>
      </c>
      <c r="S2">
        <v>6625910000</v>
      </c>
      <c r="T2">
        <v>7502664000</v>
      </c>
      <c r="U2">
        <v>5872184000</v>
      </c>
      <c r="V2">
        <v>6373703000</v>
      </c>
      <c r="W2">
        <v>4875887000</v>
      </c>
      <c r="X2">
        <v>4621406000</v>
      </c>
    </row>
    <row r="3" spans="1:24" x14ac:dyDescent="0.25">
      <c r="A3" t="s">
        <v>25</v>
      </c>
      <c r="B3">
        <v>9058692000</v>
      </c>
      <c r="C3">
        <v>6216317000</v>
      </c>
      <c r="D3">
        <v>9996382000</v>
      </c>
      <c r="E3">
        <v>8370987000</v>
      </c>
      <c r="F3">
        <v>1709335000</v>
      </c>
      <c r="G3">
        <v>1808097000</v>
      </c>
      <c r="H3">
        <v>588248000</v>
      </c>
      <c r="I3">
        <v>411992000</v>
      </c>
      <c r="J3">
        <v>317849000</v>
      </c>
      <c r="K3">
        <v>379926000</v>
      </c>
      <c r="L3">
        <v>1212712000</v>
      </c>
      <c r="M3">
        <v>588571000</v>
      </c>
      <c r="N3">
        <v>621281000</v>
      </c>
      <c r="O3">
        <v>476078000</v>
      </c>
      <c r="P3">
        <v>1044314000</v>
      </c>
      <c r="Q3">
        <v>469786000</v>
      </c>
      <c r="R3">
        <v>324113000</v>
      </c>
      <c r="S3">
        <v>1564549000</v>
      </c>
      <c r="T3">
        <v>1825379000</v>
      </c>
      <c r="U3">
        <v>562352000</v>
      </c>
      <c r="V3">
        <v>249341000</v>
      </c>
      <c r="W3">
        <v>115254000</v>
      </c>
      <c r="X3">
        <v>78603000</v>
      </c>
    </row>
    <row r="4" spans="1:24" x14ac:dyDescent="0.2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126108000</v>
      </c>
      <c r="N4">
        <v>127791000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27</v>
      </c>
      <c r="B5">
        <v>15581403000</v>
      </c>
      <c r="C5">
        <v>7527305000</v>
      </c>
      <c r="D5">
        <v>6481751000</v>
      </c>
      <c r="E5">
        <v>5687530000</v>
      </c>
      <c r="F5">
        <v>16532497000</v>
      </c>
      <c r="G5">
        <v>14121437000</v>
      </c>
      <c r="H5">
        <v>10006990000</v>
      </c>
      <c r="I5">
        <v>5572805000</v>
      </c>
      <c r="J5">
        <v>4206258000</v>
      </c>
      <c r="K5">
        <v>3210422000</v>
      </c>
      <c r="L5">
        <v>3174629000</v>
      </c>
      <c r="M5">
        <v>2943668000</v>
      </c>
      <c r="N5">
        <v>3581685000</v>
      </c>
      <c r="O5">
        <v>3439057000</v>
      </c>
      <c r="P5">
        <v>3137690000</v>
      </c>
      <c r="Q5">
        <v>3009455000</v>
      </c>
      <c r="R5">
        <v>3001489000</v>
      </c>
      <c r="S5">
        <v>2937819000</v>
      </c>
      <c r="T5">
        <v>2793936000</v>
      </c>
      <c r="U5">
        <v>3512389000</v>
      </c>
      <c r="V5">
        <v>3688758000</v>
      </c>
      <c r="W5">
        <v>2953911000</v>
      </c>
      <c r="X5">
        <v>2852009000</v>
      </c>
    </row>
    <row r="6" spans="1:24" x14ac:dyDescent="0.25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29</v>
      </c>
      <c r="B7">
        <v>5437282000</v>
      </c>
      <c r="C7">
        <v>4229633000</v>
      </c>
      <c r="D7">
        <v>2780568000</v>
      </c>
      <c r="E7">
        <v>1862308000</v>
      </c>
      <c r="F7">
        <v>1497703000</v>
      </c>
      <c r="G7">
        <v>1643728000</v>
      </c>
      <c r="H7">
        <v>1116829000</v>
      </c>
      <c r="I7">
        <v>1193566000</v>
      </c>
      <c r="J7">
        <v>1072679000</v>
      </c>
      <c r="K7">
        <v>937111000</v>
      </c>
      <c r="L7">
        <v>839848000</v>
      </c>
      <c r="M7">
        <v>588922000</v>
      </c>
      <c r="N7">
        <v>868999000</v>
      </c>
      <c r="O7">
        <v>981091000</v>
      </c>
      <c r="P7">
        <v>1259303000</v>
      </c>
      <c r="Q7">
        <v>1022446000</v>
      </c>
      <c r="R7">
        <v>883866000</v>
      </c>
      <c r="S7">
        <v>687799000</v>
      </c>
      <c r="T7">
        <v>1337152000</v>
      </c>
      <c r="U7">
        <v>458449000</v>
      </c>
      <c r="V7">
        <v>666958000</v>
      </c>
      <c r="W7">
        <v>569549000</v>
      </c>
      <c r="X7">
        <v>518858000</v>
      </c>
    </row>
    <row r="8" spans="1:24" x14ac:dyDescent="0.25">
      <c r="A8" t="s">
        <v>30</v>
      </c>
      <c r="B8">
        <v>5754074000</v>
      </c>
      <c r="C8">
        <v>5301080000</v>
      </c>
      <c r="D8">
        <v>4935309000</v>
      </c>
      <c r="E8">
        <v>3342405000</v>
      </c>
      <c r="F8">
        <v>3823954000</v>
      </c>
      <c r="G8">
        <v>0</v>
      </c>
      <c r="H8">
        <v>0</v>
      </c>
      <c r="I8">
        <v>3316298000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31</v>
      </c>
      <c r="B9">
        <v>3499028000</v>
      </c>
      <c r="C9">
        <v>2882046000</v>
      </c>
      <c r="D9">
        <v>2051735000</v>
      </c>
      <c r="E9">
        <v>1562338000</v>
      </c>
      <c r="F9">
        <v>1657629000</v>
      </c>
      <c r="G9">
        <v>1235943000</v>
      </c>
      <c r="H9">
        <v>835698000</v>
      </c>
      <c r="I9">
        <v>447450000</v>
      </c>
      <c r="J9">
        <v>383249000</v>
      </c>
      <c r="K9">
        <v>281893000</v>
      </c>
      <c r="L9">
        <v>204491000</v>
      </c>
      <c r="M9">
        <v>169539000</v>
      </c>
      <c r="N9">
        <v>152948000</v>
      </c>
      <c r="O9">
        <v>162453000</v>
      </c>
      <c r="P9">
        <v>143359000</v>
      </c>
      <c r="Q9">
        <v>131953000</v>
      </c>
      <c r="R9">
        <v>143507000</v>
      </c>
      <c r="S9">
        <v>147075000</v>
      </c>
      <c r="T9">
        <v>132654000</v>
      </c>
      <c r="U9">
        <v>147956000</v>
      </c>
      <c r="V9">
        <v>150867000</v>
      </c>
      <c r="W9">
        <v>177125000</v>
      </c>
      <c r="X9">
        <v>153078000</v>
      </c>
    </row>
    <row r="10" spans="1:24" x14ac:dyDescent="0.25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33</v>
      </c>
      <c r="B11">
        <v>5669324000</v>
      </c>
      <c r="C11">
        <v>4574917000</v>
      </c>
      <c r="D11">
        <v>1870243000</v>
      </c>
      <c r="E11">
        <v>1164843000</v>
      </c>
      <c r="F11">
        <v>1916422000</v>
      </c>
      <c r="G11">
        <v>6093648000</v>
      </c>
      <c r="H11">
        <v>5437011000</v>
      </c>
      <c r="I11">
        <v>1853518000</v>
      </c>
      <c r="J11">
        <v>2785745000</v>
      </c>
      <c r="K11">
        <v>2611765000</v>
      </c>
      <c r="L11">
        <v>2459365000</v>
      </c>
      <c r="M11">
        <v>2436062000</v>
      </c>
      <c r="N11">
        <v>2360896000</v>
      </c>
      <c r="O11">
        <v>2063568000</v>
      </c>
      <c r="P11">
        <v>1557814000</v>
      </c>
      <c r="Q11">
        <v>1148160000</v>
      </c>
      <c r="R11">
        <v>941347000</v>
      </c>
      <c r="S11">
        <v>1288668000</v>
      </c>
      <c r="T11">
        <v>1413543000</v>
      </c>
      <c r="U11">
        <v>1191038000</v>
      </c>
      <c r="V11">
        <v>1617779000</v>
      </c>
      <c r="W11">
        <v>1060048000</v>
      </c>
      <c r="X11">
        <v>1018858000</v>
      </c>
    </row>
    <row r="12" spans="1:24" x14ac:dyDescent="0.25">
      <c r="A12" t="s">
        <v>34</v>
      </c>
      <c r="B12">
        <v>44999803000</v>
      </c>
      <c r="C12">
        <v>30731298000</v>
      </c>
      <c r="D12">
        <v>28115988000</v>
      </c>
      <c r="E12">
        <v>21990411000</v>
      </c>
      <c r="F12">
        <v>27137540000</v>
      </c>
      <c r="G12">
        <v>24902853000</v>
      </c>
      <c r="H12">
        <v>17984776000</v>
      </c>
      <c r="I12">
        <v>12795629000</v>
      </c>
      <c r="J12">
        <v>8765780000</v>
      </c>
      <c r="K12">
        <v>7421117000</v>
      </c>
      <c r="L12">
        <v>7891045000</v>
      </c>
      <c r="M12">
        <v>6852870000</v>
      </c>
      <c r="N12">
        <v>7713600000</v>
      </c>
      <c r="O12">
        <v>7122247000</v>
      </c>
      <c r="P12">
        <v>7142480000</v>
      </c>
      <c r="Q12">
        <v>5781800000</v>
      </c>
      <c r="R12">
        <v>5294322000</v>
      </c>
      <c r="S12">
        <v>6625910000</v>
      </c>
      <c r="T12">
        <v>7502664000</v>
      </c>
      <c r="U12">
        <v>5872184000</v>
      </c>
      <c r="V12">
        <v>6373703000</v>
      </c>
      <c r="W12">
        <v>4875887000</v>
      </c>
      <c r="X12">
        <v>4621406000</v>
      </c>
    </row>
    <row r="13" spans="1:24" x14ac:dyDescent="0.2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36</v>
      </c>
      <c r="B14">
        <v>49662817000</v>
      </c>
      <c r="C14">
        <v>38179589000</v>
      </c>
      <c r="D14">
        <v>36081266000</v>
      </c>
      <c r="E14">
        <v>37198186000</v>
      </c>
      <c r="F14">
        <v>20358879000</v>
      </c>
      <c r="G14">
        <v>18109293000</v>
      </c>
      <c r="H14">
        <v>18521895000</v>
      </c>
      <c r="I14">
        <v>18538012000</v>
      </c>
      <c r="J14">
        <v>17913755000</v>
      </c>
      <c r="K14">
        <v>17411067000</v>
      </c>
      <c r="L14">
        <v>17470615000</v>
      </c>
      <c r="M14">
        <v>17822635000</v>
      </c>
      <c r="N14">
        <v>17734286000</v>
      </c>
      <c r="O14">
        <v>17604607000</v>
      </c>
      <c r="P14">
        <v>17314422000</v>
      </c>
      <c r="Q14">
        <v>17613658000</v>
      </c>
      <c r="R14">
        <v>17447474000</v>
      </c>
      <c r="S14">
        <v>17147420000</v>
      </c>
      <c r="T14">
        <v>16918452000</v>
      </c>
      <c r="U14">
        <v>16720626000</v>
      </c>
      <c r="V14">
        <v>15774154000</v>
      </c>
      <c r="W14">
        <v>15512468000</v>
      </c>
      <c r="X14">
        <v>14346694000</v>
      </c>
    </row>
    <row r="15" spans="1:24" x14ac:dyDescent="0.25">
      <c r="A15" t="s">
        <v>27</v>
      </c>
      <c r="B15">
        <v>233062000</v>
      </c>
      <c r="C15">
        <v>212006000</v>
      </c>
      <c r="D15">
        <v>112555000</v>
      </c>
      <c r="E15">
        <v>109078000</v>
      </c>
      <c r="F15">
        <v>137821000</v>
      </c>
      <c r="G15">
        <v>120060000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29</v>
      </c>
      <c r="B17">
        <v>2385871000</v>
      </c>
      <c r="C17">
        <v>3014163000</v>
      </c>
      <c r="D17">
        <v>3724154000</v>
      </c>
      <c r="E17">
        <v>4776922000</v>
      </c>
      <c r="F17">
        <v>2660980000</v>
      </c>
      <c r="G17">
        <v>1832717000</v>
      </c>
      <c r="H17">
        <v>924206000</v>
      </c>
      <c r="I17">
        <v>685077000</v>
      </c>
      <c r="J17">
        <v>631155000</v>
      </c>
      <c r="K17">
        <v>574828000</v>
      </c>
      <c r="L17">
        <v>633622000</v>
      </c>
      <c r="M17">
        <v>933739000</v>
      </c>
      <c r="N17">
        <v>625444000</v>
      </c>
      <c r="O17">
        <v>978213000</v>
      </c>
      <c r="P17">
        <v>643239000</v>
      </c>
      <c r="Q17">
        <v>737736000</v>
      </c>
      <c r="R17">
        <v>831811000</v>
      </c>
      <c r="S17">
        <v>1040021000</v>
      </c>
      <c r="T17">
        <v>1190214000</v>
      </c>
      <c r="U17">
        <v>983545000</v>
      </c>
      <c r="V17">
        <v>779316000</v>
      </c>
      <c r="W17">
        <v>706785000</v>
      </c>
      <c r="X17">
        <v>450519000</v>
      </c>
    </row>
    <row r="18" spans="1:24" x14ac:dyDescent="0.25">
      <c r="A18" t="s">
        <v>30</v>
      </c>
      <c r="B18">
        <v>16982187000</v>
      </c>
      <c r="C18">
        <v>13129701000</v>
      </c>
      <c r="D18">
        <v>10436923000</v>
      </c>
      <c r="E18">
        <v>11790168000</v>
      </c>
      <c r="F18">
        <v>9051521000</v>
      </c>
      <c r="G18">
        <v>7719361000</v>
      </c>
      <c r="H18">
        <v>0</v>
      </c>
      <c r="I18">
        <v>9537341000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39</v>
      </c>
      <c r="B24">
        <v>439052000</v>
      </c>
      <c r="C24">
        <v>417752000</v>
      </c>
      <c r="D24">
        <v>354545000</v>
      </c>
      <c r="E24">
        <v>387317000</v>
      </c>
      <c r="F24">
        <v>333995000</v>
      </c>
      <c r="G24">
        <v>311797000</v>
      </c>
      <c r="H24">
        <v>235932000</v>
      </c>
      <c r="I24">
        <v>256196000</v>
      </c>
      <c r="J24">
        <v>258729000</v>
      </c>
      <c r="K24">
        <v>186002000</v>
      </c>
      <c r="L24">
        <v>180297000</v>
      </c>
      <c r="M24">
        <v>140771000</v>
      </c>
      <c r="N24">
        <v>122018000</v>
      </c>
      <c r="O24">
        <v>130975000</v>
      </c>
      <c r="P24">
        <v>130689000</v>
      </c>
      <c r="Q24">
        <v>145483000</v>
      </c>
      <c r="R24">
        <v>167133000</v>
      </c>
      <c r="S24">
        <v>166909000</v>
      </c>
      <c r="T24">
        <v>132383000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40</v>
      </c>
      <c r="B25">
        <v>2592761000</v>
      </c>
      <c r="C25">
        <v>2147953000</v>
      </c>
      <c r="D25">
        <v>1858897000</v>
      </c>
      <c r="E25">
        <v>1634005000</v>
      </c>
      <c r="F25">
        <v>1584307000</v>
      </c>
      <c r="G25">
        <v>1532641000</v>
      </c>
      <c r="H25">
        <v>1487272000</v>
      </c>
      <c r="I25">
        <v>1444088000</v>
      </c>
      <c r="J25">
        <v>921442000</v>
      </c>
      <c r="K25">
        <v>900682000</v>
      </c>
      <c r="L25">
        <v>905170000</v>
      </c>
      <c r="M25">
        <v>902255000</v>
      </c>
      <c r="N25">
        <v>538655000</v>
      </c>
      <c r="O25">
        <v>512521000</v>
      </c>
      <c r="P25">
        <v>480022000</v>
      </c>
      <c r="Q25">
        <v>483543000</v>
      </c>
      <c r="R25">
        <v>414443000</v>
      </c>
      <c r="S25">
        <v>483601000</v>
      </c>
      <c r="T25">
        <v>387105000</v>
      </c>
      <c r="U25">
        <v>358781000</v>
      </c>
      <c r="V25">
        <v>152239000</v>
      </c>
      <c r="W25">
        <v>154190000</v>
      </c>
      <c r="X25">
        <v>132724000</v>
      </c>
    </row>
    <row r="26" spans="1:24" x14ac:dyDescent="0.25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2730031000</v>
      </c>
      <c r="W26">
        <v>2730031000</v>
      </c>
      <c r="X26">
        <v>2730031000</v>
      </c>
    </row>
    <row r="27" spans="1:24" x14ac:dyDescent="0.25">
      <c r="A27" t="s">
        <v>42</v>
      </c>
      <c r="B27">
        <v>5965227000</v>
      </c>
      <c r="C27">
        <v>5965133000</v>
      </c>
      <c r="D27">
        <v>6035142000</v>
      </c>
      <c r="E27">
        <v>6097098000</v>
      </c>
      <c r="F27">
        <v>6043210000</v>
      </c>
      <c r="G27">
        <v>6101933000</v>
      </c>
      <c r="H27">
        <v>6164925000</v>
      </c>
      <c r="I27">
        <v>6225435000</v>
      </c>
      <c r="J27">
        <v>6176091000</v>
      </c>
      <c r="K27">
        <v>6238188000</v>
      </c>
      <c r="L27">
        <v>6297633000</v>
      </c>
      <c r="M27">
        <v>6357036000</v>
      </c>
      <c r="N27">
        <v>6374308000</v>
      </c>
      <c r="O27">
        <v>6432420000</v>
      </c>
      <c r="P27">
        <v>6489871000</v>
      </c>
      <c r="Q27">
        <v>6548405000</v>
      </c>
      <c r="R27">
        <v>6576268000</v>
      </c>
      <c r="S27">
        <v>6633244000</v>
      </c>
      <c r="T27">
        <v>6684888000</v>
      </c>
      <c r="U27">
        <v>6745195000</v>
      </c>
      <c r="V27">
        <v>4798190000</v>
      </c>
      <c r="W27">
        <v>4854531000</v>
      </c>
      <c r="X27">
        <v>4926492000</v>
      </c>
    </row>
    <row r="28" spans="1:24" x14ac:dyDescent="0.25">
      <c r="A28" t="s">
        <v>43</v>
      </c>
      <c r="B28">
        <v>20063535000</v>
      </c>
      <c r="C28">
        <v>11931262000</v>
      </c>
      <c r="D28">
        <v>13162985000</v>
      </c>
      <c r="E28">
        <v>12371412000</v>
      </c>
      <c r="F28">
        <v>510554000</v>
      </c>
      <c r="G28">
        <v>443619000</v>
      </c>
      <c r="H28">
        <v>400324000</v>
      </c>
      <c r="I28">
        <v>318901000</v>
      </c>
      <c r="J28">
        <v>397298000</v>
      </c>
      <c r="K28">
        <v>433486000</v>
      </c>
      <c r="L28">
        <v>384872000</v>
      </c>
      <c r="M28">
        <v>362026000</v>
      </c>
      <c r="N28">
        <v>240715000</v>
      </c>
      <c r="O28">
        <v>206221000</v>
      </c>
      <c r="P28">
        <v>252502000</v>
      </c>
      <c r="Q28">
        <v>244040000</v>
      </c>
      <c r="R28">
        <v>99418000</v>
      </c>
      <c r="S28">
        <v>26365000</v>
      </c>
      <c r="T28">
        <v>45913000</v>
      </c>
      <c r="U28">
        <v>2847000</v>
      </c>
      <c r="V28">
        <v>41660000</v>
      </c>
      <c r="W28">
        <v>84678000</v>
      </c>
      <c r="X28">
        <v>155724000</v>
      </c>
    </row>
    <row r="29" spans="1:24" x14ac:dyDescent="0.25">
      <c r="A29" t="s">
        <v>44</v>
      </c>
      <c r="B29">
        <v>1001122000</v>
      </c>
      <c r="C29">
        <v>1361619000</v>
      </c>
      <c r="D29">
        <v>396065000</v>
      </c>
      <c r="E29">
        <v>32186000</v>
      </c>
      <c r="F29">
        <v>36491000</v>
      </c>
      <c r="G29">
        <v>47165000</v>
      </c>
      <c r="H29">
        <v>9309236000</v>
      </c>
      <c r="I29">
        <v>70974000</v>
      </c>
      <c r="J29">
        <v>9529040000</v>
      </c>
      <c r="K29">
        <v>9077881000</v>
      </c>
      <c r="L29">
        <v>9069021000</v>
      </c>
      <c r="M29">
        <v>9126808000</v>
      </c>
      <c r="N29">
        <v>9833146000</v>
      </c>
      <c r="O29">
        <v>9344257000</v>
      </c>
      <c r="P29">
        <v>9318099000</v>
      </c>
      <c r="Q29">
        <v>9454451000</v>
      </c>
      <c r="R29">
        <v>9358401000</v>
      </c>
      <c r="S29">
        <v>8797280000</v>
      </c>
      <c r="T29">
        <v>8477949000</v>
      </c>
      <c r="U29">
        <v>8630258000</v>
      </c>
      <c r="V29">
        <v>7272718000</v>
      </c>
      <c r="W29">
        <v>6982253000</v>
      </c>
      <c r="X29">
        <v>5951204000</v>
      </c>
    </row>
    <row r="30" spans="1:24" x14ac:dyDescent="0.25">
      <c r="A30" t="s">
        <v>45</v>
      </c>
      <c r="B30">
        <v>94662620000</v>
      </c>
      <c r="C30">
        <v>68910887000</v>
      </c>
      <c r="D30">
        <v>64197254000</v>
      </c>
      <c r="E30">
        <v>59188597000</v>
      </c>
      <c r="F30">
        <v>47496419000</v>
      </c>
      <c r="G30">
        <v>43012146000</v>
      </c>
      <c r="H30">
        <v>36506671000</v>
      </c>
      <c r="I30">
        <v>31333641000</v>
      </c>
      <c r="J30">
        <v>26679535000</v>
      </c>
      <c r="K30">
        <v>24832184000</v>
      </c>
      <c r="L30">
        <v>25361660000</v>
      </c>
      <c r="M30">
        <v>24675505000</v>
      </c>
      <c r="N30">
        <v>25447886000</v>
      </c>
      <c r="O30">
        <v>24726854000</v>
      </c>
      <c r="P30">
        <v>24456902000</v>
      </c>
      <c r="Q30">
        <v>23395458000</v>
      </c>
      <c r="R30">
        <v>22741796000</v>
      </c>
      <c r="S30">
        <v>23773330000</v>
      </c>
      <c r="T30">
        <v>24421116000</v>
      </c>
      <c r="U30">
        <v>22592810000</v>
      </c>
      <c r="V30">
        <v>22147857000</v>
      </c>
      <c r="W30">
        <v>20388355000</v>
      </c>
      <c r="X30">
        <v>18968100000</v>
      </c>
    </row>
    <row r="31" spans="1:24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">
        <v>47</v>
      </c>
      <c r="B32">
        <v>43264603000</v>
      </c>
      <c r="C32">
        <v>36943666000</v>
      </c>
      <c r="D32">
        <v>37164194000</v>
      </c>
      <c r="E32">
        <v>31253840000</v>
      </c>
      <c r="F32">
        <v>30507983000</v>
      </c>
      <c r="G32">
        <v>26998499000</v>
      </c>
      <c r="H32">
        <v>22459150000</v>
      </c>
      <c r="I32">
        <v>14256376000</v>
      </c>
      <c r="J32">
        <v>12653305000</v>
      </c>
      <c r="K32">
        <v>11185345000</v>
      </c>
      <c r="L32">
        <v>10437534000</v>
      </c>
      <c r="M32">
        <v>8287610000</v>
      </c>
      <c r="N32">
        <v>6244529000</v>
      </c>
      <c r="O32">
        <v>6402188000</v>
      </c>
      <c r="P32">
        <v>6180794000</v>
      </c>
      <c r="Q32">
        <v>9234695000</v>
      </c>
      <c r="R32">
        <v>7029504000</v>
      </c>
      <c r="S32">
        <v>10151279000</v>
      </c>
      <c r="T32">
        <v>9635570000</v>
      </c>
      <c r="U32">
        <v>7011907000</v>
      </c>
      <c r="V32">
        <v>7446219000</v>
      </c>
      <c r="W32">
        <v>4222168000</v>
      </c>
      <c r="X32">
        <v>4168058000</v>
      </c>
    </row>
    <row r="33" spans="1:24" x14ac:dyDescent="0.25">
      <c r="A33" t="s">
        <v>48</v>
      </c>
      <c r="B33">
        <v>14246790000</v>
      </c>
      <c r="C33">
        <v>10791097000</v>
      </c>
      <c r="D33">
        <v>12398153000</v>
      </c>
      <c r="E33">
        <v>15171352000</v>
      </c>
      <c r="F33">
        <v>12045858000</v>
      </c>
      <c r="G33">
        <v>14459905000</v>
      </c>
      <c r="H33">
        <v>11754448000</v>
      </c>
      <c r="I33">
        <v>6335137000</v>
      </c>
      <c r="J33">
        <v>6372457000</v>
      </c>
      <c r="K33">
        <v>5117208000</v>
      </c>
      <c r="L33">
        <v>3721838000</v>
      </c>
      <c r="M33">
        <v>2671915000</v>
      </c>
      <c r="N33">
        <v>3365333000</v>
      </c>
      <c r="O33">
        <v>3635544000</v>
      </c>
      <c r="P33">
        <v>2543174000</v>
      </c>
      <c r="Q33">
        <v>3692016000</v>
      </c>
      <c r="R33">
        <v>4373086000</v>
      </c>
      <c r="S33">
        <v>7434942000</v>
      </c>
      <c r="T33">
        <v>5916272000</v>
      </c>
      <c r="U33">
        <v>3433809000</v>
      </c>
      <c r="V33">
        <v>4257674000</v>
      </c>
      <c r="W33">
        <v>1418853000</v>
      </c>
      <c r="X33">
        <v>1766023000</v>
      </c>
    </row>
    <row r="34" spans="1:24" x14ac:dyDescent="0.25">
      <c r="A34" t="s">
        <v>49</v>
      </c>
      <c r="B34">
        <v>123097000</v>
      </c>
      <c r="C34">
        <v>119276000</v>
      </c>
      <c r="D34">
        <v>87615000</v>
      </c>
      <c r="E34">
        <v>82688000</v>
      </c>
      <c r="F34">
        <v>74255000</v>
      </c>
      <c r="G34">
        <v>87702000</v>
      </c>
      <c r="H34">
        <v>98573000</v>
      </c>
      <c r="I34">
        <v>118387000</v>
      </c>
      <c r="J34">
        <v>78428000</v>
      </c>
      <c r="K34">
        <v>78943000</v>
      </c>
      <c r="L34">
        <v>74582000</v>
      </c>
      <c r="M34">
        <v>68743000</v>
      </c>
      <c r="N34">
        <v>69582000</v>
      </c>
      <c r="O34">
        <v>57957000</v>
      </c>
      <c r="P34">
        <v>54418000</v>
      </c>
      <c r="Q34">
        <v>51184000</v>
      </c>
      <c r="R34">
        <v>38289000</v>
      </c>
      <c r="S34">
        <v>48513000</v>
      </c>
      <c r="T34">
        <v>45330000</v>
      </c>
      <c r="U34">
        <v>44302000</v>
      </c>
      <c r="V34">
        <v>50760000</v>
      </c>
      <c r="W34">
        <v>38323000</v>
      </c>
      <c r="X34">
        <v>35119000</v>
      </c>
    </row>
    <row r="35" spans="1:24" x14ac:dyDescent="0.25">
      <c r="A35" t="s">
        <v>50</v>
      </c>
      <c r="B35">
        <v>18460391000</v>
      </c>
      <c r="C35">
        <v>16224772000</v>
      </c>
      <c r="D35">
        <v>10859304000</v>
      </c>
      <c r="E35">
        <v>6772301000</v>
      </c>
      <c r="F35">
        <v>11295879000</v>
      </c>
      <c r="G35">
        <v>6328663000</v>
      </c>
      <c r="H35">
        <v>3176777000</v>
      </c>
      <c r="I35">
        <v>3981140000</v>
      </c>
      <c r="J35">
        <v>2191385000</v>
      </c>
      <c r="K35">
        <v>2106507000</v>
      </c>
      <c r="L35">
        <v>1666495000</v>
      </c>
      <c r="M35">
        <v>1914357000</v>
      </c>
      <c r="N35">
        <v>1682928000</v>
      </c>
      <c r="O35">
        <v>1874223000</v>
      </c>
      <c r="P35">
        <v>1739954000</v>
      </c>
      <c r="Q35">
        <v>2611620000</v>
      </c>
      <c r="R35">
        <v>1577642000</v>
      </c>
      <c r="S35">
        <v>1872421000</v>
      </c>
      <c r="T35">
        <v>1611681000</v>
      </c>
      <c r="U35">
        <v>2480917000</v>
      </c>
      <c r="V35">
        <v>1847121000</v>
      </c>
      <c r="W35">
        <v>1513905000</v>
      </c>
      <c r="X35">
        <v>951331000</v>
      </c>
    </row>
    <row r="36" spans="1:24" x14ac:dyDescent="0.25">
      <c r="A36" t="s">
        <v>51</v>
      </c>
      <c r="B36">
        <v>7993760000</v>
      </c>
      <c r="C36">
        <v>6938991000</v>
      </c>
      <c r="D36">
        <v>8864985000</v>
      </c>
      <c r="E36">
        <v>5369044000</v>
      </c>
      <c r="F36">
        <v>5311229000</v>
      </c>
      <c r="G36">
        <v>4875946000</v>
      </c>
      <c r="H36">
        <v>5838347000</v>
      </c>
      <c r="I36">
        <v>2888202000</v>
      </c>
      <c r="J36">
        <v>2746513000</v>
      </c>
      <c r="K36">
        <v>2706869000</v>
      </c>
      <c r="L36">
        <v>3828149000</v>
      </c>
      <c r="M36">
        <v>2579077000</v>
      </c>
      <c r="N36">
        <v>164973000</v>
      </c>
      <c r="O36">
        <v>169141000</v>
      </c>
      <c r="P36">
        <v>904880000</v>
      </c>
      <c r="Q36">
        <v>2078343000</v>
      </c>
      <c r="R36">
        <v>169501000</v>
      </c>
      <c r="S36">
        <v>155238000</v>
      </c>
      <c r="T36">
        <v>710978000</v>
      </c>
      <c r="U36">
        <v>223902000</v>
      </c>
      <c r="V36">
        <v>244789000</v>
      </c>
      <c r="W36">
        <v>215955000</v>
      </c>
      <c r="X36">
        <v>574795000</v>
      </c>
    </row>
    <row r="37" spans="1:24" x14ac:dyDescent="0.25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">
        <v>55</v>
      </c>
      <c r="B40">
        <v>54618000</v>
      </c>
      <c r="C40">
        <v>17829000</v>
      </c>
      <c r="D40">
        <v>21780000</v>
      </c>
      <c r="E40">
        <v>32538000</v>
      </c>
      <c r="F40">
        <v>60639000</v>
      </c>
      <c r="G40">
        <v>14229000</v>
      </c>
      <c r="H40">
        <v>8374000</v>
      </c>
      <c r="I40">
        <v>450000</v>
      </c>
      <c r="J40">
        <v>7082000</v>
      </c>
      <c r="K40">
        <v>3560000</v>
      </c>
      <c r="L40">
        <v>758000</v>
      </c>
      <c r="M40">
        <v>6964000</v>
      </c>
      <c r="N40">
        <v>6024000</v>
      </c>
      <c r="O40">
        <v>1230000</v>
      </c>
      <c r="P40">
        <v>1798000</v>
      </c>
      <c r="Q40">
        <v>8284000</v>
      </c>
      <c r="R40">
        <v>18768000</v>
      </c>
      <c r="S40">
        <v>13318000</v>
      </c>
      <c r="T40">
        <v>542933000</v>
      </c>
      <c r="U40">
        <v>74752000</v>
      </c>
      <c r="V40">
        <v>0</v>
      </c>
      <c r="W40">
        <v>0</v>
      </c>
      <c r="X40">
        <v>0</v>
      </c>
    </row>
    <row r="41" spans="1:24" x14ac:dyDescent="0.25">
      <c r="A41" t="s">
        <v>56</v>
      </c>
      <c r="B41">
        <v>0</v>
      </c>
      <c r="C41">
        <v>834376000</v>
      </c>
      <c r="D41">
        <v>2562841000</v>
      </c>
      <c r="E41">
        <v>1901790000</v>
      </c>
      <c r="F41">
        <v>303556000</v>
      </c>
      <c r="G41">
        <v>233648000</v>
      </c>
      <c r="H41">
        <v>368363000</v>
      </c>
      <c r="I41">
        <v>93155000</v>
      </c>
      <c r="J41">
        <v>312144000</v>
      </c>
      <c r="K41">
        <v>365570000</v>
      </c>
      <c r="L41">
        <v>281281000</v>
      </c>
      <c r="M41">
        <v>173075000</v>
      </c>
      <c r="N41">
        <v>187917000</v>
      </c>
      <c r="O41">
        <v>49193000</v>
      </c>
      <c r="P41">
        <v>132321000</v>
      </c>
      <c r="Q41">
        <v>79733000</v>
      </c>
      <c r="R41">
        <v>126288000</v>
      </c>
      <c r="S41">
        <v>55525000</v>
      </c>
      <c r="T41">
        <v>169776000</v>
      </c>
      <c r="U41">
        <v>52416000</v>
      </c>
      <c r="V41">
        <v>16420000</v>
      </c>
      <c r="W41">
        <v>27914000</v>
      </c>
      <c r="X41">
        <v>0</v>
      </c>
    </row>
    <row r="42" spans="1:24" x14ac:dyDescent="0.25">
      <c r="A42" t="s">
        <v>57</v>
      </c>
      <c r="B42">
        <v>435289000</v>
      </c>
      <c r="C42">
        <v>419370000</v>
      </c>
      <c r="D42">
        <v>532740000</v>
      </c>
      <c r="E42">
        <v>506330000</v>
      </c>
      <c r="F42">
        <v>350255000</v>
      </c>
      <c r="G42">
        <v>321703000</v>
      </c>
      <c r="H42">
        <v>311842000</v>
      </c>
      <c r="I42">
        <v>369721000</v>
      </c>
      <c r="J42">
        <v>304236000</v>
      </c>
      <c r="K42">
        <v>312588000</v>
      </c>
      <c r="L42">
        <v>311928000</v>
      </c>
      <c r="M42">
        <v>345547000</v>
      </c>
      <c r="N42">
        <v>298381000</v>
      </c>
      <c r="O42">
        <v>270732000</v>
      </c>
      <c r="P42">
        <v>271668000</v>
      </c>
      <c r="Q42">
        <v>289026000</v>
      </c>
      <c r="R42">
        <v>243219000</v>
      </c>
      <c r="S42">
        <v>236242000</v>
      </c>
      <c r="T42">
        <v>252241000</v>
      </c>
      <c r="U42">
        <v>364105000</v>
      </c>
      <c r="V42">
        <v>293172000</v>
      </c>
      <c r="W42">
        <v>283744000</v>
      </c>
      <c r="X42">
        <v>189170000</v>
      </c>
    </row>
    <row r="43" spans="1:24" x14ac:dyDescent="0.25">
      <c r="A43" t="s">
        <v>58</v>
      </c>
      <c r="B43">
        <v>1950658000</v>
      </c>
      <c r="C43">
        <v>1597955000</v>
      </c>
      <c r="D43">
        <v>1836776000</v>
      </c>
      <c r="E43">
        <v>1417797000</v>
      </c>
      <c r="F43">
        <v>1066312000</v>
      </c>
      <c r="G43">
        <v>676703000</v>
      </c>
      <c r="H43">
        <v>902426000</v>
      </c>
      <c r="I43">
        <v>470184000</v>
      </c>
      <c r="J43">
        <v>641060000</v>
      </c>
      <c r="K43">
        <v>494100000</v>
      </c>
      <c r="L43">
        <v>552503000</v>
      </c>
      <c r="M43">
        <v>527932000</v>
      </c>
      <c r="N43">
        <v>469391000</v>
      </c>
      <c r="O43">
        <v>344168000</v>
      </c>
      <c r="P43">
        <v>532581000</v>
      </c>
      <c r="Q43">
        <v>424489000</v>
      </c>
      <c r="R43">
        <v>482711000</v>
      </c>
      <c r="S43">
        <v>335080000</v>
      </c>
      <c r="T43">
        <v>386359000</v>
      </c>
      <c r="U43">
        <v>337704000</v>
      </c>
      <c r="V43">
        <v>736283000</v>
      </c>
      <c r="W43">
        <v>723474000</v>
      </c>
      <c r="X43">
        <v>651620000</v>
      </c>
    </row>
    <row r="44" spans="1:24" x14ac:dyDescent="0.25">
      <c r="A44" t="s">
        <v>34</v>
      </c>
      <c r="B44">
        <v>43264603000</v>
      </c>
      <c r="C44">
        <v>36943666000</v>
      </c>
      <c r="D44">
        <v>37164194000</v>
      </c>
      <c r="E44">
        <v>31253840000</v>
      </c>
      <c r="F44">
        <v>30507983000</v>
      </c>
      <c r="G44">
        <v>26998499000</v>
      </c>
      <c r="H44">
        <v>22459150000</v>
      </c>
      <c r="I44">
        <v>14256376000</v>
      </c>
      <c r="J44">
        <v>12653305000</v>
      </c>
      <c r="K44">
        <v>11185345000</v>
      </c>
      <c r="L44">
        <v>10437534000</v>
      </c>
      <c r="M44">
        <v>8287610000</v>
      </c>
      <c r="N44">
        <v>6244529000</v>
      </c>
      <c r="O44">
        <v>6402188000</v>
      </c>
      <c r="P44">
        <v>6180794000</v>
      </c>
      <c r="Q44">
        <v>9234695000</v>
      </c>
      <c r="R44">
        <v>7029504000</v>
      </c>
      <c r="S44">
        <v>10151279000</v>
      </c>
      <c r="T44">
        <v>9635570000</v>
      </c>
      <c r="U44">
        <v>7011907000</v>
      </c>
      <c r="V44">
        <v>7446219000</v>
      </c>
      <c r="W44">
        <v>4222168000</v>
      </c>
      <c r="X44">
        <v>4168058000</v>
      </c>
    </row>
    <row r="45" spans="1:24" x14ac:dyDescent="0.25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t="s">
        <v>60</v>
      </c>
      <c r="B46">
        <v>19351284000</v>
      </c>
      <c r="C46">
        <v>10193119000</v>
      </c>
      <c r="D46">
        <v>7874933000</v>
      </c>
      <c r="E46">
        <v>6362511000</v>
      </c>
      <c r="F46">
        <v>7022955000</v>
      </c>
      <c r="G46">
        <v>6994198000</v>
      </c>
      <c r="H46">
        <v>5981246000</v>
      </c>
      <c r="I46">
        <v>7726243000</v>
      </c>
      <c r="J46">
        <v>6392699000</v>
      </c>
      <c r="K46">
        <v>6534990000</v>
      </c>
      <c r="L46">
        <v>8204590000</v>
      </c>
      <c r="M46">
        <v>9234589000</v>
      </c>
      <c r="N46">
        <v>11601784000</v>
      </c>
      <c r="O46">
        <v>11409421000</v>
      </c>
      <c r="P46">
        <v>11716348000</v>
      </c>
      <c r="Q46">
        <v>7326260000</v>
      </c>
      <c r="R46">
        <v>9122153000</v>
      </c>
      <c r="S46">
        <v>7287629000</v>
      </c>
      <c r="T46">
        <v>8655634000</v>
      </c>
      <c r="U46">
        <v>9281988000</v>
      </c>
      <c r="V46">
        <v>8352254000</v>
      </c>
      <c r="W46">
        <v>10115982000</v>
      </c>
      <c r="X46">
        <v>9027530000</v>
      </c>
    </row>
    <row r="47" spans="1:24" x14ac:dyDescent="0.25">
      <c r="A47" t="s">
        <v>48</v>
      </c>
      <c r="B47">
        <v>15017049000</v>
      </c>
      <c r="C47">
        <v>7134797000</v>
      </c>
      <c r="D47">
        <v>5181169000</v>
      </c>
      <c r="E47">
        <v>3923661000</v>
      </c>
      <c r="F47">
        <v>4368168000</v>
      </c>
      <c r="G47">
        <v>4443436000</v>
      </c>
      <c r="H47">
        <v>3122188000</v>
      </c>
      <c r="I47">
        <v>4381083000</v>
      </c>
      <c r="J47">
        <v>3662296000</v>
      </c>
      <c r="K47">
        <v>4306604000</v>
      </c>
      <c r="L47">
        <v>5970623000</v>
      </c>
      <c r="M47">
        <v>7090385000</v>
      </c>
      <c r="N47">
        <v>7271364000</v>
      </c>
      <c r="O47">
        <v>7338880000</v>
      </c>
      <c r="P47">
        <v>7680123000</v>
      </c>
      <c r="Q47">
        <v>5378462000</v>
      </c>
      <c r="R47">
        <v>5414867000</v>
      </c>
      <c r="S47">
        <v>3674685000</v>
      </c>
      <c r="T47">
        <v>5127060000</v>
      </c>
      <c r="U47">
        <v>5765047000</v>
      </c>
      <c r="V47">
        <v>5145113000</v>
      </c>
      <c r="W47">
        <v>7185988000</v>
      </c>
      <c r="X47">
        <v>6269230000</v>
      </c>
    </row>
    <row r="48" spans="1:24" x14ac:dyDescent="0.25">
      <c r="A48" t="s">
        <v>49</v>
      </c>
      <c r="B48">
        <v>725860000</v>
      </c>
      <c r="C48">
        <v>675671000</v>
      </c>
      <c r="D48">
        <v>512974000</v>
      </c>
      <c r="E48">
        <v>509087000</v>
      </c>
      <c r="F48">
        <v>488503000</v>
      </c>
      <c r="G48">
        <v>507445000</v>
      </c>
      <c r="H48">
        <v>474692000</v>
      </c>
      <c r="I48">
        <v>457604000</v>
      </c>
      <c r="J48">
        <v>319884000</v>
      </c>
      <c r="K48">
        <v>353446000</v>
      </c>
      <c r="L48">
        <v>343898000</v>
      </c>
      <c r="M48">
        <v>340383000</v>
      </c>
      <c r="N48">
        <v>356758000</v>
      </c>
      <c r="O48">
        <v>324798000</v>
      </c>
      <c r="P48">
        <v>310713000</v>
      </c>
      <c r="Q48">
        <v>302714000</v>
      </c>
      <c r="R48">
        <v>295946000</v>
      </c>
      <c r="S48">
        <v>325317000</v>
      </c>
      <c r="T48">
        <v>321190000</v>
      </c>
      <c r="U48">
        <v>321720000</v>
      </c>
      <c r="V48">
        <v>379954000</v>
      </c>
      <c r="W48">
        <v>305983000</v>
      </c>
      <c r="X48">
        <v>284335000</v>
      </c>
    </row>
    <row r="49" spans="1:24" x14ac:dyDescent="0.25">
      <c r="A49" t="s">
        <v>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t="s">
        <v>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1996805000</v>
      </c>
      <c r="O50">
        <v>1927752000</v>
      </c>
      <c r="P50">
        <v>1911209000</v>
      </c>
      <c r="Q50">
        <v>0</v>
      </c>
      <c r="R50">
        <v>1857195000</v>
      </c>
      <c r="S50">
        <v>1782587000</v>
      </c>
      <c r="T50">
        <v>1714027000</v>
      </c>
      <c r="U50">
        <v>1693350000</v>
      </c>
      <c r="V50">
        <v>1482152000</v>
      </c>
      <c r="W50">
        <v>1378092000</v>
      </c>
      <c r="X50">
        <v>1286818000</v>
      </c>
    </row>
    <row r="51" spans="1:24" x14ac:dyDescent="0.25">
      <c r="A51" t="s">
        <v>61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t="s">
        <v>53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">
        <v>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t="s">
        <v>62</v>
      </c>
      <c r="B54">
        <v>1043383000</v>
      </c>
      <c r="C54">
        <v>92861000</v>
      </c>
      <c r="D54">
        <v>2785000</v>
      </c>
      <c r="E54">
        <v>0</v>
      </c>
      <c r="F54">
        <v>678000</v>
      </c>
      <c r="G54">
        <v>41054000</v>
      </c>
      <c r="H54">
        <v>619968000</v>
      </c>
      <c r="I54">
        <v>1062094000</v>
      </c>
      <c r="J54">
        <v>1178902000</v>
      </c>
      <c r="K54">
        <v>510323000</v>
      </c>
      <c r="L54">
        <v>367549000</v>
      </c>
      <c r="M54">
        <v>211044000</v>
      </c>
      <c r="N54">
        <v>234525000</v>
      </c>
      <c r="O54">
        <v>82961000</v>
      </c>
      <c r="P54">
        <v>163470000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">
        <v>63</v>
      </c>
      <c r="B55">
        <v>1560019000</v>
      </c>
      <c r="C55">
        <v>1461506000</v>
      </c>
      <c r="D55">
        <v>1413131000</v>
      </c>
      <c r="E55">
        <v>1153248000</v>
      </c>
      <c r="F55">
        <v>600548000</v>
      </c>
      <c r="G55">
        <v>541122000</v>
      </c>
      <c r="H55">
        <v>430722000</v>
      </c>
      <c r="I55">
        <v>315419000</v>
      </c>
      <c r="J55">
        <v>279994000</v>
      </c>
      <c r="K55">
        <v>248814000</v>
      </c>
      <c r="L55">
        <v>242000000</v>
      </c>
      <c r="M55">
        <v>224179000</v>
      </c>
      <c r="N55">
        <v>204316000</v>
      </c>
      <c r="O55">
        <v>198231000</v>
      </c>
      <c r="P55">
        <v>180263000</v>
      </c>
      <c r="Q55">
        <v>167216000</v>
      </c>
      <c r="R55">
        <v>139238000</v>
      </c>
      <c r="S55">
        <v>133178000</v>
      </c>
      <c r="T55">
        <v>124914000</v>
      </c>
      <c r="U55">
        <v>115366000</v>
      </c>
      <c r="V55">
        <v>109857000</v>
      </c>
      <c r="W55">
        <v>101591000</v>
      </c>
      <c r="X55">
        <v>69646000</v>
      </c>
    </row>
    <row r="56" spans="1:24" x14ac:dyDescent="0.25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">
        <v>65</v>
      </c>
      <c r="B57">
        <v>1004973000</v>
      </c>
      <c r="C57">
        <v>828284000</v>
      </c>
      <c r="D57">
        <v>764874000</v>
      </c>
      <c r="E57">
        <v>774789000</v>
      </c>
      <c r="F57">
        <v>1563110000</v>
      </c>
      <c r="G57">
        <v>1459038000</v>
      </c>
      <c r="H57">
        <v>1323659000</v>
      </c>
      <c r="I57">
        <v>1504908000</v>
      </c>
      <c r="J57">
        <v>945661000</v>
      </c>
      <c r="K57">
        <v>1112277000</v>
      </c>
      <c r="L57">
        <v>1277819000</v>
      </c>
      <c r="M57">
        <v>1366979000</v>
      </c>
      <c r="N57">
        <v>1538016000</v>
      </c>
      <c r="O57">
        <v>1536799000</v>
      </c>
      <c r="P57">
        <v>1470570000</v>
      </c>
      <c r="Q57">
        <v>1477868000</v>
      </c>
      <c r="R57">
        <v>1414907000</v>
      </c>
      <c r="S57">
        <v>1371862000</v>
      </c>
      <c r="T57">
        <v>1368207000</v>
      </c>
      <c r="U57">
        <v>1378783000</v>
      </c>
      <c r="V57">
        <v>1233407000</v>
      </c>
      <c r="W57">
        <v>1143766000</v>
      </c>
      <c r="X57">
        <v>1116630000</v>
      </c>
    </row>
    <row r="58" spans="1:24" x14ac:dyDescent="0.25">
      <c r="A58" t="s">
        <v>66</v>
      </c>
      <c r="B58">
        <v>0</v>
      </c>
      <c r="C58">
        <v>0</v>
      </c>
      <c r="D58">
        <v>0</v>
      </c>
      <c r="E58">
        <v>1726000</v>
      </c>
      <c r="F58">
        <v>1948000</v>
      </c>
      <c r="G58">
        <v>2103000</v>
      </c>
      <c r="H58">
        <v>10017000</v>
      </c>
      <c r="I58">
        <v>5135000</v>
      </c>
      <c r="J58">
        <v>5962000</v>
      </c>
      <c r="K58">
        <v>3526000</v>
      </c>
      <c r="L58">
        <v>2701000</v>
      </c>
      <c r="M58">
        <v>1619000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236000</v>
      </c>
      <c r="U58">
        <v>7722000</v>
      </c>
      <c r="V58">
        <v>1771000</v>
      </c>
      <c r="W58">
        <v>562000</v>
      </c>
      <c r="X58">
        <v>871000</v>
      </c>
    </row>
    <row r="59" spans="1:24" x14ac:dyDescent="0.25">
      <c r="A59" t="s">
        <v>67</v>
      </c>
      <c r="B59">
        <v>32046733000</v>
      </c>
      <c r="C59">
        <v>21774102000</v>
      </c>
      <c r="D59">
        <v>19158127000</v>
      </c>
      <c r="E59">
        <v>21572246000</v>
      </c>
      <c r="F59">
        <v>9965481000</v>
      </c>
      <c r="G59">
        <v>9019449000</v>
      </c>
      <c r="H59">
        <v>8066275000</v>
      </c>
      <c r="I59">
        <v>9351022000</v>
      </c>
      <c r="J59">
        <v>7633531000</v>
      </c>
      <c r="K59">
        <v>7111849000</v>
      </c>
      <c r="L59">
        <v>6719536000</v>
      </c>
      <c r="M59">
        <v>7153306000</v>
      </c>
      <c r="N59">
        <v>7601573000</v>
      </c>
      <c r="O59">
        <v>6915245000</v>
      </c>
      <c r="P59">
        <v>6559760000</v>
      </c>
      <c r="Q59">
        <v>6834503000</v>
      </c>
      <c r="R59">
        <v>6590139000</v>
      </c>
      <c r="S59">
        <v>6334422000</v>
      </c>
      <c r="T59">
        <v>6129912000</v>
      </c>
      <c r="U59">
        <v>6298915000</v>
      </c>
      <c r="V59">
        <v>6349384000</v>
      </c>
      <c r="W59">
        <v>6050205000</v>
      </c>
      <c r="X59">
        <v>5772512000</v>
      </c>
    </row>
    <row r="60" spans="1:24" x14ac:dyDescent="0.25">
      <c r="A60" t="s">
        <v>68</v>
      </c>
      <c r="B60">
        <v>32046733000</v>
      </c>
      <c r="C60">
        <v>21774102000</v>
      </c>
      <c r="D60">
        <v>19158127000</v>
      </c>
      <c r="E60">
        <v>21572246000</v>
      </c>
      <c r="F60">
        <v>9965481000</v>
      </c>
      <c r="G60">
        <v>9019449000</v>
      </c>
      <c r="H60">
        <v>8066275000</v>
      </c>
      <c r="I60">
        <v>9351022000</v>
      </c>
      <c r="J60">
        <v>7633531000</v>
      </c>
      <c r="K60">
        <v>7111849000</v>
      </c>
      <c r="L60">
        <v>6719536000</v>
      </c>
      <c r="M60">
        <v>7153306000</v>
      </c>
      <c r="N60">
        <v>7601573000</v>
      </c>
      <c r="O60">
        <v>6915245000</v>
      </c>
      <c r="P60">
        <v>6559760000</v>
      </c>
      <c r="Q60">
        <v>6834503000</v>
      </c>
      <c r="R60">
        <v>6590139000</v>
      </c>
      <c r="S60">
        <v>6334422000</v>
      </c>
      <c r="T60">
        <v>6129912000</v>
      </c>
      <c r="U60">
        <v>6298915000</v>
      </c>
      <c r="V60">
        <v>6349384000</v>
      </c>
      <c r="W60">
        <v>6050205000</v>
      </c>
      <c r="X60">
        <v>5772512000</v>
      </c>
    </row>
    <row r="61" spans="1:24" x14ac:dyDescent="0.25">
      <c r="A61" t="s">
        <v>69</v>
      </c>
      <c r="B61">
        <v>1181069000</v>
      </c>
      <c r="C61">
        <v>1181069000</v>
      </c>
      <c r="D61">
        <v>1181069000</v>
      </c>
      <c r="E61">
        <v>1181069000</v>
      </c>
      <c r="F61">
        <v>1181069000</v>
      </c>
      <c r="G61">
        <v>1181069000</v>
      </c>
      <c r="H61">
        <v>1181069000</v>
      </c>
      <c r="I61">
        <v>1181069000</v>
      </c>
      <c r="J61">
        <v>1181069000</v>
      </c>
      <c r="K61">
        <v>1181069000</v>
      </c>
      <c r="L61">
        <v>1181069000</v>
      </c>
      <c r="M61">
        <v>1181069000</v>
      </c>
      <c r="N61">
        <v>1181069000</v>
      </c>
      <c r="O61">
        <v>1181069000</v>
      </c>
      <c r="P61">
        <v>1181069000</v>
      </c>
      <c r="Q61">
        <v>1181069000</v>
      </c>
      <c r="R61">
        <v>1181069000</v>
      </c>
      <c r="S61">
        <v>1181069000</v>
      </c>
      <c r="T61">
        <v>1181069000</v>
      </c>
      <c r="U61">
        <v>1181069000</v>
      </c>
      <c r="V61">
        <v>1181069000</v>
      </c>
      <c r="W61">
        <v>1181069000</v>
      </c>
      <c r="X61">
        <v>1181069000</v>
      </c>
    </row>
    <row r="62" spans="1:24" x14ac:dyDescent="0.25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 t="s">
        <v>74</v>
      </c>
      <c r="B66">
        <v>821136000</v>
      </c>
      <c r="C66">
        <v>821136000</v>
      </c>
      <c r="D66">
        <v>784275000</v>
      </c>
      <c r="E66">
        <v>696708000</v>
      </c>
      <c r="F66">
        <v>696708000</v>
      </c>
      <c r="G66">
        <v>716587000</v>
      </c>
      <c r="H66">
        <v>716587000</v>
      </c>
      <c r="I66">
        <v>394232000</v>
      </c>
      <c r="J66">
        <v>394232000</v>
      </c>
      <c r="K66">
        <v>693663000</v>
      </c>
      <c r="L66">
        <v>0</v>
      </c>
      <c r="M66">
        <v>320115000</v>
      </c>
      <c r="N66">
        <v>485378000</v>
      </c>
      <c r="O66">
        <v>485378000</v>
      </c>
      <c r="P66">
        <v>439008000</v>
      </c>
      <c r="Q66">
        <v>251545000</v>
      </c>
      <c r="R66">
        <v>251545000</v>
      </c>
      <c r="S66">
        <v>251545000</v>
      </c>
      <c r="T66">
        <v>253781000</v>
      </c>
      <c r="U66">
        <v>216612000</v>
      </c>
      <c r="V66">
        <v>216612000</v>
      </c>
      <c r="W66">
        <v>222120000</v>
      </c>
      <c r="X66">
        <v>217079000</v>
      </c>
    </row>
    <row r="67" spans="1:24" x14ac:dyDescent="0.25">
      <c r="A67" t="s">
        <v>75</v>
      </c>
      <c r="B67">
        <v>15285571000</v>
      </c>
      <c r="C67">
        <v>15285571000</v>
      </c>
      <c r="D67">
        <v>15322432000</v>
      </c>
      <c r="E67">
        <v>3245180000</v>
      </c>
      <c r="F67">
        <v>3245180000</v>
      </c>
      <c r="G67">
        <v>3225301000</v>
      </c>
      <c r="H67">
        <v>3225301000</v>
      </c>
      <c r="I67">
        <v>2551626000</v>
      </c>
      <c r="J67">
        <v>2551626000</v>
      </c>
      <c r="K67">
        <v>2252195000</v>
      </c>
      <c r="L67">
        <v>2252195000</v>
      </c>
      <c r="M67">
        <v>2209638000</v>
      </c>
      <c r="N67">
        <v>2044375000</v>
      </c>
      <c r="O67">
        <v>2044375000</v>
      </c>
      <c r="P67">
        <v>2090745000</v>
      </c>
      <c r="Q67">
        <v>1743107000</v>
      </c>
      <c r="R67">
        <v>1743107000</v>
      </c>
      <c r="S67">
        <v>1743107000</v>
      </c>
      <c r="T67">
        <v>1740871000</v>
      </c>
      <c r="U67">
        <v>1344547000</v>
      </c>
      <c r="V67">
        <v>1344547000</v>
      </c>
      <c r="W67">
        <v>1339039000</v>
      </c>
      <c r="X67">
        <v>1344080000</v>
      </c>
    </row>
    <row r="68" spans="1:24" x14ac:dyDescent="0.25">
      <c r="A68" t="s">
        <v>76</v>
      </c>
      <c r="B68">
        <v>12930885000</v>
      </c>
      <c r="C68">
        <v>2353637000</v>
      </c>
      <c r="D68">
        <v>369572000</v>
      </c>
      <c r="E68">
        <v>14498093000</v>
      </c>
      <c r="F68">
        <v>2376035000</v>
      </c>
      <c r="G68">
        <v>1175312000</v>
      </c>
      <c r="H68">
        <v>193026000</v>
      </c>
      <c r="I68">
        <v>2282368000</v>
      </c>
      <c r="J68">
        <v>1504056000</v>
      </c>
      <c r="K68">
        <v>969650000</v>
      </c>
      <c r="L68">
        <v>531984000</v>
      </c>
      <c r="M68">
        <v>1087683000</v>
      </c>
      <c r="N68">
        <v>1346888000</v>
      </c>
      <c r="O68">
        <v>708314000</v>
      </c>
      <c r="P68">
        <v>341068000</v>
      </c>
      <c r="Q68">
        <v>1033622000</v>
      </c>
      <c r="R68">
        <v>789940000</v>
      </c>
      <c r="S68">
        <v>458841000</v>
      </c>
      <c r="T68">
        <v>297419000</v>
      </c>
      <c r="U68">
        <v>747697000</v>
      </c>
      <c r="V68">
        <v>764266000</v>
      </c>
      <c r="W68">
        <v>498972000</v>
      </c>
      <c r="X68">
        <v>242862000</v>
      </c>
    </row>
    <row r="69" spans="1:24" x14ac:dyDescent="0.25">
      <c r="A69" t="s">
        <v>77</v>
      </c>
      <c r="B69">
        <v>1828072000</v>
      </c>
      <c r="C69">
        <v>2132689000</v>
      </c>
      <c r="D69">
        <v>1500779000</v>
      </c>
      <c r="E69">
        <v>1951196000</v>
      </c>
      <c r="F69">
        <v>2466489000</v>
      </c>
      <c r="G69">
        <v>2721180000</v>
      </c>
      <c r="H69">
        <v>2750292000</v>
      </c>
      <c r="I69">
        <v>2941727000</v>
      </c>
      <c r="J69">
        <v>2002548000</v>
      </c>
      <c r="K69">
        <v>2015272000</v>
      </c>
      <c r="L69">
        <v>2754288000</v>
      </c>
      <c r="M69">
        <v>2354801000</v>
      </c>
      <c r="N69">
        <v>2543863000</v>
      </c>
      <c r="O69">
        <v>2496109000</v>
      </c>
      <c r="P69">
        <v>2507870000</v>
      </c>
      <c r="Q69">
        <v>2625160000</v>
      </c>
      <c r="R69">
        <v>2624478000</v>
      </c>
      <c r="S69">
        <v>2699860000</v>
      </c>
      <c r="T69">
        <v>2656772000</v>
      </c>
      <c r="U69">
        <v>2808990000</v>
      </c>
      <c r="V69">
        <v>2842890000</v>
      </c>
      <c r="W69">
        <v>2809005000</v>
      </c>
      <c r="X69">
        <v>2787422000</v>
      </c>
    </row>
    <row r="70" spans="1:24" x14ac:dyDescent="0.25">
      <c r="A70" t="s">
        <v>78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t="s">
        <v>79</v>
      </c>
      <c r="B71">
        <v>94662620000</v>
      </c>
      <c r="C71">
        <v>68910887000</v>
      </c>
      <c r="D71">
        <v>64197254000</v>
      </c>
      <c r="E71">
        <v>59188597000</v>
      </c>
      <c r="F71">
        <v>47496419000</v>
      </c>
      <c r="G71">
        <v>43012146000</v>
      </c>
      <c r="H71">
        <v>36506671000</v>
      </c>
      <c r="I71">
        <v>31333641000</v>
      </c>
      <c r="J71">
        <v>26679535000</v>
      </c>
      <c r="K71">
        <v>24832184000</v>
      </c>
      <c r="L71">
        <v>25361660000</v>
      </c>
      <c r="M71">
        <v>24675505000</v>
      </c>
      <c r="N71">
        <v>25447886000</v>
      </c>
      <c r="O71">
        <v>24726854000</v>
      </c>
      <c r="P71">
        <v>24456902000</v>
      </c>
      <c r="Q71">
        <v>23395458000</v>
      </c>
      <c r="R71">
        <v>22741796000</v>
      </c>
      <c r="S71">
        <v>23773330000</v>
      </c>
      <c r="T71">
        <v>24421116000</v>
      </c>
      <c r="U71">
        <v>22592810000</v>
      </c>
      <c r="V71">
        <v>22147857000</v>
      </c>
      <c r="W71">
        <v>20388355000</v>
      </c>
      <c r="X71">
        <v>18968100000</v>
      </c>
    </row>
    <row r="72" spans="1:24" x14ac:dyDescent="0.25">
      <c r="A72" t="s">
        <v>80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t="s">
        <v>81</v>
      </c>
      <c r="B73">
        <v>98227247000</v>
      </c>
      <c r="C73">
        <v>58117265000</v>
      </c>
      <c r="D73">
        <v>28641417000</v>
      </c>
      <c r="E73">
        <v>84449031000</v>
      </c>
      <c r="F73">
        <v>62747930000</v>
      </c>
      <c r="G73">
        <v>37050824000</v>
      </c>
      <c r="H73">
        <v>17910428000</v>
      </c>
      <c r="I73">
        <v>32994330000</v>
      </c>
      <c r="J73">
        <v>20359659000</v>
      </c>
      <c r="K73">
        <v>11964852000</v>
      </c>
      <c r="L73">
        <v>5888865000</v>
      </c>
      <c r="M73">
        <v>21757203000</v>
      </c>
      <c r="N73">
        <v>16887317000</v>
      </c>
      <c r="O73">
        <v>11104768000</v>
      </c>
      <c r="P73">
        <v>5779079000</v>
      </c>
      <c r="Q73">
        <v>19453085000</v>
      </c>
      <c r="R73">
        <v>14566003000</v>
      </c>
      <c r="S73">
        <v>9327279000</v>
      </c>
      <c r="T73">
        <v>4483636000</v>
      </c>
      <c r="U73">
        <v>18346787000</v>
      </c>
      <c r="V73">
        <v>12471897000</v>
      </c>
      <c r="W73">
        <v>7807517000</v>
      </c>
      <c r="X73">
        <v>4060524000</v>
      </c>
    </row>
    <row r="74" spans="1:24" x14ac:dyDescent="0.25">
      <c r="A74" t="s">
        <v>82</v>
      </c>
      <c r="B74">
        <v>-83106618000</v>
      </c>
      <c r="C74">
        <v>-49363291000</v>
      </c>
      <c r="D74">
        <v>-24632680000</v>
      </c>
      <c r="E74">
        <v>-68620850000</v>
      </c>
      <c r="F74">
        <v>-54708205000</v>
      </c>
      <c r="G74">
        <v>-32127806000</v>
      </c>
      <c r="H74">
        <v>-15191668000</v>
      </c>
      <c r="I74">
        <v>-24712503000</v>
      </c>
      <c r="J74">
        <v>-14825813000</v>
      </c>
      <c r="K74">
        <v>-8510441000</v>
      </c>
      <c r="L74">
        <v>-4173188000</v>
      </c>
      <c r="M74">
        <v>-16117831000</v>
      </c>
      <c r="N74">
        <v>-12220389000</v>
      </c>
      <c r="O74">
        <v>-8049581000</v>
      </c>
      <c r="P74">
        <v>-4215418000</v>
      </c>
      <c r="Q74">
        <v>-14108614000</v>
      </c>
      <c r="R74">
        <v>-10349349000</v>
      </c>
      <c r="S74">
        <v>-6611136000</v>
      </c>
      <c r="T74">
        <v>-3183198000</v>
      </c>
      <c r="U74">
        <v>-12380265000</v>
      </c>
      <c r="V74">
        <v>-8976323000</v>
      </c>
      <c r="W74">
        <v>-5533882000</v>
      </c>
      <c r="X74">
        <v>-3035737000</v>
      </c>
    </row>
    <row r="75" spans="1:24" x14ac:dyDescent="0.25">
      <c r="A75" t="s">
        <v>83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">
        <v>84</v>
      </c>
      <c r="B76">
        <v>15120629000</v>
      </c>
      <c r="C76">
        <v>8753974000</v>
      </c>
      <c r="D76">
        <v>4008737000</v>
      </c>
      <c r="E76">
        <v>15828181000</v>
      </c>
      <c r="F76">
        <v>8039725000</v>
      </c>
      <c r="G76">
        <v>4923018000</v>
      </c>
      <c r="H76">
        <v>2718760000</v>
      </c>
      <c r="I76">
        <v>8281827000</v>
      </c>
      <c r="J76">
        <v>5533846000</v>
      </c>
      <c r="K76">
        <v>3454411000</v>
      </c>
      <c r="L76">
        <v>1715677000</v>
      </c>
      <c r="M76">
        <v>5639372000</v>
      </c>
      <c r="N76">
        <v>4666928000</v>
      </c>
      <c r="O76">
        <v>3055187000</v>
      </c>
      <c r="P76">
        <v>1563661000</v>
      </c>
      <c r="Q76">
        <v>5344471000</v>
      </c>
      <c r="R76">
        <v>4216654000</v>
      </c>
      <c r="S76">
        <v>2716143000</v>
      </c>
      <c r="T76">
        <v>1300438000</v>
      </c>
      <c r="U76">
        <v>5966522000</v>
      </c>
      <c r="V76">
        <v>3495574000</v>
      </c>
      <c r="W76">
        <v>2273635000</v>
      </c>
      <c r="X76">
        <v>1024787000</v>
      </c>
    </row>
    <row r="77" spans="1:24" x14ac:dyDescent="0.25">
      <c r="A77" t="s">
        <v>85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t="s">
        <v>86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 t="s">
        <v>87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t="s">
        <v>88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t="s">
        <v>89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t="s">
        <v>90</v>
      </c>
      <c r="B82">
        <v>15120629000</v>
      </c>
      <c r="C82">
        <v>8753974000</v>
      </c>
      <c r="D82">
        <v>4008737000</v>
      </c>
      <c r="E82">
        <v>15828181000</v>
      </c>
      <c r="F82">
        <v>8039725000</v>
      </c>
      <c r="G82">
        <v>4923018000</v>
      </c>
      <c r="H82">
        <v>2718760000</v>
      </c>
      <c r="I82">
        <v>8281827000</v>
      </c>
      <c r="J82">
        <v>5533846000</v>
      </c>
      <c r="K82">
        <v>3454411000</v>
      </c>
      <c r="L82">
        <v>1715677000</v>
      </c>
      <c r="M82">
        <v>5639372000</v>
      </c>
      <c r="N82">
        <v>4666928000</v>
      </c>
      <c r="O82">
        <v>3055187000</v>
      </c>
      <c r="P82">
        <v>1563661000</v>
      </c>
      <c r="Q82">
        <v>5344471000</v>
      </c>
      <c r="R82">
        <v>4216654000</v>
      </c>
      <c r="S82">
        <v>2716143000</v>
      </c>
      <c r="T82">
        <v>1300438000</v>
      </c>
      <c r="U82">
        <v>5966522000</v>
      </c>
      <c r="V82">
        <v>3495574000</v>
      </c>
      <c r="W82">
        <v>2273635000</v>
      </c>
      <c r="X82">
        <v>1024787000</v>
      </c>
    </row>
    <row r="83" spans="1:24" x14ac:dyDescent="0.25">
      <c r="A83" t="s">
        <v>91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 t="s">
        <v>92</v>
      </c>
      <c r="B84">
        <v>-4877694000</v>
      </c>
      <c r="C84">
        <v>-3049302000</v>
      </c>
      <c r="D84">
        <v>-1977934000</v>
      </c>
      <c r="E84">
        <v>-7734051000</v>
      </c>
      <c r="F84">
        <v>-2273802000</v>
      </c>
      <c r="G84">
        <v>-1419765000</v>
      </c>
      <c r="H84">
        <v>-1320178000</v>
      </c>
      <c r="I84">
        <v>-3382729000</v>
      </c>
      <c r="J84">
        <v>-2236003000</v>
      </c>
      <c r="K84">
        <v>-1398542000</v>
      </c>
      <c r="L84">
        <v>-684552000</v>
      </c>
      <c r="M84">
        <v>-2543194000</v>
      </c>
      <c r="N84">
        <v>-1761196000</v>
      </c>
      <c r="O84">
        <v>-1169914000</v>
      </c>
      <c r="P84">
        <v>-606798000</v>
      </c>
      <c r="Q84">
        <v>-2170485000</v>
      </c>
      <c r="R84">
        <v>-1510710000</v>
      </c>
      <c r="S84">
        <v>-991047000</v>
      </c>
      <c r="T84">
        <v>-511802000</v>
      </c>
      <c r="U84">
        <v>-1848857000</v>
      </c>
      <c r="V84">
        <v>-1286855000</v>
      </c>
      <c r="W84">
        <v>-837272000</v>
      </c>
      <c r="X84">
        <v>-414908000</v>
      </c>
    </row>
    <row r="85" spans="1:24" x14ac:dyDescent="0.25">
      <c r="A85" t="s">
        <v>93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 t="s">
        <v>94</v>
      </c>
      <c r="B86">
        <v>4134074000</v>
      </c>
      <c r="C86">
        <v>2133968000</v>
      </c>
      <c r="D86">
        <v>431000000</v>
      </c>
      <c r="E86">
        <v>4483924000</v>
      </c>
      <c r="F86">
        <v>3285655000</v>
      </c>
      <c r="G86">
        <v>1789239000</v>
      </c>
      <c r="H86">
        <v>576167000</v>
      </c>
      <c r="I86">
        <v>831971000</v>
      </c>
      <c r="J86">
        <v>368983000</v>
      </c>
      <c r="K86">
        <v>227983000</v>
      </c>
      <c r="L86">
        <v>128093000</v>
      </c>
      <c r="M86">
        <v>646102000</v>
      </c>
      <c r="N86">
        <v>508570000</v>
      </c>
      <c r="O86">
        <v>276105000</v>
      </c>
      <c r="P86">
        <v>130467000</v>
      </c>
      <c r="Q86">
        <v>552300000</v>
      </c>
      <c r="R86">
        <v>271151000</v>
      </c>
      <c r="S86">
        <v>176891000</v>
      </c>
      <c r="T86">
        <v>114192000</v>
      </c>
      <c r="U86">
        <v>373549000</v>
      </c>
      <c r="V86">
        <v>308069000</v>
      </c>
      <c r="W86">
        <v>131103000</v>
      </c>
      <c r="X86">
        <v>68991000</v>
      </c>
    </row>
    <row r="87" spans="1:24" x14ac:dyDescent="0.25">
      <c r="A87" t="s">
        <v>95</v>
      </c>
      <c r="B87">
        <v>-5440158000</v>
      </c>
      <c r="C87">
        <v>-3079925000</v>
      </c>
      <c r="D87">
        <v>-1050880000</v>
      </c>
      <c r="E87">
        <v>-4230047000</v>
      </c>
      <c r="F87">
        <v>-2885387000</v>
      </c>
      <c r="G87">
        <v>-1714451000</v>
      </c>
      <c r="H87">
        <v>-920691000</v>
      </c>
      <c r="I87">
        <v>-1216478000</v>
      </c>
      <c r="J87">
        <v>-649102000</v>
      </c>
      <c r="K87">
        <v>-373109000</v>
      </c>
      <c r="L87">
        <v>-219341000</v>
      </c>
      <c r="M87">
        <v>-1004435000</v>
      </c>
      <c r="N87">
        <v>-635335000</v>
      </c>
      <c r="O87">
        <v>-494596000</v>
      </c>
      <c r="P87">
        <v>-255188000</v>
      </c>
      <c r="Q87">
        <v>-662080000</v>
      </c>
      <c r="R87">
        <v>-615547000</v>
      </c>
      <c r="S87">
        <v>-378281000</v>
      </c>
      <c r="T87">
        <v>-130975000</v>
      </c>
      <c r="U87">
        <v>-1680023000</v>
      </c>
      <c r="V87">
        <v>-492044000</v>
      </c>
      <c r="W87">
        <v>-292939000</v>
      </c>
      <c r="X87">
        <v>-86387000</v>
      </c>
    </row>
    <row r="88" spans="1:24" x14ac:dyDescent="0.25">
      <c r="A88" t="s">
        <v>96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 t="s">
        <v>97</v>
      </c>
      <c r="B89">
        <v>8936851000</v>
      </c>
      <c r="C89">
        <v>4758715000</v>
      </c>
      <c r="D89">
        <v>1410923000</v>
      </c>
      <c r="E89">
        <v>8348007000</v>
      </c>
      <c r="F89">
        <v>6166191000</v>
      </c>
      <c r="G89">
        <v>3578041000</v>
      </c>
      <c r="H89">
        <v>1054058000</v>
      </c>
      <c r="I89">
        <v>4514591000</v>
      </c>
      <c r="J89">
        <v>3017724000</v>
      </c>
      <c r="K89">
        <v>1910743000</v>
      </c>
      <c r="L89">
        <v>939877000</v>
      </c>
      <c r="M89">
        <v>2737845000</v>
      </c>
      <c r="N89">
        <v>2778967000</v>
      </c>
      <c r="O89">
        <v>1666782000</v>
      </c>
      <c r="P89">
        <v>832142000</v>
      </c>
      <c r="Q89">
        <v>3064206000</v>
      </c>
      <c r="R89">
        <v>2361548000</v>
      </c>
      <c r="S89">
        <v>1523706000</v>
      </c>
      <c r="T89">
        <v>771853000</v>
      </c>
      <c r="U89">
        <v>2811191000</v>
      </c>
      <c r="V89">
        <v>2024744000</v>
      </c>
      <c r="W89">
        <v>1274527000</v>
      </c>
      <c r="X89">
        <v>592483000</v>
      </c>
    </row>
    <row r="90" spans="1:24" x14ac:dyDescent="0.25">
      <c r="A90" t="s">
        <v>98</v>
      </c>
      <c r="B90">
        <v>10242935000</v>
      </c>
      <c r="C90">
        <v>5704672000</v>
      </c>
      <c r="D90">
        <v>2030803000</v>
      </c>
      <c r="E90">
        <v>8094130000</v>
      </c>
      <c r="F90">
        <v>5765923000</v>
      </c>
      <c r="G90">
        <v>3503253000</v>
      </c>
      <c r="H90">
        <v>1398582000</v>
      </c>
      <c r="I90">
        <v>4899098000</v>
      </c>
      <c r="J90">
        <v>3297843000</v>
      </c>
      <c r="K90">
        <v>2055869000</v>
      </c>
      <c r="L90">
        <v>1031125000</v>
      </c>
      <c r="M90">
        <v>3096178000</v>
      </c>
      <c r="N90">
        <v>2905732000</v>
      </c>
      <c r="O90">
        <v>1885273000</v>
      </c>
      <c r="P90">
        <v>956863000</v>
      </c>
      <c r="Q90">
        <v>3173986000</v>
      </c>
      <c r="R90">
        <v>2705944000</v>
      </c>
      <c r="S90">
        <v>1725096000</v>
      </c>
      <c r="T90">
        <v>788636000</v>
      </c>
      <c r="U90">
        <v>4117665000</v>
      </c>
      <c r="V90">
        <v>2208719000</v>
      </c>
      <c r="W90">
        <v>1436363000</v>
      </c>
      <c r="X90">
        <v>609879000</v>
      </c>
    </row>
    <row r="91" spans="1:24" x14ac:dyDescent="0.25">
      <c r="A91" t="s">
        <v>99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 t="s">
        <v>100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 t="s">
        <v>101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 t="s">
        <v>102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 t="s">
        <v>103</v>
      </c>
      <c r="B95">
        <v>8936851000</v>
      </c>
      <c r="C95">
        <v>4758715000</v>
      </c>
      <c r="D95">
        <v>1410923000</v>
      </c>
      <c r="E95">
        <v>8348007000</v>
      </c>
      <c r="F95">
        <v>6166191000</v>
      </c>
      <c r="G95">
        <v>3578041000</v>
      </c>
      <c r="H95">
        <v>1054058000</v>
      </c>
      <c r="I95">
        <v>4514591000</v>
      </c>
      <c r="J95">
        <v>3017724000</v>
      </c>
      <c r="K95">
        <v>1910743000</v>
      </c>
      <c r="L95">
        <v>939877000</v>
      </c>
      <c r="M95">
        <v>2737845000</v>
      </c>
      <c r="N95">
        <v>2778967000</v>
      </c>
      <c r="O95">
        <v>1666782000</v>
      </c>
      <c r="P95">
        <v>832142000</v>
      </c>
      <c r="Q95">
        <v>3064206000</v>
      </c>
      <c r="R95">
        <v>2361548000</v>
      </c>
      <c r="S95">
        <v>1523706000</v>
      </c>
      <c r="T95">
        <v>771853000</v>
      </c>
      <c r="U95">
        <v>2811191000</v>
      </c>
      <c r="V95">
        <v>2024744000</v>
      </c>
      <c r="W95">
        <v>1274527000</v>
      </c>
      <c r="X95">
        <v>592483000</v>
      </c>
    </row>
    <row r="96" spans="1:24" x14ac:dyDescent="0.25">
      <c r="A96" t="s">
        <v>104</v>
      </c>
      <c r="B96">
        <v>1050030000</v>
      </c>
      <c r="C96">
        <v>739372000</v>
      </c>
      <c r="D96">
        <v>459736000</v>
      </c>
      <c r="E96">
        <v>310657000</v>
      </c>
      <c r="F96">
        <v>159471000</v>
      </c>
      <c r="G96">
        <v>49578000</v>
      </c>
      <c r="H96">
        <v>115544000</v>
      </c>
      <c r="I96">
        <v>108090000</v>
      </c>
      <c r="J96">
        <v>90514000</v>
      </c>
      <c r="K96">
        <v>83375000</v>
      </c>
      <c r="L96">
        <v>60690000</v>
      </c>
      <c r="M96">
        <v>64091000</v>
      </c>
      <c r="N96">
        <v>28300000</v>
      </c>
      <c r="O96">
        <v>10976000</v>
      </c>
      <c r="P96">
        <v>1320000</v>
      </c>
      <c r="Q96">
        <v>170627000</v>
      </c>
      <c r="R96">
        <v>172731000</v>
      </c>
      <c r="S96">
        <v>76569000</v>
      </c>
      <c r="T96">
        <v>48867000</v>
      </c>
      <c r="U96">
        <v>104870000</v>
      </c>
      <c r="V96">
        <v>74105000</v>
      </c>
      <c r="W96">
        <v>56175000</v>
      </c>
      <c r="X96">
        <v>31844000</v>
      </c>
    </row>
    <row r="97" spans="1:24" x14ac:dyDescent="0.25">
      <c r="A97" t="s">
        <v>105</v>
      </c>
      <c r="B97">
        <v>-4486526000</v>
      </c>
      <c r="C97">
        <v>-2387233000</v>
      </c>
      <c r="D97">
        <v>-1224801000</v>
      </c>
      <c r="E97">
        <v>-4212040000</v>
      </c>
      <c r="F97">
        <v>-3061192000</v>
      </c>
      <c r="G97">
        <v>-1963395000</v>
      </c>
      <c r="H97">
        <v>-882982000</v>
      </c>
      <c r="I97">
        <v>-1479567000</v>
      </c>
      <c r="J97">
        <v>-1093250000</v>
      </c>
      <c r="K97">
        <v>-707536000</v>
      </c>
      <c r="L97">
        <v>-335397000</v>
      </c>
      <c r="M97">
        <v>-1389230000</v>
      </c>
      <c r="N97">
        <v>-1074927000</v>
      </c>
      <c r="O97">
        <v>-761327000</v>
      </c>
      <c r="P97">
        <v>-401814000</v>
      </c>
      <c r="Q97">
        <v>-1843477000</v>
      </c>
      <c r="R97">
        <v>-1427615000</v>
      </c>
      <c r="S97">
        <v>-931804000</v>
      </c>
      <c r="T97">
        <v>-406375000</v>
      </c>
      <c r="U97">
        <v>-1594065000</v>
      </c>
      <c r="V97">
        <v>-1010005000</v>
      </c>
      <c r="W97">
        <v>-621453000</v>
      </c>
      <c r="X97">
        <v>-292604000</v>
      </c>
    </row>
    <row r="98" spans="1:24" x14ac:dyDescent="0.25">
      <c r="A98" t="s">
        <v>106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 t="s">
        <v>107</v>
      </c>
      <c r="B99">
        <v>5500355000</v>
      </c>
      <c r="C99">
        <v>3110854000</v>
      </c>
      <c r="D99">
        <v>645858000</v>
      </c>
      <c r="E99">
        <v>4446624000</v>
      </c>
      <c r="F99">
        <v>3264470000</v>
      </c>
      <c r="G99">
        <v>1664224000</v>
      </c>
      <c r="H99">
        <v>286620000</v>
      </c>
      <c r="I99">
        <v>3143114000</v>
      </c>
      <c r="J99">
        <v>2014988000</v>
      </c>
      <c r="K99">
        <v>1286582000</v>
      </c>
      <c r="L99">
        <v>665170000</v>
      </c>
      <c r="M99">
        <v>1412706000</v>
      </c>
      <c r="N99">
        <v>1732340000</v>
      </c>
      <c r="O99">
        <v>916431000</v>
      </c>
      <c r="P99">
        <v>431648000</v>
      </c>
      <c r="Q99">
        <v>1391356000</v>
      </c>
      <c r="R99">
        <v>1106664000</v>
      </c>
      <c r="S99">
        <v>668471000</v>
      </c>
      <c r="T99">
        <v>414345000</v>
      </c>
      <c r="U99">
        <v>1321996000</v>
      </c>
      <c r="V99">
        <v>1088844000</v>
      </c>
      <c r="W99">
        <v>709249000</v>
      </c>
      <c r="X99">
        <v>331723000</v>
      </c>
    </row>
    <row r="100" spans="1:24" x14ac:dyDescent="0.25">
      <c r="A100" t="s">
        <v>108</v>
      </c>
      <c r="B100">
        <v>7430530000</v>
      </c>
      <c r="C100">
        <v>-757217000</v>
      </c>
      <c r="D100">
        <v>-276286000</v>
      </c>
      <c r="E100">
        <v>10051469000</v>
      </c>
      <c r="F100">
        <v>-888435000</v>
      </c>
      <c r="G100">
        <v>-488912000</v>
      </c>
      <c r="H100">
        <v>-93594000</v>
      </c>
      <c r="I100">
        <v>-860746000</v>
      </c>
      <c r="J100">
        <v>-510932000</v>
      </c>
      <c r="K100">
        <v>-316932000</v>
      </c>
      <c r="L100">
        <v>-133186000</v>
      </c>
      <c r="M100">
        <v>-325023000</v>
      </c>
      <c r="N100">
        <v>-385452000</v>
      </c>
      <c r="O100">
        <v>-208117000</v>
      </c>
      <c r="P100">
        <v>-90580000</v>
      </c>
      <c r="Q100">
        <v>-357734000</v>
      </c>
      <c r="R100">
        <v>-316724000</v>
      </c>
      <c r="S100">
        <v>-209630000</v>
      </c>
      <c r="T100">
        <v>-116926000</v>
      </c>
      <c r="U100">
        <v>-574299000</v>
      </c>
      <c r="V100">
        <v>-324578000</v>
      </c>
      <c r="W100">
        <v>-210277000</v>
      </c>
      <c r="X100">
        <v>-88861000</v>
      </c>
    </row>
    <row r="101" spans="1:24" x14ac:dyDescent="0.25">
      <c r="A101" t="s">
        <v>109</v>
      </c>
      <c r="B101">
        <v>-132235000</v>
      </c>
      <c r="C101">
        <v>-404744000</v>
      </c>
      <c r="D101">
        <v>-1060968000</v>
      </c>
      <c r="E101">
        <v>-2483504000</v>
      </c>
      <c r="F101">
        <v>-933155000</v>
      </c>
      <c r="G101">
        <v>-646848000</v>
      </c>
      <c r="H101">
        <v>-352395000</v>
      </c>
      <c r="I101">
        <v>-989969000</v>
      </c>
      <c r="J101">
        <v>-1004187000</v>
      </c>
      <c r="K101">
        <v>-683999000</v>
      </c>
      <c r="L101">
        <v>-287208000</v>
      </c>
      <c r="M101">
        <v>-537986000</v>
      </c>
      <c r="N101">
        <v>-357356000</v>
      </c>
      <c r="O101">
        <v>-133733000</v>
      </c>
      <c r="P101">
        <v>-132521000</v>
      </c>
      <c r="Q101">
        <v>-492099000</v>
      </c>
      <c r="R101">
        <v>-369239000</v>
      </c>
      <c r="S101">
        <v>-235995000</v>
      </c>
      <c r="T101">
        <v>-173710000</v>
      </c>
      <c r="U101">
        <v>-85949000</v>
      </c>
      <c r="V101">
        <v>-29984000</v>
      </c>
      <c r="W101">
        <v>-38778000</v>
      </c>
      <c r="X101">
        <v>-9006000</v>
      </c>
    </row>
    <row r="102" spans="1:24" x14ac:dyDescent="0.25">
      <c r="A102" t="s">
        <v>110</v>
      </c>
      <c r="B102">
        <v>7562765000</v>
      </c>
      <c r="C102">
        <v>-352473000</v>
      </c>
      <c r="D102">
        <v>784682000</v>
      </c>
      <c r="E102">
        <v>12534973000</v>
      </c>
      <c r="F102">
        <v>44720000</v>
      </c>
      <c r="G102">
        <v>157936000</v>
      </c>
      <c r="H102">
        <v>258801000</v>
      </c>
      <c r="I102">
        <v>129223000</v>
      </c>
      <c r="J102">
        <v>493255000</v>
      </c>
      <c r="K102">
        <v>367067000</v>
      </c>
      <c r="L102">
        <v>154022000</v>
      </c>
      <c r="M102">
        <v>212963000</v>
      </c>
      <c r="N102">
        <v>-28096000</v>
      </c>
      <c r="O102">
        <v>-74384000</v>
      </c>
      <c r="P102">
        <v>41941000</v>
      </c>
      <c r="Q102">
        <v>134365000</v>
      </c>
      <c r="R102">
        <v>52515000</v>
      </c>
      <c r="S102">
        <v>26365000</v>
      </c>
      <c r="T102">
        <v>56784000</v>
      </c>
      <c r="U102">
        <v>-488350000</v>
      </c>
      <c r="V102">
        <v>-294594000</v>
      </c>
      <c r="W102">
        <v>-171499000</v>
      </c>
      <c r="X102">
        <v>-79855000</v>
      </c>
    </row>
    <row r="103" spans="1:24" x14ac:dyDescent="0.25">
      <c r="A103" t="s">
        <v>111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 t="s">
        <v>112</v>
      </c>
      <c r="B104">
        <v>12930885000</v>
      </c>
      <c r="C104">
        <v>2353637000</v>
      </c>
      <c r="D104">
        <v>369572000</v>
      </c>
      <c r="E104">
        <v>14498093000</v>
      </c>
      <c r="F104">
        <v>2376035000</v>
      </c>
      <c r="G104">
        <v>1175312000</v>
      </c>
      <c r="H104">
        <v>193026000</v>
      </c>
      <c r="I104">
        <v>2282368000</v>
      </c>
      <c r="J104">
        <v>1504056000</v>
      </c>
      <c r="K104">
        <v>969650000</v>
      </c>
      <c r="L104">
        <v>531984000</v>
      </c>
      <c r="M104">
        <v>1087683000</v>
      </c>
      <c r="N104">
        <v>1346888000</v>
      </c>
      <c r="O104">
        <v>708314000</v>
      </c>
      <c r="P104">
        <v>341068000</v>
      </c>
      <c r="Q104">
        <v>1033622000</v>
      </c>
      <c r="R104">
        <v>789940000</v>
      </c>
      <c r="S104">
        <v>458841000</v>
      </c>
      <c r="T104">
        <v>297419000</v>
      </c>
      <c r="U104">
        <v>747697000</v>
      </c>
      <c r="V104">
        <v>764266000</v>
      </c>
      <c r="W104">
        <v>498972000</v>
      </c>
      <c r="X104">
        <v>242862000</v>
      </c>
    </row>
    <row r="105" spans="1:24" x14ac:dyDescent="0.25">
      <c r="A105" t="s">
        <v>113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 t="s">
        <v>114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 t="s">
        <v>115</v>
      </c>
      <c r="B107">
        <v>12930885000</v>
      </c>
      <c r="C107">
        <v>2353637000</v>
      </c>
      <c r="D107">
        <v>369572000</v>
      </c>
      <c r="E107">
        <v>14498093000</v>
      </c>
      <c r="F107">
        <v>2376035000</v>
      </c>
      <c r="G107">
        <v>1175312000</v>
      </c>
      <c r="H107">
        <v>193026000</v>
      </c>
      <c r="I107">
        <v>2282368000</v>
      </c>
      <c r="J107">
        <v>1504056000</v>
      </c>
      <c r="K107">
        <v>969650000</v>
      </c>
      <c r="L107">
        <v>531984000</v>
      </c>
      <c r="M107">
        <v>1087683000</v>
      </c>
      <c r="N107">
        <v>1346888000</v>
      </c>
      <c r="O107">
        <v>708314000</v>
      </c>
      <c r="P107">
        <v>341068000</v>
      </c>
      <c r="Q107">
        <v>1033622000</v>
      </c>
      <c r="R107">
        <v>789940000</v>
      </c>
      <c r="S107">
        <v>458841000</v>
      </c>
      <c r="T107">
        <v>297419000</v>
      </c>
      <c r="U107">
        <v>747697000</v>
      </c>
      <c r="V107">
        <v>764266000</v>
      </c>
      <c r="W107">
        <v>498972000</v>
      </c>
      <c r="X107">
        <v>242862000</v>
      </c>
    </row>
    <row r="108" spans="1:24" x14ac:dyDescent="0.25">
      <c r="A108" t="s">
        <v>116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 t="s">
        <v>117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 t="s">
        <v>118</v>
      </c>
      <c r="B110">
        <v>12930885000</v>
      </c>
      <c r="C110">
        <v>2353637000</v>
      </c>
      <c r="D110">
        <v>369572000</v>
      </c>
      <c r="E110">
        <v>14498093000</v>
      </c>
      <c r="F110">
        <v>2376035000</v>
      </c>
      <c r="G110">
        <v>1175312000</v>
      </c>
      <c r="H110">
        <v>193026000</v>
      </c>
      <c r="I110">
        <v>2282368000</v>
      </c>
      <c r="J110">
        <v>1504056000</v>
      </c>
      <c r="K110">
        <v>969650000</v>
      </c>
      <c r="L110">
        <v>531984000</v>
      </c>
      <c r="M110">
        <v>1087683000</v>
      </c>
      <c r="N110">
        <v>1346888000</v>
      </c>
      <c r="O110">
        <v>708314000</v>
      </c>
      <c r="P110">
        <v>341068000</v>
      </c>
      <c r="Q110">
        <v>1033622000</v>
      </c>
      <c r="R110">
        <v>789940000</v>
      </c>
      <c r="S110">
        <v>458841000</v>
      </c>
      <c r="T110">
        <v>297419000</v>
      </c>
      <c r="U110">
        <v>747697000</v>
      </c>
      <c r="V110">
        <v>764266000</v>
      </c>
      <c r="W110">
        <v>498972000</v>
      </c>
      <c r="X110">
        <v>242862000</v>
      </c>
    </row>
    <row r="111" spans="1:24" x14ac:dyDescent="0.25">
      <c r="A111" t="s">
        <v>119</v>
      </c>
      <c r="B111">
        <v>11</v>
      </c>
      <c r="C111">
        <v>2</v>
      </c>
      <c r="D111">
        <v>0</v>
      </c>
      <c r="E111">
        <v>12</v>
      </c>
      <c r="F111">
        <v>2</v>
      </c>
      <c r="G111">
        <v>1</v>
      </c>
      <c r="H111">
        <v>0</v>
      </c>
      <c r="I111">
        <v>2</v>
      </c>
      <c r="J111">
        <v>1</v>
      </c>
      <c r="K111">
        <v>1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</row>
    <row r="112" spans="1:24" x14ac:dyDescent="0.25">
      <c r="A112" t="s">
        <v>120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 t="s">
        <v>121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 t="s">
        <v>122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 t="s">
        <v>123</v>
      </c>
      <c r="B115">
        <v>539575000</v>
      </c>
      <c r="C115">
        <v>344643000</v>
      </c>
      <c r="D115">
        <v>157283000</v>
      </c>
      <c r="E115">
        <v>568575000</v>
      </c>
      <c r="F115">
        <v>403625000</v>
      </c>
      <c r="G115">
        <v>262955000</v>
      </c>
      <c r="H115">
        <v>126564000</v>
      </c>
      <c r="I115">
        <v>472588000</v>
      </c>
      <c r="J115">
        <v>341820000</v>
      </c>
      <c r="K115">
        <v>218777000</v>
      </c>
      <c r="L115">
        <v>105345000</v>
      </c>
      <c r="M115">
        <v>444078000</v>
      </c>
      <c r="N115">
        <v>301221000</v>
      </c>
      <c r="O115">
        <v>198575000</v>
      </c>
      <c r="P115">
        <v>100131000</v>
      </c>
      <c r="Q115">
        <v>372867000</v>
      </c>
      <c r="R115">
        <v>268076000</v>
      </c>
      <c r="S115">
        <v>180670000</v>
      </c>
      <c r="T115">
        <v>83853000</v>
      </c>
      <c r="U115">
        <v>258182000</v>
      </c>
      <c r="V115">
        <v>186115000</v>
      </c>
      <c r="W115">
        <v>123501000</v>
      </c>
      <c r="X115">
        <v>61434000</v>
      </c>
    </row>
    <row r="116" spans="1:24" x14ac:dyDescent="0.25">
      <c r="A116" t="s">
        <v>124</v>
      </c>
      <c r="B116">
        <v>739345000</v>
      </c>
      <c r="C116">
        <v>494215000</v>
      </c>
      <c r="D116">
        <v>318239000</v>
      </c>
      <c r="E116">
        <v>768728000</v>
      </c>
      <c r="F116">
        <v>316268000</v>
      </c>
      <c r="G116">
        <v>247544000</v>
      </c>
      <c r="H116">
        <v>119877000</v>
      </c>
      <c r="I116">
        <v>67971000</v>
      </c>
      <c r="J116">
        <v>71191000</v>
      </c>
      <c r="K116">
        <v>31459000</v>
      </c>
      <c r="L116">
        <v>22129000</v>
      </c>
      <c r="M116">
        <v>39868000</v>
      </c>
      <c r="N116">
        <v>45358000</v>
      </c>
      <c r="O116">
        <v>35575000</v>
      </c>
      <c r="P116">
        <v>16375000</v>
      </c>
      <c r="Q116">
        <v>42867000</v>
      </c>
      <c r="R116">
        <v>32581000</v>
      </c>
      <c r="S116">
        <v>26918000</v>
      </c>
      <c r="T116">
        <v>16220000</v>
      </c>
      <c r="U116">
        <v>29010000</v>
      </c>
      <c r="V116">
        <v>35367000</v>
      </c>
      <c r="W116">
        <v>18945000</v>
      </c>
      <c r="X116">
        <v>9664000</v>
      </c>
    </row>
    <row r="117" spans="1:24" x14ac:dyDescent="0.25">
      <c r="A117" t="s">
        <v>125</v>
      </c>
      <c r="B117">
        <v>-4486526000</v>
      </c>
      <c r="C117">
        <v>-2387233000</v>
      </c>
      <c r="D117">
        <v>-1224801000</v>
      </c>
      <c r="E117">
        <v>-4212040000</v>
      </c>
      <c r="F117">
        <v>-3061192000</v>
      </c>
      <c r="G117">
        <v>-1963395000</v>
      </c>
      <c r="H117">
        <v>-882982000</v>
      </c>
      <c r="I117">
        <v>-1479567000</v>
      </c>
      <c r="J117">
        <v>-1093250000</v>
      </c>
      <c r="K117">
        <v>-707536000</v>
      </c>
      <c r="L117">
        <v>-335397000</v>
      </c>
      <c r="M117">
        <v>-1389230000</v>
      </c>
      <c r="N117">
        <v>-1074927000</v>
      </c>
      <c r="O117">
        <v>-761327000</v>
      </c>
      <c r="P117">
        <v>-401814000</v>
      </c>
      <c r="Q117">
        <v>-1843477000</v>
      </c>
      <c r="R117">
        <v>-1427615000</v>
      </c>
      <c r="S117">
        <v>-931804000</v>
      </c>
      <c r="T117">
        <v>-406375000</v>
      </c>
      <c r="U117">
        <v>-1594065000</v>
      </c>
      <c r="V117">
        <v>-1010005000</v>
      </c>
      <c r="W117">
        <v>-621453000</v>
      </c>
      <c r="X117">
        <v>-292604000</v>
      </c>
    </row>
    <row r="118" spans="1:24" x14ac:dyDescent="0.25">
      <c r="A118" t="s">
        <v>126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 t="s">
        <v>127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 t="s">
        <v>128</v>
      </c>
      <c r="B120">
        <v>-1038947000</v>
      </c>
      <c r="C120">
        <v>-587546000</v>
      </c>
      <c r="D120">
        <v>-933248000</v>
      </c>
      <c r="E120">
        <v>-2283284000</v>
      </c>
      <c r="F120">
        <v>-950385000</v>
      </c>
      <c r="G120">
        <v>-905395000</v>
      </c>
      <c r="H120">
        <v>-1399422000</v>
      </c>
      <c r="I120">
        <v>-1242345000</v>
      </c>
      <c r="J120">
        <v>-881002000</v>
      </c>
      <c r="K120">
        <v>-914204000</v>
      </c>
      <c r="L120">
        <v>-763898000</v>
      </c>
      <c r="M120">
        <v>-671471000</v>
      </c>
      <c r="N120">
        <v>-628896000</v>
      </c>
      <c r="O120">
        <v>-605363000</v>
      </c>
      <c r="P120">
        <v>-532230000</v>
      </c>
      <c r="Q120">
        <v>-386397000</v>
      </c>
      <c r="R120">
        <v>-399912000</v>
      </c>
      <c r="S120">
        <v>-143079000</v>
      </c>
      <c r="T120">
        <v>21535000</v>
      </c>
      <c r="U120">
        <v>-1279696000</v>
      </c>
      <c r="V120">
        <v>-1498179000</v>
      </c>
      <c r="W120">
        <v>-1717947000</v>
      </c>
      <c r="X120">
        <v>-1490237000</v>
      </c>
    </row>
    <row r="121" spans="1:24" x14ac:dyDescent="0.25">
      <c r="A121" t="s">
        <v>129</v>
      </c>
      <c r="B121">
        <v>7315182000</v>
      </c>
      <c r="C121">
        <v>9609044000</v>
      </c>
      <c r="D121">
        <v>4548877000</v>
      </c>
      <c r="E121">
        <v>2927730000</v>
      </c>
      <c r="F121">
        <v>4619670000</v>
      </c>
      <c r="G121">
        <v>6839194000</v>
      </c>
      <c r="H121">
        <v>7546729000</v>
      </c>
      <c r="I121">
        <v>4721113000</v>
      </c>
      <c r="J121">
        <v>2616734000</v>
      </c>
      <c r="K121">
        <v>2130871000</v>
      </c>
      <c r="L121">
        <v>1792880000</v>
      </c>
      <c r="M121">
        <v>1684072000</v>
      </c>
      <c r="N121">
        <v>1493136000</v>
      </c>
      <c r="O121">
        <v>1479374000</v>
      </c>
      <c r="P121">
        <v>2007155000</v>
      </c>
      <c r="Q121">
        <v>1746819000</v>
      </c>
      <c r="R121">
        <v>280594000</v>
      </c>
      <c r="S121">
        <v>737856000</v>
      </c>
      <c r="T121">
        <v>558435000</v>
      </c>
      <c r="U121">
        <v>272765000</v>
      </c>
      <c r="V121">
        <v>406292000</v>
      </c>
      <c r="W121">
        <v>-234473000</v>
      </c>
      <c r="X121">
        <v>-1490237000</v>
      </c>
    </row>
    <row r="122" spans="1:24" x14ac:dyDescent="0.25">
      <c r="A122" t="s">
        <v>130</v>
      </c>
      <c r="B122">
        <v>3011773000</v>
      </c>
      <c r="C122">
        <v>3923570000</v>
      </c>
      <c r="D122">
        <v>945252000</v>
      </c>
      <c r="E122">
        <v>-1067704000</v>
      </c>
      <c r="F122">
        <v>4619670000</v>
      </c>
      <c r="G122">
        <v>6839194000</v>
      </c>
      <c r="H122">
        <v>7546729000</v>
      </c>
      <c r="I122">
        <v>-58173000</v>
      </c>
      <c r="J122">
        <v>2616734000</v>
      </c>
      <c r="K122">
        <v>2130871000</v>
      </c>
      <c r="L122">
        <v>-2823000</v>
      </c>
      <c r="M122">
        <v>1684072000</v>
      </c>
      <c r="N122">
        <v>32189000</v>
      </c>
      <c r="O122">
        <v>199240000</v>
      </c>
      <c r="P122">
        <v>2007155000</v>
      </c>
      <c r="Q122">
        <v>1746819000</v>
      </c>
      <c r="R122">
        <v>280594000</v>
      </c>
      <c r="S122">
        <v>737856000</v>
      </c>
      <c r="T122">
        <v>558435000</v>
      </c>
      <c r="U122">
        <v>272765000</v>
      </c>
      <c r="V122">
        <v>406292000</v>
      </c>
      <c r="W122">
        <v>-561803000</v>
      </c>
      <c r="X122">
        <v>-1490237000</v>
      </c>
    </row>
    <row r="123" spans="1:24" x14ac:dyDescent="0.25">
      <c r="A123" t="s">
        <v>131</v>
      </c>
      <c r="B123">
        <v>7897962000</v>
      </c>
      <c r="C123">
        <v>9962435000</v>
      </c>
      <c r="D123">
        <v>7238765000</v>
      </c>
      <c r="E123">
        <v>10837113000</v>
      </c>
      <c r="F123">
        <v>3126092000</v>
      </c>
      <c r="G123">
        <v>-1295989000</v>
      </c>
      <c r="H123">
        <v>-2143029000</v>
      </c>
      <c r="I123">
        <v>5057411000</v>
      </c>
      <c r="J123">
        <v>3944677000</v>
      </c>
      <c r="K123">
        <v>3050475000</v>
      </c>
      <c r="L123">
        <v>1591259000</v>
      </c>
      <c r="M123">
        <v>3870421000</v>
      </c>
      <c r="N123">
        <v>2287688000</v>
      </c>
      <c r="O123">
        <v>736327000</v>
      </c>
      <c r="P123">
        <v>604686000</v>
      </c>
      <c r="Q123">
        <v>3712134000</v>
      </c>
      <c r="R123">
        <v>2105160000</v>
      </c>
      <c r="S123">
        <v>1548824000</v>
      </c>
      <c r="T123">
        <v>704798000</v>
      </c>
      <c r="U123">
        <v>2086590000</v>
      </c>
      <c r="V123">
        <v>989557000</v>
      </c>
      <c r="W123">
        <v>559279000</v>
      </c>
      <c r="X123">
        <v>-103661000</v>
      </c>
    </row>
    <row r="124" spans="1:24" x14ac:dyDescent="0.25">
      <c r="A124" t="s">
        <v>132</v>
      </c>
      <c r="B124">
        <v>12930885000</v>
      </c>
      <c r="C124">
        <v>2353637000</v>
      </c>
      <c r="D124">
        <v>369572000</v>
      </c>
      <c r="E124">
        <v>14498093000</v>
      </c>
      <c r="F124">
        <v>2376035000</v>
      </c>
      <c r="G124">
        <v>1175312000</v>
      </c>
      <c r="H124">
        <v>193026000</v>
      </c>
      <c r="I124">
        <v>2282368000</v>
      </c>
      <c r="J124">
        <v>1504056000</v>
      </c>
      <c r="K124">
        <v>969650000</v>
      </c>
      <c r="L124">
        <v>531984000</v>
      </c>
      <c r="M124">
        <v>1087683000</v>
      </c>
      <c r="N124">
        <v>1346888000</v>
      </c>
      <c r="O124">
        <v>708314000</v>
      </c>
      <c r="P124">
        <v>341068000</v>
      </c>
      <c r="Q124">
        <v>1033622000</v>
      </c>
      <c r="R124">
        <v>789940000</v>
      </c>
      <c r="S124">
        <v>458841000</v>
      </c>
      <c r="T124">
        <v>297419000</v>
      </c>
      <c r="U124">
        <v>747697000</v>
      </c>
      <c r="V124">
        <v>764266000</v>
      </c>
      <c r="W124">
        <v>498972000</v>
      </c>
      <c r="X124">
        <v>242862000</v>
      </c>
    </row>
    <row r="125" spans="1:24" x14ac:dyDescent="0.25">
      <c r="A125" t="s">
        <v>133</v>
      </c>
      <c r="B125">
        <v>-7495919000</v>
      </c>
      <c r="C125">
        <v>-187114000</v>
      </c>
      <c r="D125">
        <v>366771000</v>
      </c>
      <c r="E125">
        <v>-8684996000</v>
      </c>
      <c r="F125">
        <v>1886472000</v>
      </c>
      <c r="G125">
        <v>1876129000</v>
      </c>
      <c r="H125">
        <v>1065165000</v>
      </c>
      <c r="I125">
        <v>680109000</v>
      </c>
      <c r="J125">
        <v>665496000</v>
      </c>
      <c r="K125">
        <v>412237000</v>
      </c>
      <c r="L125">
        <v>152449000</v>
      </c>
      <c r="M125">
        <v>1211934000</v>
      </c>
      <c r="N125">
        <v>749546000</v>
      </c>
      <c r="O125">
        <v>592949000</v>
      </c>
      <c r="P125">
        <v>338377000</v>
      </c>
      <c r="Q125">
        <v>1087976000</v>
      </c>
      <c r="R125">
        <v>1077915000</v>
      </c>
      <c r="S125">
        <v>698764000</v>
      </c>
      <c r="T125">
        <v>220323000</v>
      </c>
      <c r="U125">
        <v>2395079000</v>
      </c>
      <c r="V125">
        <v>984695000</v>
      </c>
      <c r="W125">
        <v>578716000</v>
      </c>
      <c r="X125">
        <v>232599000</v>
      </c>
    </row>
    <row r="126" spans="1:24" x14ac:dyDescent="0.25">
      <c r="A126" t="s">
        <v>134</v>
      </c>
      <c r="B126">
        <v>539575000</v>
      </c>
      <c r="C126">
        <v>344643000</v>
      </c>
      <c r="D126">
        <v>157283000</v>
      </c>
      <c r="E126">
        <v>568575000</v>
      </c>
      <c r="F126">
        <v>403625000</v>
      </c>
      <c r="G126">
        <v>262955000</v>
      </c>
      <c r="H126">
        <v>126564000</v>
      </c>
      <c r="I126">
        <v>472588000</v>
      </c>
      <c r="J126">
        <v>341820000</v>
      </c>
      <c r="K126">
        <v>218777000</v>
      </c>
      <c r="L126">
        <v>105345000</v>
      </c>
      <c r="M126">
        <v>444078000</v>
      </c>
      <c r="N126">
        <v>301221000</v>
      </c>
      <c r="O126">
        <v>198575000</v>
      </c>
      <c r="P126">
        <v>100131000</v>
      </c>
      <c r="Q126">
        <v>372867000</v>
      </c>
      <c r="R126">
        <v>268076000</v>
      </c>
      <c r="S126">
        <v>180670000</v>
      </c>
      <c r="T126">
        <v>83853000</v>
      </c>
      <c r="U126">
        <v>258182000</v>
      </c>
      <c r="V126">
        <v>186115000</v>
      </c>
      <c r="W126">
        <v>123501000</v>
      </c>
      <c r="X126">
        <v>61434000</v>
      </c>
    </row>
    <row r="127" spans="1:24" x14ac:dyDescent="0.25">
      <c r="A127" t="s">
        <v>135</v>
      </c>
      <c r="B127">
        <v>781808000</v>
      </c>
      <c r="C127">
        <v>521560000</v>
      </c>
      <c r="D127">
        <v>466141000</v>
      </c>
      <c r="E127">
        <v>1078626000</v>
      </c>
      <c r="F127">
        <v>359354000</v>
      </c>
      <c r="G127">
        <v>261749000</v>
      </c>
      <c r="H127">
        <v>124288000</v>
      </c>
      <c r="I127">
        <v>179679000</v>
      </c>
      <c r="J127">
        <v>74020000</v>
      </c>
      <c r="K127">
        <v>43926000</v>
      </c>
      <c r="L127">
        <v>31463000</v>
      </c>
      <c r="M127">
        <v>161897000</v>
      </c>
      <c r="N127">
        <v>93884000</v>
      </c>
      <c r="O127">
        <v>54147000</v>
      </c>
      <c r="P127">
        <v>29515000</v>
      </c>
      <c r="Q127">
        <v>120251000</v>
      </c>
      <c r="R127">
        <v>40111000</v>
      </c>
      <c r="S127">
        <v>29488000</v>
      </c>
      <c r="T127">
        <v>32039000</v>
      </c>
      <c r="U127">
        <v>246755000</v>
      </c>
      <c r="V127">
        <v>167416000</v>
      </c>
      <c r="W127">
        <v>141328000</v>
      </c>
      <c r="X127">
        <v>15422000</v>
      </c>
    </row>
    <row r="128" spans="1:24" x14ac:dyDescent="0.25">
      <c r="A128" t="s">
        <v>136</v>
      </c>
      <c r="B128">
        <v>-8817302000</v>
      </c>
      <c r="C128">
        <v>-1053317000</v>
      </c>
      <c r="D128">
        <v>-256653000</v>
      </c>
      <c r="E128">
        <v>-10332197000</v>
      </c>
      <c r="F128">
        <v>1123493000</v>
      </c>
      <c r="G128">
        <v>1351425000</v>
      </c>
      <c r="H128">
        <v>814313000</v>
      </c>
      <c r="I128">
        <v>27842000</v>
      </c>
      <c r="J128">
        <v>249656000</v>
      </c>
      <c r="K128">
        <v>149534000</v>
      </c>
      <c r="L128">
        <v>15641000</v>
      </c>
      <c r="M128">
        <v>605959000</v>
      </c>
      <c r="N128">
        <v>354441000</v>
      </c>
      <c r="O128">
        <v>340227000</v>
      </c>
      <c r="P128">
        <v>208731000</v>
      </c>
      <c r="Q128">
        <v>594858000</v>
      </c>
      <c r="R128">
        <v>769728000</v>
      </c>
      <c r="S128">
        <v>488606000</v>
      </c>
      <c r="T128">
        <v>104431000</v>
      </c>
      <c r="U128">
        <v>1890142000</v>
      </c>
      <c r="V128">
        <v>631164000</v>
      </c>
      <c r="W128">
        <v>313887000</v>
      </c>
      <c r="X128">
        <v>155743000</v>
      </c>
    </row>
    <row r="129" spans="1:24" x14ac:dyDescent="0.25">
      <c r="A129" t="s">
        <v>137</v>
      </c>
      <c r="B129">
        <v>5434966000</v>
      </c>
      <c r="C129">
        <v>2166523000</v>
      </c>
      <c r="D129">
        <v>736343000</v>
      </c>
      <c r="E129">
        <v>5813097000</v>
      </c>
      <c r="F129">
        <v>4262507000</v>
      </c>
      <c r="G129">
        <v>3051441000</v>
      </c>
      <c r="H129">
        <v>1258191000</v>
      </c>
      <c r="I129">
        <v>2962477000</v>
      </c>
      <c r="J129">
        <v>2169552000</v>
      </c>
      <c r="K129">
        <v>1381887000</v>
      </c>
      <c r="L129">
        <v>684433000</v>
      </c>
      <c r="M129">
        <v>2299617000</v>
      </c>
      <c r="N129">
        <v>2096434000</v>
      </c>
      <c r="O129">
        <v>1301263000</v>
      </c>
      <c r="P129">
        <v>679445000</v>
      </c>
      <c r="Q129">
        <v>2121598000</v>
      </c>
      <c r="R129">
        <v>1867855000</v>
      </c>
      <c r="S129">
        <v>1157605000</v>
      </c>
      <c r="T129">
        <v>517742000</v>
      </c>
      <c r="U129">
        <v>3142776000</v>
      </c>
      <c r="V129">
        <v>1748961000</v>
      </c>
      <c r="W129">
        <v>1077688000</v>
      </c>
      <c r="X129">
        <v>475461000</v>
      </c>
    </row>
    <row r="130" spans="1:24" x14ac:dyDescent="0.25">
      <c r="A130" t="s">
        <v>138</v>
      </c>
      <c r="B130">
        <v>-540519000</v>
      </c>
      <c r="C130">
        <v>5177259000</v>
      </c>
      <c r="D130">
        <v>4135949000</v>
      </c>
      <c r="E130">
        <v>-3683931000</v>
      </c>
      <c r="F130">
        <v>-6957364000</v>
      </c>
      <c r="G130">
        <v>-8325150000</v>
      </c>
      <c r="H130">
        <v>-5076579000</v>
      </c>
      <c r="I130">
        <v>-1113625000</v>
      </c>
      <c r="J130">
        <v>-670457000</v>
      </c>
      <c r="K130">
        <v>-54598000</v>
      </c>
      <c r="L130">
        <v>47047000</v>
      </c>
      <c r="M130">
        <v>-368059000</v>
      </c>
      <c r="N130">
        <v>-1305653000</v>
      </c>
      <c r="O130">
        <v>-1501032000</v>
      </c>
      <c r="P130">
        <v>-565628000</v>
      </c>
      <c r="Q130">
        <v>166960000</v>
      </c>
      <c r="R130">
        <v>-871583000</v>
      </c>
      <c r="S130">
        <v>-257954000</v>
      </c>
      <c r="T130">
        <v>-162263000</v>
      </c>
      <c r="U130">
        <v>-2573989000</v>
      </c>
      <c r="V130">
        <v>-1890674000</v>
      </c>
      <c r="W130">
        <v>-1264585000</v>
      </c>
      <c r="X130">
        <v>-886272000</v>
      </c>
    </row>
    <row r="131" spans="1:24" x14ac:dyDescent="0.25">
      <c r="A131" t="s">
        <v>139</v>
      </c>
      <c r="B131">
        <v>4894447000</v>
      </c>
      <c r="C131">
        <v>7343782000</v>
      </c>
      <c r="D131">
        <v>4872292000</v>
      </c>
      <c r="E131">
        <v>2129166000</v>
      </c>
      <c r="F131">
        <v>-2694857000</v>
      </c>
      <c r="G131">
        <v>-5273709000</v>
      </c>
      <c r="H131">
        <v>-3818388000</v>
      </c>
      <c r="I131">
        <v>1848852000</v>
      </c>
      <c r="J131">
        <v>1499095000</v>
      </c>
      <c r="K131">
        <v>1327289000</v>
      </c>
      <c r="L131">
        <v>731480000</v>
      </c>
      <c r="M131">
        <v>1931558000</v>
      </c>
      <c r="N131">
        <v>790781000</v>
      </c>
      <c r="O131">
        <v>-199769000</v>
      </c>
      <c r="P131">
        <v>113817000</v>
      </c>
      <c r="Q131">
        <v>2288558000</v>
      </c>
      <c r="R131">
        <v>996272000</v>
      </c>
      <c r="S131">
        <v>899651000</v>
      </c>
      <c r="T131">
        <v>355479000</v>
      </c>
      <c r="U131">
        <v>568787000</v>
      </c>
      <c r="V131">
        <v>-141713000</v>
      </c>
      <c r="W131">
        <v>-186897000</v>
      </c>
      <c r="X131">
        <v>-410811000</v>
      </c>
    </row>
    <row r="132" spans="1:24" x14ac:dyDescent="0.25">
      <c r="A132" t="s">
        <v>140</v>
      </c>
      <c r="B132">
        <v>3003515000</v>
      </c>
      <c r="C132">
        <v>2618653000</v>
      </c>
      <c r="D132">
        <v>2366473000</v>
      </c>
      <c r="E132">
        <v>8707947000</v>
      </c>
      <c r="F132">
        <v>5820949000</v>
      </c>
      <c r="G132">
        <v>3977720000</v>
      </c>
      <c r="H132">
        <v>1675359000</v>
      </c>
      <c r="I132">
        <v>3208559000</v>
      </c>
      <c r="J132">
        <v>2445582000</v>
      </c>
      <c r="K132">
        <v>1723186000</v>
      </c>
      <c r="L132">
        <v>859779000</v>
      </c>
      <c r="M132">
        <v>1938863000</v>
      </c>
      <c r="N132">
        <v>1496907000</v>
      </c>
      <c r="O132">
        <v>936096000</v>
      </c>
      <c r="P132">
        <v>490869000</v>
      </c>
      <c r="Q132">
        <v>1423576000</v>
      </c>
      <c r="R132">
        <v>1108888000</v>
      </c>
      <c r="S132">
        <v>649173000</v>
      </c>
      <c r="T132">
        <v>349319000</v>
      </c>
      <c r="U132">
        <v>1517803000</v>
      </c>
      <c r="V132">
        <v>1131270000</v>
      </c>
      <c r="W132">
        <v>746176000</v>
      </c>
      <c r="X132">
        <v>307150000</v>
      </c>
    </row>
    <row r="133" spans="1:24" x14ac:dyDescent="0.25">
      <c r="A133" t="s">
        <v>141</v>
      </c>
      <c r="B133">
        <v>-1208164000</v>
      </c>
      <c r="C133">
        <v>-576340000</v>
      </c>
      <c r="D133">
        <v>-278367000</v>
      </c>
      <c r="E133">
        <v>-519758000</v>
      </c>
      <c r="F133">
        <v>-273916000</v>
      </c>
      <c r="G133">
        <v>-195294000</v>
      </c>
      <c r="H133">
        <v>-109621000</v>
      </c>
      <c r="I133">
        <v>-753880000</v>
      </c>
      <c r="J133">
        <v>-108638000</v>
      </c>
      <c r="K133">
        <v>-63381000</v>
      </c>
      <c r="L133">
        <v>-42954000</v>
      </c>
      <c r="M133">
        <v>-310179000</v>
      </c>
      <c r="N133">
        <v>-134407000</v>
      </c>
      <c r="O133">
        <v>-80271000</v>
      </c>
      <c r="P133">
        <v>-27578000</v>
      </c>
      <c r="Q133">
        <v>-251889000</v>
      </c>
      <c r="R133">
        <v>-130838000</v>
      </c>
      <c r="S133">
        <v>-182395000</v>
      </c>
      <c r="T133">
        <v>-58685000</v>
      </c>
      <c r="U133">
        <v>-278326000</v>
      </c>
      <c r="V133">
        <v>-33308000</v>
      </c>
      <c r="W133">
        <v>-28092000</v>
      </c>
      <c r="X133">
        <v>-11688000</v>
      </c>
    </row>
    <row r="134" spans="1:24" x14ac:dyDescent="0.25">
      <c r="A134" t="s">
        <v>142</v>
      </c>
      <c r="B134">
        <v>-8693799000</v>
      </c>
      <c r="C134">
        <v>-5048287000</v>
      </c>
      <c r="D134">
        <v>-2502766000</v>
      </c>
      <c r="E134">
        <v>-5068331000</v>
      </c>
      <c r="F134">
        <v>-3193983000</v>
      </c>
      <c r="G134">
        <v>-1934110000</v>
      </c>
      <c r="H134">
        <v>-1023635000</v>
      </c>
      <c r="I134">
        <v>-2512038000</v>
      </c>
      <c r="J134">
        <v>-1944255000</v>
      </c>
      <c r="K134">
        <v>-916671000</v>
      </c>
      <c r="L134">
        <v>-433684000</v>
      </c>
      <c r="M134">
        <v>-1917599000</v>
      </c>
      <c r="N134">
        <v>-1662081000</v>
      </c>
      <c r="O134">
        <v>-980063000</v>
      </c>
      <c r="P134">
        <v>-666868000</v>
      </c>
      <c r="Q134">
        <v>-1247030000</v>
      </c>
      <c r="R134">
        <v>-1056772000</v>
      </c>
      <c r="S134">
        <v>-672369000</v>
      </c>
      <c r="T134">
        <v>-613214000</v>
      </c>
      <c r="U134">
        <v>-1227642000</v>
      </c>
      <c r="V134">
        <v>-1299463000</v>
      </c>
      <c r="W134">
        <v>-804103000</v>
      </c>
      <c r="X134">
        <v>-457354000</v>
      </c>
    </row>
    <row r="135" spans="1:24" x14ac:dyDescent="0.25">
      <c r="A135" t="s">
        <v>143</v>
      </c>
      <c r="B135">
        <v>-9901963000</v>
      </c>
      <c r="C135">
        <v>-5624627000</v>
      </c>
      <c r="D135">
        <v>-2781133000</v>
      </c>
      <c r="E135">
        <v>-5588089000</v>
      </c>
      <c r="F135">
        <v>-3467899000</v>
      </c>
      <c r="G135">
        <v>-2129404000</v>
      </c>
      <c r="H135">
        <v>-1133256000</v>
      </c>
      <c r="I135">
        <v>-3265918000</v>
      </c>
      <c r="J135">
        <v>-2052893000</v>
      </c>
      <c r="K135">
        <v>-980052000</v>
      </c>
      <c r="L135">
        <v>-476638000</v>
      </c>
      <c r="M135">
        <v>-2227778000</v>
      </c>
      <c r="N135">
        <v>-1796488000</v>
      </c>
      <c r="O135">
        <v>-1060334000</v>
      </c>
      <c r="P135">
        <v>-694446000</v>
      </c>
      <c r="Q135">
        <v>-1498919000</v>
      </c>
      <c r="R135">
        <v>-1187610000</v>
      </c>
      <c r="S135">
        <v>-854764000</v>
      </c>
      <c r="T135">
        <v>-671899000</v>
      </c>
      <c r="U135">
        <v>-1505968000</v>
      </c>
      <c r="V135">
        <v>-1332771000</v>
      </c>
      <c r="W135">
        <v>-832195000</v>
      </c>
      <c r="X135">
        <v>-469042000</v>
      </c>
    </row>
    <row r="136" spans="1:24" x14ac:dyDescent="0.25">
      <c r="A136" t="s">
        <v>144</v>
      </c>
      <c r="B136">
        <v>-2004001000</v>
      </c>
      <c r="C136">
        <v>4337808000</v>
      </c>
      <c r="D136">
        <v>4457632000</v>
      </c>
      <c r="E136">
        <v>5249024000</v>
      </c>
      <c r="F136">
        <v>-341807000</v>
      </c>
      <c r="G136">
        <v>-3425393000</v>
      </c>
      <c r="H136">
        <v>-3276285000</v>
      </c>
      <c r="I136">
        <v>1791493000</v>
      </c>
      <c r="J136">
        <v>1891784000</v>
      </c>
      <c r="K136">
        <v>2070423000</v>
      </c>
      <c r="L136">
        <v>1114621000</v>
      </c>
      <c r="M136">
        <v>1642643000</v>
      </c>
      <c r="N136">
        <v>491200000</v>
      </c>
      <c r="O136">
        <v>-324007000</v>
      </c>
      <c r="P136">
        <v>-89760000</v>
      </c>
      <c r="Q136">
        <v>2213215000</v>
      </c>
      <c r="R136">
        <v>917550000</v>
      </c>
      <c r="S136">
        <v>694060000</v>
      </c>
      <c r="T136">
        <v>32899000</v>
      </c>
      <c r="U136">
        <v>580622000</v>
      </c>
      <c r="V136">
        <v>-343214000</v>
      </c>
      <c r="W136">
        <v>-272916000</v>
      </c>
      <c r="X136">
        <v>-572703000</v>
      </c>
    </row>
    <row r="137" spans="1:24" x14ac:dyDescent="0.25">
      <c r="A137" t="s">
        <v>145</v>
      </c>
      <c r="B137">
        <v>8893736000</v>
      </c>
      <c r="C137">
        <v>-1448586000</v>
      </c>
      <c r="D137">
        <v>-1340339000</v>
      </c>
      <c r="E137">
        <v>8074776000</v>
      </c>
      <c r="F137">
        <v>5589627000</v>
      </c>
      <c r="G137">
        <v>7492674000</v>
      </c>
      <c r="H137">
        <v>3988845000</v>
      </c>
      <c r="I137">
        <v>871585000</v>
      </c>
      <c r="J137">
        <v>306317000</v>
      </c>
      <c r="K137">
        <v>-208655000</v>
      </c>
      <c r="L137">
        <v>203387000</v>
      </c>
      <c r="M137">
        <v>555597000</v>
      </c>
      <c r="N137">
        <v>1539795000</v>
      </c>
      <c r="O137">
        <v>1848551000</v>
      </c>
      <c r="P137">
        <v>1241780000</v>
      </c>
      <c r="Q137">
        <v>-37477000</v>
      </c>
      <c r="R137">
        <v>906943000</v>
      </c>
      <c r="S137">
        <v>1509368000</v>
      </c>
      <c r="T137">
        <v>1694313000</v>
      </c>
      <c r="U137">
        <v>1235038000</v>
      </c>
      <c r="V137">
        <v>1572175000</v>
      </c>
      <c r="W137">
        <v>1019513000</v>
      </c>
      <c r="X137">
        <v>789466000</v>
      </c>
    </row>
    <row r="138" spans="1:24" x14ac:dyDescent="0.25">
      <c r="A138" t="s">
        <v>146</v>
      </c>
      <c r="B138">
        <v>-2716459000</v>
      </c>
      <c r="C138">
        <v>-2716459000</v>
      </c>
      <c r="D138">
        <v>0</v>
      </c>
      <c r="E138">
        <v>-1464526000</v>
      </c>
      <c r="F138">
        <v>-1464526000</v>
      </c>
      <c r="G138">
        <v>-1464526000</v>
      </c>
      <c r="H138">
        <v>0</v>
      </c>
      <c r="I138">
        <v>-1133826000</v>
      </c>
      <c r="J138">
        <v>-1133826000</v>
      </c>
      <c r="K138">
        <v>-1133826000</v>
      </c>
      <c r="L138">
        <v>0</v>
      </c>
      <c r="M138">
        <v>-708641000</v>
      </c>
      <c r="N138">
        <v>-708641000</v>
      </c>
      <c r="O138">
        <v>-708641000</v>
      </c>
      <c r="P138">
        <v>0</v>
      </c>
      <c r="Q138">
        <v>-472427000</v>
      </c>
      <c r="R138">
        <v>-472427000</v>
      </c>
      <c r="S138">
        <v>-472427000</v>
      </c>
      <c r="T138">
        <v>0</v>
      </c>
      <c r="U138">
        <v>-354321000</v>
      </c>
      <c r="V138">
        <v>-354321000</v>
      </c>
      <c r="W138">
        <v>-354321000</v>
      </c>
      <c r="X138">
        <v>0</v>
      </c>
    </row>
    <row r="139" spans="1:24" x14ac:dyDescent="0.25">
      <c r="A139" t="s">
        <v>147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 t="s">
        <v>148</v>
      </c>
      <c r="B140">
        <v>-3485571000</v>
      </c>
      <c r="C140">
        <v>-2327433000</v>
      </c>
      <c r="D140">
        <v>-1491898000</v>
      </c>
      <c r="E140">
        <v>-3900279000</v>
      </c>
      <c r="F140">
        <v>-2485951000</v>
      </c>
      <c r="G140">
        <v>-1206650000</v>
      </c>
      <c r="H140">
        <v>-536304000</v>
      </c>
      <c r="I140">
        <v>-1705831000</v>
      </c>
      <c r="J140">
        <v>-1334997000</v>
      </c>
      <c r="K140">
        <v>-936587000</v>
      </c>
      <c r="L140">
        <v>-693867000</v>
      </c>
      <c r="M140">
        <v>-1370814000</v>
      </c>
      <c r="N140">
        <v>-1170859000</v>
      </c>
      <c r="O140">
        <v>-809611000</v>
      </c>
      <c r="P140">
        <v>-577492000</v>
      </c>
      <c r="Q140">
        <v>-1795877000</v>
      </c>
      <c r="R140">
        <v>-1590305000</v>
      </c>
      <c r="S140">
        <v>-795644000</v>
      </c>
      <c r="T140">
        <v>-492472000</v>
      </c>
      <c r="U140">
        <v>-1071737000</v>
      </c>
      <c r="V140">
        <v>-798049000</v>
      </c>
      <c r="W140">
        <v>-449772000</v>
      </c>
      <c r="X140">
        <v>-310910000</v>
      </c>
    </row>
    <row r="141" spans="1:24" x14ac:dyDescent="0.25">
      <c r="A141" t="s">
        <v>149</v>
      </c>
      <c r="B141">
        <v>2691706000</v>
      </c>
      <c r="C141">
        <v>-6492478000</v>
      </c>
      <c r="D141">
        <v>-2832237000</v>
      </c>
      <c r="E141">
        <v>2709971000</v>
      </c>
      <c r="F141">
        <v>1639150000</v>
      </c>
      <c r="G141">
        <v>4821498000</v>
      </c>
      <c r="H141">
        <v>3452541000</v>
      </c>
      <c r="I141">
        <v>-1968072000</v>
      </c>
      <c r="J141">
        <v>-2162506000</v>
      </c>
      <c r="K141">
        <v>-2279068000</v>
      </c>
      <c r="L141">
        <v>-490480000</v>
      </c>
      <c r="M141">
        <v>-1523858000</v>
      </c>
      <c r="N141">
        <v>-339705000</v>
      </c>
      <c r="O141">
        <v>330299000</v>
      </c>
      <c r="P141">
        <v>664288000</v>
      </c>
      <c r="Q141">
        <v>-2305781000</v>
      </c>
      <c r="R141">
        <v>-1155789000</v>
      </c>
      <c r="S141">
        <v>241297000</v>
      </c>
      <c r="T141">
        <v>1201841000</v>
      </c>
      <c r="U141">
        <v>-191020000</v>
      </c>
      <c r="V141">
        <v>419805000</v>
      </c>
      <c r="W141">
        <v>215420000</v>
      </c>
      <c r="X141">
        <v>478556000</v>
      </c>
    </row>
    <row r="142" spans="1:24" x14ac:dyDescent="0.25">
      <c r="A142" t="s">
        <v>150</v>
      </c>
      <c r="B142">
        <v>687705000</v>
      </c>
      <c r="C142">
        <v>-2154670000</v>
      </c>
      <c r="D142">
        <v>1625395000</v>
      </c>
      <c r="E142">
        <v>7958995000</v>
      </c>
      <c r="F142">
        <v>1297343000</v>
      </c>
      <c r="G142">
        <v>1396105000</v>
      </c>
      <c r="H142">
        <v>176256000</v>
      </c>
      <c r="I142">
        <v>-176579000</v>
      </c>
      <c r="J142">
        <v>-270722000</v>
      </c>
      <c r="K142">
        <v>-208645000</v>
      </c>
      <c r="L142">
        <v>624141000</v>
      </c>
      <c r="M142">
        <v>118785000</v>
      </c>
      <c r="N142">
        <v>151495000</v>
      </c>
      <c r="O142">
        <v>6292000</v>
      </c>
      <c r="P142">
        <v>574528000</v>
      </c>
      <c r="Q142">
        <v>-92566000</v>
      </c>
      <c r="R142">
        <v>-238239000</v>
      </c>
      <c r="S142">
        <v>935357000</v>
      </c>
      <c r="T142">
        <v>1234740000</v>
      </c>
      <c r="U142">
        <v>389602000</v>
      </c>
      <c r="V142">
        <v>76591000</v>
      </c>
      <c r="W142">
        <v>-57496000</v>
      </c>
      <c r="X142">
        <v>-94147000</v>
      </c>
    </row>
    <row r="143" spans="1:24" x14ac:dyDescent="0.25">
      <c r="A143" t="s">
        <v>151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 t="s">
        <v>152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5">
      <c r="A145" t="s">
        <v>153</v>
      </c>
      <c r="B145">
        <v>687705000</v>
      </c>
      <c r="C145">
        <v>-2154670000</v>
      </c>
      <c r="D145">
        <v>1625395000</v>
      </c>
      <c r="E145">
        <v>7958995000</v>
      </c>
      <c r="F145">
        <v>1297343000</v>
      </c>
      <c r="G145">
        <v>1396105000</v>
      </c>
      <c r="H145">
        <v>176256000</v>
      </c>
      <c r="I145">
        <v>-176579000</v>
      </c>
      <c r="J145">
        <v>-270722000</v>
      </c>
      <c r="K145">
        <v>-208645000</v>
      </c>
      <c r="L145">
        <v>624141000</v>
      </c>
      <c r="M145">
        <v>118785000</v>
      </c>
      <c r="N145">
        <v>151495000</v>
      </c>
      <c r="O145">
        <v>6292000</v>
      </c>
      <c r="P145">
        <v>574528000</v>
      </c>
      <c r="Q145">
        <v>-92566000</v>
      </c>
      <c r="R145">
        <v>-238239000</v>
      </c>
      <c r="S145">
        <v>935357000</v>
      </c>
      <c r="T145">
        <v>1234740000</v>
      </c>
      <c r="U145">
        <v>389602000</v>
      </c>
      <c r="V145">
        <v>76591000</v>
      </c>
      <c r="W145">
        <v>-57496000</v>
      </c>
      <c r="X145">
        <v>-94147000</v>
      </c>
    </row>
    <row r="146" spans="1:24" x14ac:dyDescent="0.25">
      <c r="A146" t="s">
        <v>154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5">
      <c r="A147" t="s">
        <v>155</v>
      </c>
      <c r="B147">
        <v>8370987000</v>
      </c>
      <c r="C147">
        <v>8370987000</v>
      </c>
      <c r="D147">
        <v>8370987000</v>
      </c>
      <c r="E147">
        <v>411992000</v>
      </c>
      <c r="F147">
        <v>411992000</v>
      </c>
      <c r="G147">
        <v>411992000</v>
      </c>
      <c r="H147">
        <v>411992000</v>
      </c>
      <c r="I147">
        <v>588571000</v>
      </c>
      <c r="J147">
        <v>588571000</v>
      </c>
      <c r="K147">
        <v>588571000</v>
      </c>
      <c r="L147">
        <v>588571000</v>
      </c>
      <c r="M147">
        <v>469786000</v>
      </c>
      <c r="N147">
        <v>469786000</v>
      </c>
      <c r="O147">
        <v>469786000</v>
      </c>
      <c r="P147">
        <v>469786000</v>
      </c>
      <c r="Q147">
        <v>562352000</v>
      </c>
      <c r="R147">
        <v>562352000</v>
      </c>
      <c r="S147">
        <v>562352000</v>
      </c>
      <c r="T147">
        <v>562352000</v>
      </c>
      <c r="U147">
        <v>172750000</v>
      </c>
      <c r="V147">
        <v>172750000</v>
      </c>
      <c r="W147">
        <v>172750000</v>
      </c>
      <c r="X147">
        <v>172750000</v>
      </c>
    </row>
    <row r="148" spans="1:24" x14ac:dyDescent="0.25">
      <c r="A148" t="s">
        <v>156</v>
      </c>
      <c r="B148">
        <v>9058692000</v>
      </c>
      <c r="C148">
        <v>6216317000</v>
      </c>
      <c r="D148">
        <v>9996382000</v>
      </c>
      <c r="E148">
        <v>8370987000</v>
      </c>
      <c r="F148">
        <v>1709335000</v>
      </c>
      <c r="G148">
        <v>1808097000</v>
      </c>
      <c r="H148">
        <v>588248000</v>
      </c>
      <c r="I148">
        <v>411992000</v>
      </c>
      <c r="J148">
        <v>317849000</v>
      </c>
      <c r="K148">
        <v>379926000</v>
      </c>
      <c r="L148">
        <v>1212712000</v>
      </c>
      <c r="M148">
        <v>588571000</v>
      </c>
      <c r="N148">
        <v>621281000</v>
      </c>
      <c r="O148">
        <v>476078000</v>
      </c>
      <c r="P148">
        <v>1044314000</v>
      </c>
      <c r="Q148">
        <v>469786000</v>
      </c>
      <c r="R148">
        <v>324113000</v>
      </c>
      <c r="S148">
        <v>1497709000</v>
      </c>
      <c r="T148">
        <v>1797092000</v>
      </c>
      <c r="U148">
        <v>562352000</v>
      </c>
      <c r="V148">
        <v>249341000</v>
      </c>
      <c r="W148">
        <v>115254000</v>
      </c>
      <c r="X148">
        <v>78603000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60DF-40B8-4B9F-A30D-1C69D2254BB8}">
  <dimension ref="A1:W83"/>
  <sheetViews>
    <sheetView topLeftCell="A29" zoomScale="70" zoomScaleNormal="70" workbookViewId="0">
      <selection activeCell="F67" sqref="F67:T67"/>
    </sheetView>
  </sheetViews>
  <sheetFormatPr defaultRowHeight="15" x14ac:dyDescent="0.25"/>
  <cols>
    <col min="1" max="1" width="36.85546875" bestFit="1" customWidth="1"/>
    <col min="2" max="16" width="14.7109375" bestFit="1" customWidth="1"/>
    <col min="17" max="20" width="15.7109375" bestFit="1" customWidth="1"/>
  </cols>
  <sheetData>
    <row r="1" spans="1:23" x14ac:dyDescent="0.25">
      <c r="B1" s="39" t="s">
        <v>224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x14ac:dyDescent="0.25">
      <c r="B2" s="1" t="s">
        <v>22</v>
      </c>
      <c r="C2" s="1" t="s">
        <v>21</v>
      </c>
      <c r="D2" s="1" t="s">
        <v>20</v>
      </c>
      <c r="E2" s="1" t="s">
        <v>19</v>
      </c>
      <c r="F2" s="1" t="s">
        <v>18</v>
      </c>
      <c r="G2" s="1" t="s">
        <v>17</v>
      </c>
      <c r="H2" s="1" t="s">
        <v>16</v>
      </c>
      <c r="I2" s="1" t="s">
        <v>15</v>
      </c>
      <c r="J2" s="1" t="s">
        <v>14</v>
      </c>
      <c r="K2" s="1" t="s">
        <v>13</v>
      </c>
      <c r="L2" s="1" t="s">
        <v>12</v>
      </c>
      <c r="M2" s="1" t="s">
        <v>11</v>
      </c>
      <c r="N2" s="1" t="s">
        <v>10</v>
      </c>
      <c r="O2" s="1" t="s">
        <v>9</v>
      </c>
      <c r="P2" s="1" t="s">
        <v>8</v>
      </c>
      <c r="Q2" s="1" t="s">
        <v>7</v>
      </c>
      <c r="R2" s="1" t="s">
        <v>6</v>
      </c>
      <c r="S2" s="1" t="s">
        <v>5</v>
      </c>
      <c r="T2" s="1" t="s">
        <v>4</v>
      </c>
      <c r="U2" s="1" t="s">
        <v>3</v>
      </c>
      <c r="V2" s="1" t="s">
        <v>2</v>
      </c>
      <c r="W2" s="1" t="s">
        <v>1</v>
      </c>
    </row>
    <row r="3" spans="1:23" x14ac:dyDescent="0.25">
      <c r="A3" t="s">
        <v>81</v>
      </c>
      <c r="B3">
        <f>'Çeyreklik Veriler'!B2</f>
        <v>3746993000</v>
      </c>
      <c r="C3">
        <f>'Çeyreklik Veriler'!C2</f>
        <v>4664380000</v>
      </c>
      <c r="D3">
        <f>'Çeyreklik Veriler'!D2</f>
        <v>5874890000</v>
      </c>
      <c r="E3">
        <f>'Çeyreklik Veriler'!E2</f>
        <v>4483636000</v>
      </c>
      <c r="F3">
        <f>'Çeyreklik Veriler'!F2</f>
        <v>4843643000</v>
      </c>
      <c r="G3">
        <f>'Çeyreklik Veriler'!G2</f>
        <v>5238724000</v>
      </c>
      <c r="H3">
        <f>'Çeyreklik Veriler'!H2</f>
        <v>4887082000</v>
      </c>
      <c r="I3">
        <f>'Çeyreklik Veriler'!I2</f>
        <v>5779079000</v>
      </c>
      <c r="J3">
        <f>'Çeyreklik Veriler'!J2</f>
        <v>5325689000</v>
      </c>
      <c r="K3">
        <f>'Çeyreklik Veriler'!K2</f>
        <v>5782549000</v>
      </c>
      <c r="L3">
        <f>'Çeyreklik Veriler'!L2</f>
        <v>4869886000</v>
      </c>
      <c r="M3">
        <f>'Çeyreklik Veriler'!M2</f>
        <v>5888865000</v>
      </c>
      <c r="N3">
        <f>'Çeyreklik Veriler'!N2</f>
        <v>6075987000</v>
      </c>
      <c r="O3">
        <f>'Çeyreklik Veriler'!O2</f>
        <v>8394807000</v>
      </c>
      <c r="P3">
        <f>'Çeyreklik Veriler'!P2</f>
        <v>12634671000</v>
      </c>
      <c r="Q3">
        <f>'Çeyreklik Veriler'!Q2</f>
        <v>17910428000</v>
      </c>
      <c r="R3">
        <f>'Çeyreklik Veriler'!R2</f>
        <v>19140396000</v>
      </c>
      <c r="S3">
        <f>'Çeyreklik Veriler'!S2</f>
        <v>25697106000</v>
      </c>
      <c r="T3">
        <f>'Çeyreklik Veriler'!T2</f>
        <v>21701101000</v>
      </c>
      <c r="U3">
        <f>'Çeyreklik Veriler'!U2</f>
        <v>28641417000</v>
      </c>
      <c r="V3">
        <f>'Çeyreklik Veriler'!V2</f>
        <v>29475848000</v>
      </c>
      <c r="W3">
        <f>'Çeyreklik Veriler'!W2</f>
        <v>40109982000</v>
      </c>
    </row>
    <row r="4" spans="1:23" x14ac:dyDescent="0.25">
      <c r="A4" t="s">
        <v>225</v>
      </c>
      <c r="B4">
        <f>'Çeyreklik Veriler'!B11</f>
        <v>1248848000</v>
      </c>
      <c r="C4">
        <f>'Çeyreklik Veriler'!C11</f>
        <v>1221939000</v>
      </c>
      <c r="D4">
        <f>'Çeyreklik Veriler'!D11</f>
        <v>2470948000</v>
      </c>
      <c r="E4">
        <f>'Çeyreklik Veriler'!E11</f>
        <v>1300438000</v>
      </c>
      <c r="F4">
        <f>'Çeyreklik Veriler'!F11</f>
        <v>1415705000</v>
      </c>
      <c r="G4">
        <f>'Çeyreklik Veriler'!G11</f>
        <v>1500511000</v>
      </c>
      <c r="H4">
        <f>'Çeyreklik Veriler'!H11</f>
        <v>1127817000</v>
      </c>
      <c r="I4">
        <f>'Çeyreklik Veriler'!I11</f>
        <v>1563661000</v>
      </c>
      <c r="J4">
        <f>'Çeyreklik Veriler'!J11</f>
        <v>1491526000</v>
      </c>
      <c r="K4">
        <f>'Çeyreklik Veriler'!K11</f>
        <v>1611741000</v>
      </c>
      <c r="L4">
        <f>'Çeyreklik Veriler'!L11</f>
        <v>972444000</v>
      </c>
      <c r="M4">
        <f>'Çeyreklik Veriler'!M11</f>
        <v>1715677000</v>
      </c>
      <c r="N4">
        <f>'Çeyreklik Veriler'!N11</f>
        <v>1738734000</v>
      </c>
      <c r="O4">
        <f>'Çeyreklik Veriler'!O11</f>
        <v>2079435000</v>
      </c>
      <c r="P4">
        <f>'Çeyreklik Veriler'!P11</f>
        <v>2747981000</v>
      </c>
      <c r="Q4">
        <f>'Çeyreklik Veriler'!Q11</f>
        <v>2718760000</v>
      </c>
      <c r="R4">
        <f>'Çeyreklik Veriler'!R11</f>
        <v>2204258000</v>
      </c>
      <c r="S4">
        <f>'Çeyreklik Veriler'!S11</f>
        <v>3116707000</v>
      </c>
      <c r="T4">
        <f>'Çeyreklik Veriler'!T11</f>
        <v>7788456000</v>
      </c>
      <c r="U4">
        <f>'Çeyreklik Veriler'!U11</f>
        <v>4008737000</v>
      </c>
      <c r="V4">
        <f>'Çeyreklik Veriler'!V11</f>
        <v>4745237000</v>
      </c>
      <c r="W4">
        <f>'Çeyreklik Veriler'!W11</f>
        <v>6366655000</v>
      </c>
    </row>
    <row r="5" spans="1:23" x14ac:dyDescent="0.25">
      <c r="A5" t="s">
        <v>226</v>
      </c>
      <c r="B5">
        <f>'Çeyreklik Veriler'!B19</f>
        <v>826484000</v>
      </c>
      <c r="C5">
        <f>'Çeyreklik Veriler'!C19</f>
        <v>772356000</v>
      </c>
      <c r="D5">
        <f>'Çeyreklik Veriler'!D19</f>
        <v>1908946000</v>
      </c>
      <c r="E5">
        <f>'Çeyreklik Veriler'!E19</f>
        <v>788636000</v>
      </c>
      <c r="F5">
        <f>'Çeyreklik Veriler'!F19</f>
        <v>936460000</v>
      </c>
      <c r="G5">
        <f>'Çeyreklik Veriler'!G19</f>
        <v>980848000</v>
      </c>
      <c r="H5">
        <f>'Çeyreklik Veriler'!H19</f>
        <v>468042000</v>
      </c>
      <c r="I5">
        <f>'Çeyreklik Veriler'!I19</f>
        <v>956863000</v>
      </c>
      <c r="J5">
        <f>'Çeyreklik Veriler'!J19</f>
        <v>928410000</v>
      </c>
      <c r="K5">
        <f>'Çeyreklik Veriler'!K19</f>
        <v>1020459000</v>
      </c>
      <c r="L5">
        <f>'Çeyreklik Veriler'!L19</f>
        <v>190446000</v>
      </c>
      <c r="M5">
        <f>'Çeyreklik Veriler'!M19</f>
        <v>1031125000</v>
      </c>
      <c r="N5">
        <f>'Çeyreklik Veriler'!N19</f>
        <v>1024744000</v>
      </c>
      <c r="O5">
        <f>'Çeyreklik Veriler'!O19</f>
        <v>1241974000</v>
      </c>
      <c r="P5">
        <f>'Çeyreklik Veriler'!P19</f>
        <v>1601255000</v>
      </c>
      <c r="Q5">
        <f>'Çeyreklik Veriler'!Q19</f>
        <v>1398582000</v>
      </c>
      <c r="R5">
        <f>'Çeyreklik Veriler'!R19</f>
        <v>2104671000</v>
      </c>
      <c r="S5">
        <f>'Çeyreklik Veriler'!S19</f>
        <v>2262670000</v>
      </c>
      <c r="T5">
        <f>'Çeyreklik Veriler'!T19</f>
        <v>2328207000</v>
      </c>
      <c r="U5">
        <f>'Çeyreklik Veriler'!U19</f>
        <v>2030803000</v>
      </c>
      <c r="V5">
        <f>'Çeyreklik Veriler'!V19</f>
        <v>3673869000</v>
      </c>
      <c r="W5">
        <f>'Çeyreklik Veriler'!W19</f>
        <v>4538263000</v>
      </c>
    </row>
    <row r="6" spans="1:23" x14ac:dyDescent="0.25">
      <c r="A6" t="s">
        <v>227</v>
      </c>
      <c r="B6">
        <f>'Çeyreklik Veriler'!B28</f>
        <v>377526000</v>
      </c>
      <c r="C6">
        <f>'Çeyreklik Veriler'!C28</f>
        <v>379595000</v>
      </c>
      <c r="D6">
        <f>'Çeyreklik Veriler'!D28</f>
        <v>233152000</v>
      </c>
      <c r="E6">
        <f>'Çeyreklik Veriler'!E28</f>
        <v>414345000</v>
      </c>
      <c r="F6">
        <f>'Çeyreklik Veriler'!F28</f>
        <v>254126000</v>
      </c>
      <c r="G6">
        <f>'Çeyreklik Veriler'!G28</f>
        <v>438193000</v>
      </c>
      <c r="H6">
        <f>'Çeyreklik Veriler'!H28</f>
        <v>284692000</v>
      </c>
      <c r="I6">
        <f>'Çeyreklik Veriler'!I28</f>
        <v>431648000</v>
      </c>
      <c r="J6">
        <f>'Çeyreklik Veriler'!J28</f>
        <v>484783000</v>
      </c>
      <c r="K6">
        <f>'Çeyreklik Veriler'!K28</f>
        <v>815909000</v>
      </c>
      <c r="L6">
        <f>'Çeyreklik Veriler'!L28</f>
        <v>-319634000</v>
      </c>
      <c r="M6">
        <f>'Çeyreklik Veriler'!M28</f>
        <v>665170000</v>
      </c>
      <c r="N6">
        <f>'Çeyreklik Veriler'!N28</f>
        <v>621412000</v>
      </c>
      <c r="O6">
        <f>'Çeyreklik Veriler'!O28</f>
        <v>728406000</v>
      </c>
      <c r="P6">
        <f>'Çeyreklik Veriler'!P28</f>
        <v>1128126000</v>
      </c>
      <c r="Q6">
        <f>'Çeyreklik Veriler'!Q28</f>
        <v>286620000</v>
      </c>
      <c r="R6">
        <f>'Çeyreklik Veriler'!R28</f>
        <v>1377604000</v>
      </c>
      <c r="S6">
        <f>'Çeyreklik Veriler'!S28</f>
        <v>1600246000</v>
      </c>
      <c r="T6">
        <f>'Çeyreklik Veriler'!T28</f>
        <v>1182154000</v>
      </c>
      <c r="U6">
        <f>'Çeyreklik Veriler'!U28</f>
        <v>645858000</v>
      </c>
      <c r="V6">
        <f>'Çeyreklik Veriler'!V28</f>
        <v>2464996000</v>
      </c>
      <c r="W6">
        <f>'Çeyreklik Veriler'!W28</f>
        <v>2389501000</v>
      </c>
    </row>
    <row r="7" spans="1:23" x14ac:dyDescent="0.25">
      <c r="A7" t="s">
        <v>228</v>
      </c>
      <c r="B7">
        <f>'Çeyreklik Veriler'!B39</f>
        <v>256110000</v>
      </c>
      <c r="C7">
        <f>'Çeyreklik Veriler'!C39</f>
        <v>265294000</v>
      </c>
      <c r="D7">
        <f>'Çeyreklik Veriler'!D39</f>
        <v>-16569000</v>
      </c>
      <c r="E7">
        <f>'Çeyreklik Veriler'!E39</f>
        <v>297419000</v>
      </c>
      <c r="F7">
        <f>'Çeyreklik Veriler'!F39</f>
        <v>161422000</v>
      </c>
      <c r="G7">
        <f>'Çeyreklik Veriler'!G39</f>
        <v>331099000</v>
      </c>
      <c r="H7">
        <f>'Çeyreklik Veriler'!H39</f>
        <v>243682000</v>
      </c>
      <c r="I7">
        <f>'Çeyreklik Veriler'!I39</f>
        <v>341068000</v>
      </c>
      <c r="J7">
        <f>'Çeyreklik Veriler'!J39</f>
        <v>367246000</v>
      </c>
      <c r="K7">
        <f>'Çeyreklik Veriler'!K39</f>
        <v>638574000</v>
      </c>
      <c r="L7">
        <f>'Çeyreklik Veriler'!L39</f>
        <v>-259205000</v>
      </c>
      <c r="M7">
        <f>'Çeyreklik Veriler'!M39</f>
        <v>531984000</v>
      </c>
      <c r="N7">
        <f>'Çeyreklik Veriler'!N39</f>
        <v>437666000</v>
      </c>
      <c r="O7">
        <f>'Çeyreklik Veriler'!O39</f>
        <v>534406000</v>
      </c>
      <c r="P7">
        <f>'Çeyreklik Veriler'!P39</f>
        <v>778312000</v>
      </c>
      <c r="Q7">
        <f>'Çeyreklik Veriler'!Q39</f>
        <v>193026000</v>
      </c>
      <c r="R7">
        <f>'Çeyreklik Veriler'!R39</f>
        <v>982286000</v>
      </c>
      <c r="S7">
        <f>'Çeyreklik Veriler'!S39</f>
        <v>1200723000</v>
      </c>
      <c r="T7">
        <f>'Çeyreklik Veriler'!T39</f>
        <v>12122058000</v>
      </c>
      <c r="U7">
        <f>'Çeyreklik Veriler'!U39</f>
        <v>369572000</v>
      </c>
      <c r="V7">
        <f>'Çeyreklik Veriler'!V39</f>
        <v>1984065000</v>
      </c>
      <c r="W7">
        <f>'Çeyreklik Veriler'!W39</f>
        <v>10577248000</v>
      </c>
    </row>
    <row r="8" spans="1:23" x14ac:dyDescent="0.25">
      <c r="A8" t="s">
        <v>157</v>
      </c>
      <c r="B8">
        <f>'Çeyreklik Veriler'!B78</f>
        <v>888551000</v>
      </c>
      <c r="C8">
        <f>'Çeyreklik Veriler'!C78</f>
        <v>834970000</v>
      </c>
      <c r="D8">
        <f>'Çeyreklik Veriler'!D78</f>
        <v>1981013000</v>
      </c>
      <c r="E8">
        <f>'Çeyreklik Veriler'!E78</f>
        <v>872489000</v>
      </c>
      <c r="F8">
        <f>'Çeyreklik Veriler'!F78</f>
        <v>1033277000</v>
      </c>
      <c r="G8">
        <f>'Çeyreklik Veriler'!G78</f>
        <v>1068254000</v>
      </c>
      <c r="H8">
        <f>'Çeyreklik Veriler'!H78</f>
        <v>572833000</v>
      </c>
      <c r="I8">
        <f>'Çeyreklik Veriler'!I78</f>
        <v>1056994000</v>
      </c>
      <c r="J8">
        <f>'Çeyreklik Veriler'!J78</f>
        <v>1026854000</v>
      </c>
      <c r="K8">
        <f>'Çeyreklik Veriler'!K78</f>
        <v>1123105000</v>
      </c>
      <c r="L8">
        <f>'Çeyreklik Veriler'!L78</f>
        <v>333303000</v>
      </c>
      <c r="M8">
        <f>'Çeyreklik Veriler'!M78</f>
        <v>1136470000</v>
      </c>
      <c r="N8">
        <f>'Çeyreklik Veriler'!N78</f>
        <v>1138176000</v>
      </c>
      <c r="O8">
        <f>'Çeyreklik Veriler'!O78</f>
        <v>1365017000</v>
      </c>
      <c r="P8">
        <f>'Çeyreklik Veriler'!P78</f>
        <v>1732023000</v>
      </c>
      <c r="Q8">
        <f>'Çeyreklik Veriler'!Q78</f>
        <v>1525146000</v>
      </c>
      <c r="R8">
        <f>'Çeyreklik Veriler'!R78</f>
        <v>2241062000</v>
      </c>
      <c r="S8">
        <f>'Çeyreklik Veriler'!S78</f>
        <v>2403340000</v>
      </c>
      <c r="T8">
        <f>'Çeyreklik Veriler'!T78</f>
        <v>2493157000</v>
      </c>
      <c r="U8">
        <f>'Çeyreklik Veriler'!U78</f>
        <v>2188086000</v>
      </c>
      <c r="V8">
        <f>'Çeyreklik Veriler'!V78</f>
        <v>3861229000</v>
      </c>
      <c r="W8">
        <f>'Çeyreklik Veriler'!W78</f>
        <v>4733195000</v>
      </c>
    </row>
    <row r="9" spans="1:23" x14ac:dyDescent="0.25">
      <c r="A9" s="8" t="s">
        <v>229</v>
      </c>
      <c r="B9" s="24">
        <f t="shared" ref="B9:W9" si="0">B4/B$3</f>
        <v>0.33329339019314952</v>
      </c>
      <c r="C9" s="24">
        <f t="shared" si="0"/>
        <v>0.26197243792315378</v>
      </c>
      <c r="D9" s="24">
        <f t="shared" si="0"/>
        <v>0.42059476858290112</v>
      </c>
      <c r="E9" s="24">
        <f t="shared" si="0"/>
        <v>0.29004093998709973</v>
      </c>
      <c r="F9" s="24">
        <f t="shared" si="0"/>
        <v>0.29228103722755783</v>
      </c>
      <c r="G9" s="24">
        <f t="shared" si="0"/>
        <v>0.28642680927645742</v>
      </c>
      <c r="H9" s="24">
        <f t="shared" si="0"/>
        <v>0.23077513330040297</v>
      </c>
      <c r="I9" s="24">
        <f t="shared" si="0"/>
        <v>0.27057269852168486</v>
      </c>
      <c r="J9" s="24">
        <f t="shared" si="0"/>
        <v>0.28006254214243453</v>
      </c>
      <c r="K9" s="24">
        <f t="shared" si="0"/>
        <v>0.27872500518370014</v>
      </c>
      <c r="L9" s="24">
        <f t="shared" si="0"/>
        <v>0.19968516716818421</v>
      </c>
      <c r="M9" s="24">
        <f t="shared" si="0"/>
        <v>0.29134255921981572</v>
      </c>
      <c r="N9" s="24">
        <f t="shared" si="0"/>
        <v>0.28616486506636701</v>
      </c>
      <c r="O9" s="24">
        <f t="shared" si="0"/>
        <v>0.24770492043474018</v>
      </c>
      <c r="P9" s="24">
        <f t="shared" si="0"/>
        <v>0.21749525571342537</v>
      </c>
      <c r="Q9" s="24">
        <f t="shared" si="0"/>
        <v>0.15179760081668622</v>
      </c>
      <c r="R9" s="24">
        <f t="shared" si="0"/>
        <v>0.11516261210060649</v>
      </c>
      <c r="S9" s="24">
        <f t="shared" si="0"/>
        <v>0.12128630360165849</v>
      </c>
      <c r="T9" s="24">
        <f t="shared" si="0"/>
        <v>0.35889681357641717</v>
      </c>
      <c r="U9" s="24">
        <f t="shared" si="0"/>
        <v>0.13996294247592569</v>
      </c>
      <c r="V9" s="24">
        <f t="shared" si="0"/>
        <v>0.16098729373282153</v>
      </c>
      <c r="W9" s="24">
        <f t="shared" si="0"/>
        <v>0.1587299390959587</v>
      </c>
    </row>
    <row r="10" spans="1:23" x14ac:dyDescent="0.25">
      <c r="A10" s="8" t="s">
        <v>230</v>
      </c>
      <c r="B10" s="24">
        <f t="shared" ref="B10:W10" si="1">B5/B$3</f>
        <v>0.22057260315138033</v>
      </c>
      <c r="C10" s="24">
        <f t="shared" si="1"/>
        <v>0.16558599428005438</v>
      </c>
      <c r="D10" s="24">
        <f t="shared" si="1"/>
        <v>0.32493306257649079</v>
      </c>
      <c r="E10" s="24">
        <f t="shared" si="1"/>
        <v>0.17589206617129491</v>
      </c>
      <c r="F10" s="24">
        <f t="shared" si="1"/>
        <v>0.19333794831700024</v>
      </c>
      <c r="G10" s="24">
        <f t="shared" si="1"/>
        <v>0.18723032555255822</v>
      </c>
      <c r="H10" s="24">
        <f t="shared" si="1"/>
        <v>9.5771259823346527E-2</v>
      </c>
      <c r="I10" s="24">
        <f t="shared" si="1"/>
        <v>0.16557361475764565</v>
      </c>
      <c r="J10" s="24">
        <f t="shared" si="1"/>
        <v>0.17432673969508922</v>
      </c>
      <c r="K10" s="24">
        <f t="shared" si="1"/>
        <v>0.17647217516012403</v>
      </c>
      <c r="L10" s="24">
        <f t="shared" si="1"/>
        <v>3.910687026349282E-2</v>
      </c>
      <c r="M10" s="24">
        <f t="shared" si="1"/>
        <v>0.17509740841401528</v>
      </c>
      <c r="N10" s="24">
        <f t="shared" si="1"/>
        <v>0.16865473872804534</v>
      </c>
      <c r="O10" s="24">
        <f t="shared" si="1"/>
        <v>0.14794550964661843</v>
      </c>
      <c r="P10" s="24">
        <f t="shared" si="1"/>
        <v>0.12673499769008628</v>
      </c>
      <c r="Q10" s="24">
        <f t="shared" si="1"/>
        <v>7.8087581156631211E-2</v>
      </c>
      <c r="R10" s="24">
        <f t="shared" si="1"/>
        <v>0.10995963719872881</v>
      </c>
      <c r="S10" s="24">
        <f t="shared" si="1"/>
        <v>8.8051549462418069E-2</v>
      </c>
      <c r="T10" s="24">
        <f t="shared" si="1"/>
        <v>0.10728520179690422</v>
      </c>
      <c r="U10" s="24">
        <f t="shared" si="1"/>
        <v>7.0904417892452734E-2</v>
      </c>
      <c r="V10" s="24">
        <f t="shared" si="1"/>
        <v>0.12463997643087317</v>
      </c>
      <c r="W10" s="24">
        <f t="shared" si="1"/>
        <v>0.11314547585685777</v>
      </c>
    </row>
    <row r="11" spans="1:23" x14ac:dyDescent="0.25">
      <c r="A11" s="8" t="s">
        <v>231</v>
      </c>
      <c r="B11" s="24">
        <f t="shared" ref="B11:W11" si="2">B6/B$3</f>
        <v>0.1007543915881348</v>
      </c>
      <c r="C11" s="24">
        <f t="shared" si="2"/>
        <v>8.1381662729022933E-2</v>
      </c>
      <c r="D11" s="24">
        <f t="shared" si="2"/>
        <v>3.968618986908691E-2</v>
      </c>
      <c r="E11" s="24">
        <f t="shared" si="2"/>
        <v>9.2412720390326067E-2</v>
      </c>
      <c r="F11" s="24">
        <f t="shared" si="2"/>
        <v>5.2465881568893494E-2</v>
      </c>
      <c r="G11" s="24">
        <f t="shared" si="2"/>
        <v>8.3644986832671464E-2</v>
      </c>
      <c r="H11" s="24">
        <f t="shared" si="2"/>
        <v>5.8253984688613779E-2</v>
      </c>
      <c r="I11" s="24">
        <f t="shared" si="2"/>
        <v>7.4691486307766342E-2</v>
      </c>
      <c r="J11" s="24">
        <f t="shared" si="2"/>
        <v>9.1027283042626028E-2</v>
      </c>
      <c r="K11" s="24">
        <f t="shared" si="2"/>
        <v>0.14109850171611171</v>
      </c>
      <c r="L11" s="24">
        <f t="shared" si="2"/>
        <v>-6.5634801307463866E-2</v>
      </c>
      <c r="M11" s="24">
        <f t="shared" si="2"/>
        <v>0.11295385443544724</v>
      </c>
      <c r="N11" s="24">
        <f t="shared" si="2"/>
        <v>0.10227342487730801</v>
      </c>
      <c r="O11" s="24">
        <f t="shared" si="2"/>
        <v>8.6768641613797673E-2</v>
      </c>
      <c r="P11" s="24">
        <f t="shared" si="2"/>
        <v>8.9288118384720894E-2</v>
      </c>
      <c r="Q11" s="24">
        <f t="shared" si="2"/>
        <v>1.6002967656607647E-2</v>
      </c>
      <c r="R11" s="24">
        <f t="shared" si="2"/>
        <v>7.1973641506685657E-2</v>
      </c>
      <c r="S11" s="24">
        <f t="shared" si="2"/>
        <v>6.2273393743248751E-2</v>
      </c>
      <c r="T11" s="24">
        <f t="shared" si="2"/>
        <v>5.44743789727535E-2</v>
      </c>
      <c r="U11" s="24">
        <f t="shared" si="2"/>
        <v>2.2549792141918119E-2</v>
      </c>
      <c r="V11" s="24">
        <f t="shared" si="2"/>
        <v>8.3627653392703075E-2</v>
      </c>
      <c r="W11" s="24">
        <f t="shared" si="2"/>
        <v>5.9573724066991601E-2</v>
      </c>
    </row>
    <row r="12" spans="1:23" x14ac:dyDescent="0.25">
      <c r="A12" s="8" t="s">
        <v>232</v>
      </c>
      <c r="B12" s="24">
        <f t="shared" ref="B12:Q13" si="3">B7/B$3</f>
        <v>6.835080823476318E-2</v>
      </c>
      <c r="C12" s="24">
        <f t="shared" ref="C12:W13" si="4">C7/C$3</f>
        <v>5.687658381178206E-2</v>
      </c>
      <c r="D12" s="24">
        <f t="shared" si="4"/>
        <v>-2.8203081249180834E-3</v>
      </c>
      <c r="E12" s="24">
        <f t="shared" si="4"/>
        <v>6.6334332225006662E-2</v>
      </c>
      <c r="F12" s="24">
        <f t="shared" si="4"/>
        <v>3.3326568452712139E-2</v>
      </c>
      <c r="G12" s="24">
        <f t="shared" si="4"/>
        <v>6.3202222525943347E-2</v>
      </c>
      <c r="H12" s="24">
        <f t="shared" si="4"/>
        <v>4.9862474171704099E-2</v>
      </c>
      <c r="I12" s="24">
        <f t="shared" si="4"/>
        <v>5.9017708531065242E-2</v>
      </c>
      <c r="J12" s="24">
        <f t="shared" si="4"/>
        <v>6.8957462593102981E-2</v>
      </c>
      <c r="K12" s="24">
        <f t="shared" si="4"/>
        <v>0.1104312302411964</v>
      </c>
      <c r="L12" s="24">
        <f t="shared" si="4"/>
        <v>-5.3226091945478803E-2</v>
      </c>
      <c r="M12" s="24">
        <f t="shared" si="4"/>
        <v>9.0337272122896342E-2</v>
      </c>
      <c r="N12" s="24">
        <f t="shared" si="4"/>
        <v>7.203208301795247E-2</v>
      </c>
      <c r="O12" s="24">
        <f t="shared" si="4"/>
        <v>6.3659116880233221E-2</v>
      </c>
      <c r="P12" s="24">
        <f t="shared" si="4"/>
        <v>6.1601287441517077E-2</v>
      </c>
      <c r="Q12" s="24">
        <f t="shared" si="4"/>
        <v>1.0777296890950904E-2</v>
      </c>
      <c r="R12" s="24">
        <f t="shared" si="4"/>
        <v>5.1320045833952443E-2</v>
      </c>
      <c r="S12" s="24">
        <f t="shared" si="4"/>
        <v>4.6726000974584452E-2</v>
      </c>
      <c r="T12" s="24">
        <f t="shared" si="4"/>
        <v>0.55859184287470021</v>
      </c>
      <c r="U12" s="24">
        <f t="shared" si="4"/>
        <v>1.2903411866808125E-2</v>
      </c>
      <c r="V12" s="24">
        <f t="shared" si="4"/>
        <v>6.7311549442105961E-2</v>
      </c>
      <c r="W12" s="24">
        <f t="shared" si="4"/>
        <v>0.26370612681900479</v>
      </c>
    </row>
    <row r="13" spans="1:23" x14ac:dyDescent="0.25">
      <c r="A13" s="8" t="s">
        <v>234</v>
      </c>
      <c r="B13" s="24">
        <f t="shared" si="3"/>
        <v>0.23713708565775277</v>
      </c>
      <c r="C13" s="24">
        <f t="shared" si="3"/>
        <v>0.17900985768740968</v>
      </c>
      <c r="D13" s="24">
        <f t="shared" si="3"/>
        <v>0.33720001565986768</v>
      </c>
      <c r="E13" s="24">
        <f t="shared" si="3"/>
        <v>0.19459407498735401</v>
      </c>
      <c r="F13" s="24">
        <f t="shared" si="3"/>
        <v>0.21332641567514368</v>
      </c>
      <c r="G13" s="24">
        <f t="shared" si="3"/>
        <v>0.20391492279417658</v>
      </c>
      <c r="H13" s="24">
        <f t="shared" si="3"/>
        <v>0.11721370748434341</v>
      </c>
      <c r="I13" s="24">
        <f t="shared" si="3"/>
        <v>0.18290007802281297</v>
      </c>
      <c r="J13" s="24">
        <f t="shared" si="3"/>
        <v>0.19281148411031887</v>
      </c>
      <c r="K13" s="24">
        <f t="shared" si="3"/>
        <v>0.1942231704391956</v>
      </c>
      <c r="L13" s="24">
        <f t="shared" si="3"/>
        <v>6.8441643192468982E-2</v>
      </c>
      <c r="M13" s="24">
        <f t="shared" si="3"/>
        <v>0.19298625456688173</v>
      </c>
      <c r="N13" s="24">
        <f t="shared" si="3"/>
        <v>0.18732363976420621</v>
      </c>
      <c r="O13" s="24">
        <f t="shared" si="3"/>
        <v>0.16260254702698942</v>
      </c>
      <c r="P13" s="24">
        <f t="shared" si="3"/>
        <v>0.13708493082249629</v>
      </c>
      <c r="Q13" s="24">
        <f t="shared" si="3"/>
        <v>8.5154078953333781E-2</v>
      </c>
      <c r="R13" s="24">
        <f t="shared" si="4"/>
        <v>0.11708545633016161</v>
      </c>
      <c r="S13" s="24">
        <f t="shared" si="4"/>
        <v>9.352570674689982E-2</v>
      </c>
      <c r="T13" s="24">
        <f t="shared" si="4"/>
        <v>0.11488619863112015</v>
      </c>
      <c r="U13" s="24">
        <f t="shared" si="4"/>
        <v>7.6395871056239989E-2</v>
      </c>
      <c r="V13" s="24">
        <f t="shared" si="4"/>
        <v>0.13099636692386254</v>
      </c>
      <c r="W13" s="24">
        <f t="shared" si="4"/>
        <v>0.11800541321609169</v>
      </c>
    </row>
    <row r="14" spans="1:23" x14ac:dyDescent="0.25">
      <c r="B14" s="40" t="s">
        <v>233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22"/>
      <c r="V14" s="22"/>
      <c r="W14" s="22"/>
    </row>
    <row r="15" spans="1:23" x14ac:dyDescent="0.25">
      <c r="B15" s="1" t="s">
        <v>19</v>
      </c>
      <c r="C15" s="1" t="s">
        <v>18</v>
      </c>
      <c r="D15" s="1" t="s">
        <v>17</v>
      </c>
      <c r="E15" s="1" t="s">
        <v>16</v>
      </c>
      <c r="F15" s="1" t="s">
        <v>15</v>
      </c>
      <c r="G15" s="1" t="s">
        <v>14</v>
      </c>
      <c r="H15" s="1" t="s">
        <v>13</v>
      </c>
      <c r="I15" s="1" t="s">
        <v>12</v>
      </c>
      <c r="J15" s="1" t="s">
        <v>11</v>
      </c>
      <c r="K15" s="1" t="s">
        <v>10</v>
      </c>
      <c r="L15" s="1" t="s">
        <v>9</v>
      </c>
      <c r="M15" s="1" t="s">
        <v>8</v>
      </c>
      <c r="N15" s="1" t="s">
        <v>7</v>
      </c>
      <c r="O15" s="1" t="s">
        <v>6</v>
      </c>
      <c r="P15" s="1" t="s">
        <v>5</v>
      </c>
      <c r="Q15" s="1" t="s">
        <v>4</v>
      </c>
      <c r="R15" s="1" t="s">
        <v>3</v>
      </c>
      <c r="S15" s="1" t="s">
        <v>2</v>
      </c>
      <c r="T15" s="1" t="s">
        <v>1</v>
      </c>
    </row>
    <row r="16" spans="1:23" x14ac:dyDescent="0.25">
      <c r="A16" t="s">
        <v>81</v>
      </c>
      <c r="B16">
        <f>'Yıllık Veriler'!B2</f>
        <v>18769899000</v>
      </c>
      <c r="C16">
        <f>'Yıllık Veriler'!C2</f>
        <v>19866549000</v>
      </c>
      <c r="D16">
        <f>'Yıllık Veriler'!D2</f>
        <v>20440893000</v>
      </c>
      <c r="E16">
        <f>'Yıllık Veriler'!E2</f>
        <v>19453085000</v>
      </c>
      <c r="F16">
        <f>'Yıllık Veriler'!F2</f>
        <v>20748528000</v>
      </c>
      <c r="G16">
        <f>'Yıllık Veriler'!G2</f>
        <v>21230574000</v>
      </c>
      <c r="H16">
        <f>'Yıllık Veriler'!H2</f>
        <v>21774399000</v>
      </c>
      <c r="I16">
        <f>'Yıllık Veriler'!I2</f>
        <v>21757203000</v>
      </c>
      <c r="J16">
        <f>'Yıllık Veriler'!J2</f>
        <v>21866989000</v>
      </c>
      <c r="K16">
        <f>'Yıllık Veriler'!K2</f>
        <v>22617287000</v>
      </c>
      <c r="L16">
        <f>'Yıllık Veriler'!L2</f>
        <v>25229545000</v>
      </c>
      <c r="M16">
        <f>'Yıllık Veriler'!M2</f>
        <v>32994330000</v>
      </c>
      <c r="N16">
        <f>'Yıllık Veriler'!N2</f>
        <v>45015893000</v>
      </c>
      <c r="O16">
        <f>'Yıllık Veriler'!O2</f>
        <v>58080302000</v>
      </c>
      <c r="P16">
        <f>'Yıllık Veriler'!P2</f>
        <v>75382601000</v>
      </c>
      <c r="Q16">
        <f>'Yıllık Veriler'!Q2</f>
        <v>84449031000</v>
      </c>
      <c r="R16">
        <f>'Yıllık Veriler'!R2</f>
        <v>95180020000</v>
      </c>
      <c r="S16">
        <f>'Yıllık Veriler'!S2</f>
        <v>105515472000</v>
      </c>
      <c r="T16">
        <f>'Yıllık Veriler'!T2</f>
        <v>119928348000</v>
      </c>
    </row>
    <row r="17" spans="1:20" x14ac:dyDescent="0.25">
      <c r="A17" t="s">
        <v>225</v>
      </c>
      <c r="B17">
        <f>'Yıllık Veriler'!B11</f>
        <v>6242173000</v>
      </c>
      <c r="C17">
        <f>'Yıllık Veriler'!C11</f>
        <v>6409030000</v>
      </c>
      <c r="D17">
        <f>'Yıllık Veriler'!D11</f>
        <v>6687602000</v>
      </c>
      <c r="E17">
        <f>'Yıllık Veriler'!E11</f>
        <v>5344471000</v>
      </c>
      <c r="F17">
        <f>'Yıllık Veriler'!F11</f>
        <v>5607694000</v>
      </c>
      <c r="G17">
        <f>'Yıllık Veriler'!G11</f>
        <v>5683515000</v>
      </c>
      <c r="H17">
        <f>'Yıllık Veriler'!H11</f>
        <v>5794745000</v>
      </c>
      <c r="I17">
        <f>'Yıllık Veriler'!I11</f>
        <v>5639372000</v>
      </c>
      <c r="J17">
        <f>'Yıllık Veriler'!J11</f>
        <v>5791388000</v>
      </c>
      <c r="K17">
        <f>'Yıllık Veriler'!K11</f>
        <v>6038596000</v>
      </c>
      <c r="L17">
        <f>'Yıllık Veriler'!L11</f>
        <v>6506290000</v>
      </c>
      <c r="M17">
        <f>'Yıllık Veriler'!M11</f>
        <v>8281827000</v>
      </c>
      <c r="N17">
        <f>'Yıllık Veriler'!N11</f>
        <v>9284910000</v>
      </c>
      <c r="O17">
        <f>'Yıllık Veriler'!O11</f>
        <v>9750434000</v>
      </c>
      <c r="P17">
        <f>'Yıllık Veriler'!P11</f>
        <v>10787706000</v>
      </c>
      <c r="Q17">
        <f>'Yıllık Veriler'!Q11</f>
        <v>15828181000</v>
      </c>
      <c r="R17">
        <f>'Yıllık Veriler'!R11</f>
        <v>17118158000</v>
      </c>
      <c r="S17">
        <f>'Yıllık Veriler'!S11</f>
        <v>19659137000</v>
      </c>
      <c r="T17">
        <f>'Yıllık Veriler'!T11</f>
        <v>22909085000</v>
      </c>
    </row>
    <row r="18" spans="1:20" x14ac:dyDescent="0.25">
      <c r="A18" t="s">
        <v>226</v>
      </c>
      <c r="B18">
        <f>'Yıllık Veriler'!B19</f>
        <v>4296422000</v>
      </c>
      <c r="C18">
        <f>'Yıllık Veriler'!C19</f>
        <v>4406398000</v>
      </c>
      <c r="D18">
        <f>'Yıllık Veriler'!D19</f>
        <v>4614890000</v>
      </c>
      <c r="E18">
        <f>'Yıllık Veriler'!E19</f>
        <v>3173986000</v>
      </c>
      <c r="F18">
        <f>'Yıllık Veriler'!F19</f>
        <v>3342213000</v>
      </c>
      <c r="G18">
        <f>'Yıllık Veriler'!G19</f>
        <v>3334163000</v>
      </c>
      <c r="H18">
        <f>'Yıllık Veriler'!H19</f>
        <v>3373774000</v>
      </c>
      <c r="I18">
        <f>'Yıllık Veriler'!I19</f>
        <v>3096178000</v>
      </c>
      <c r="J18">
        <f>'Yıllık Veriler'!J19</f>
        <v>3170440000</v>
      </c>
      <c r="K18">
        <f>'Yıllık Veriler'!K19</f>
        <v>3266774000</v>
      </c>
      <c r="L18">
        <f>'Yıllık Veriler'!L19</f>
        <v>3488289000</v>
      </c>
      <c r="M18">
        <f>'Yıllık Veriler'!M19</f>
        <v>4899098000</v>
      </c>
      <c r="N18">
        <f>'Yıllık Veriler'!N19</f>
        <v>5266555000</v>
      </c>
      <c r="O18">
        <f>'Yıllık Veriler'!O19</f>
        <v>6346482000</v>
      </c>
      <c r="P18">
        <f>'Yıllık Veriler'!P19</f>
        <v>7367178000</v>
      </c>
      <c r="Q18">
        <f>'Yıllık Veriler'!Q19</f>
        <v>8094130000</v>
      </c>
      <c r="R18">
        <f>'Yıllık Veriler'!R19</f>
        <v>8726351000</v>
      </c>
      <c r="S18">
        <f>'Yıllık Veriler'!S19</f>
        <v>10295549000</v>
      </c>
      <c r="T18">
        <f>'Yıllık Veriler'!T19</f>
        <v>12571142000</v>
      </c>
    </row>
    <row r="19" spans="1:20" x14ac:dyDescent="0.25">
      <c r="A19" t="s">
        <v>227</v>
      </c>
      <c r="B19">
        <f>'Yıllık Veriler'!B28</f>
        <v>1404618000</v>
      </c>
      <c r="C19">
        <f>'Yıllık Veriler'!C28</f>
        <v>1281218000</v>
      </c>
      <c r="D19">
        <f>'Yıllık Veriler'!D28</f>
        <v>1339816000</v>
      </c>
      <c r="E19">
        <f>'Yıllık Veriler'!E28</f>
        <v>1391356000</v>
      </c>
      <c r="F19">
        <f>'Yıllık Veriler'!F28</f>
        <v>1408659000</v>
      </c>
      <c r="G19">
        <f>'Yıllık Veriler'!G28</f>
        <v>1639316000</v>
      </c>
      <c r="H19">
        <f>'Yıllık Veriler'!H28</f>
        <v>2017032000</v>
      </c>
      <c r="I19">
        <f>'Yıllık Veriler'!I28</f>
        <v>1412706000</v>
      </c>
      <c r="J19">
        <f>'Yıllık Veriler'!J28</f>
        <v>1646228000</v>
      </c>
      <c r="K19">
        <f>'Yıllık Veriler'!K28</f>
        <v>1782857000</v>
      </c>
      <c r="L19">
        <f>'Yıllık Veriler'!L28</f>
        <v>1695354000</v>
      </c>
      <c r="M19">
        <f>'Yıllık Veriler'!M28</f>
        <v>3143114000</v>
      </c>
      <c r="N19">
        <f>'Yıllık Veriler'!N28</f>
        <v>2764564000</v>
      </c>
      <c r="O19">
        <f>'Yıllık Veriler'!O28</f>
        <v>3520756000</v>
      </c>
      <c r="P19">
        <f>'Yıllık Veriler'!P28</f>
        <v>4392596000</v>
      </c>
      <c r="Q19">
        <f>'Yıllık Veriler'!Q28</f>
        <v>4446624000</v>
      </c>
      <c r="R19">
        <f>'Yıllık Veriler'!R28</f>
        <v>4805862000</v>
      </c>
      <c r="S19">
        <f>'Yıllık Veriler'!S28</f>
        <v>5893254000</v>
      </c>
      <c r="T19">
        <f>'Yıllık Veriler'!T28</f>
        <v>6682509000</v>
      </c>
    </row>
    <row r="20" spans="1:20" x14ac:dyDescent="0.25">
      <c r="A20" t="s">
        <v>228</v>
      </c>
      <c r="B20">
        <f>'Yıllık Veriler'!B39</f>
        <v>802254000</v>
      </c>
      <c r="C20">
        <f>'Yıllık Veriler'!C39</f>
        <v>707566000</v>
      </c>
      <c r="D20">
        <f>'Yıllık Veriler'!D39</f>
        <v>773371000</v>
      </c>
      <c r="E20">
        <f>'Yıllık Veriler'!E39</f>
        <v>1033622000</v>
      </c>
      <c r="F20">
        <f>'Yıllık Veriler'!F39</f>
        <v>1077271000</v>
      </c>
      <c r="G20">
        <f>'Yıllık Veriler'!G39</f>
        <v>1283095000</v>
      </c>
      <c r="H20">
        <f>'Yıllık Veriler'!H39</f>
        <v>1590570000</v>
      </c>
      <c r="I20">
        <f>'Yıllık Veriler'!I39</f>
        <v>1087683000</v>
      </c>
      <c r="J20">
        <f>'Yıllık Veriler'!J39</f>
        <v>1278599000</v>
      </c>
      <c r="K20">
        <f>'Yıllık Veriler'!K39</f>
        <v>1349019000</v>
      </c>
      <c r="L20">
        <f>'Yıllık Veriler'!L39</f>
        <v>1244851000</v>
      </c>
      <c r="M20">
        <f>'Yıllık Veriler'!M39</f>
        <v>2282368000</v>
      </c>
      <c r="N20">
        <f>'Yıllık Veriler'!N39</f>
        <v>1943410000</v>
      </c>
      <c r="O20">
        <f>'Yıllık Veriler'!O39</f>
        <v>2488030000</v>
      </c>
      <c r="P20">
        <f>'Yıllık Veriler'!P39</f>
        <v>3154347000</v>
      </c>
      <c r="Q20">
        <f>'Yıllık Veriler'!Q39</f>
        <v>14498093000</v>
      </c>
      <c r="R20">
        <f>'Yıllık Veriler'!R39</f>
        <v>14674639000</v>
      </c>
      <c r="S20">
        <f>'Yıllık Veriler'!S39</f>
        <v>15676418000</v>
      </c>
      <c r="T20">
        <f>'Yıllık Veriler'!T39</f>
        <v>25052943000</v>
      </c>
    </row>
    <row r="21" spans="1:20" x14ac:dyDescent="0.25">
      <c r="A21" t="s">
        <v>157</v>
      </c>
      <c r="B21">
        <f>'Yıllık Veriler'!B78</f>
        <v>4577023000</v>
      </c>
      <c r="C21">
        <f>'Yıllık Veriler'!C78</f>
        <v>4721749000</v>
      </c>
      <c r="D21">
        <f>'Yıllık Veriler'!D78</f>
        <v>4955033000</v>
      </c>
      <c r="E21">
        <f>'Yıllık Veriler'!E78</f>
        <v>3546853000</v>
      </c>
      <c r="F21">
        <f>'Yıllık Veriler'!F78</f>
        <v>3731358000</v>
      </c>
      <c r="G21">
        <f>'Yıllık Veriler'!G78</f>
        <v>3724935000</v>
      </c>
      <c r="H21">
        <f>'Yıllık Veriler'!H78</f>
        <v>3779786000</v>
      </c>
      <c r="I21">
        <f>'Yıllık Veriler'!I78</f>
        <v>3540256000</v>
      </c>
      <c r="J21">
        <f>'Yıllık Veriler'!J78</f>
        <v>3619732000</v>
      </c>
      <c r="K21">
        <f>'Yıllık Veriler'!K78</f>
        <v>3731054000</v>
      </c>
      <c r="L21">
        <f>'Yıllık Veriler'!L78</f>
        <v>3972966000</v>
      </c>
      <c r="M21">
        <f>'Yıllık Veriler'!M78</f>
        <v>5371686000</v>
      </c>
      <c r="N21">
        <f>'Yıllık Veriler'!N78</f>
        <v>5760362000</v>
      </c>
      <c r="O21">
        <f>'Yıllık Veriler'!O78</f>
        <v>6863248000</v>
      </c>
      <c r="P21">
        <f>'Yıllık Veriler'!P78</f>
        <v>7901571000</v>
      </c>
      <c r="Q21">
        <f>'Yıllık Veriler'!Q78</f>
        <v>8662705000</v>
      </c>
      <c r="R21">
        <f>'Yıllık Veriler'!R78</f>
        <v>9325645000</v>
      </c>
      <c r="S21">
        <f>'Yıllık Veriler'!S78</f>
        <v>10945812000</v>
      </c>
      <c r="T21">
        <f>'Yıllık Veriler'!T78</f>
        <v>13275667000</v>
      </c>
    </row>
    <row r="22" spans="1:20" x14ac:dyDescent="0.25">
      <c r="A22" s="8" t="s">
        <v>229</v>
      </c>
      <c r="B22" s="24">
        <f>B17/B$16</f>
        <v>0.33256295092477589</v>
      </c>
      <c r="C22" s="24">
        <f t="shared" ref="C22:T26" si="5">C17/C$16</f>
        <v>0.32260409193363176</v>
      </c>
      <c r="D22" s="24">
        <f t="shared" si="5"/>
        <v>0.32716780035001408</v>
      </c>
      <c r="E22" s="24">
        <f t="shared" si="5"/>
        <v>0.27473642355441308</v>
      </c>
      <c r="F22" s="24">
        <f t="shared" si="5"/>
        <v>0.27026948610523116</v>
      </c>
      <c r="G22" s="24">
        <f t="shared" si="5"/>
        <v>0.26770425519347713</v>
      </c>
      <c r="H22" s="24">
        <f t="shared" si="5"/>
        <v>0.26612651857807879</v>
      </c>
      <c r="I22" s="24">
        <f t="shared" si="5"/>
        <v>0.25919563282100183</v>
      </c>
      <c r="J22" s="24">
        <f t="shared" si="5"/>
        <v>0.26484615691716862</v>
      </c>
      <c r="K22" s="24">
        <f t="shared" si="5"/>
        <v>0.26699028933045771</v>
      </c>
      <c r="L22" s="24">
        <f t="shared" si="5"/>
        <v>0.25788376286611592</v>
      </c>
      <c r="M22" s="24">
        <f t="shared" si="5"/>
        <v>0.25100758221185276</v>
      </c>
      <c r="N22" s="24">
        <f t="shared" si="5"/>
        <v>0.20625848741909886</v>
      </c>
      <c r="O22" s="24">
        <f t="shared" si="5"/>
        <v>0.16787850035628257</v>
      </c>
      <c r="P22" s="24">
        <f t="shared" si="5"/>
        <v>0.14310604644697786</v>
      </c>
      <c r="Q22" s="24">
        <f t="shared" si="5"/>
        <v>0.18742880542939563</v>
      </c>
      <c r="R22" s="24">
        <f t="shared" si="5"/>
        <v>0.17985032993268965</v>
      </c>
      <c r="S22" s="24">
        <f t="shared" si="5"/>
        <v>0.18631520693003203</v>
      </c>
      <c r="T22" s="24">
        <f t="shared" si="5"/>
        <v>0.1910231015606085</v>
      </c>
    </row>
    <row r="23" spans="1:20" x14ac:dyDescent="0.25">
      <c r="A23" s="8" t="s">
        <v>230</v>
      </c>
      <c r="B23" s="24">
        <f t="shared" ref="B23:Q26" si="6">B18/B$16</f>
        <v>0.22889958012027661</v>
      </c>
      <c r="C23" s="24">
        <f t="shared" si="6"/>
        <v>0.22179987072742227</v>
      </c>
      <c r="D23" s="24">
        <f t="shared" si="6"/>
        <v>0.22576753373739591</v>
      </c>
      <c r="E23" s="24">
        <f t="shared" si="6"/>
        <v>0.16316106160025518</v>
      </c>
      <c r="F23" s="24">
        <f t="shared" si="6"/>
        <v>0.16108193313761823</v>
      </c>
      <c r="G23" s="24">
        <f t="shared" si="6"/>
        <v>0.15704535355473667</v>
      </c>
      <c r="H23" s="24">
        <f t="shared" si="6"/>
        <v>0.15494223284876887</v>
      </c>
      <c r="I23" s="24">
        <f t="shared" si="6"/>
        <v>0.14230588371124725</v>
      </c>
      <c r="J23" s="24">
        <f t="shared" si="6"/>
        <v>0.14498749690686724</v>
      </c>
      <c r="K23" s="24">
        <f t="shared" si="6"/>
        <v>0.14443704056989681</v>
      </c>
      <c r="L23" s="24">
        <f t="shared" si="6"/>
        <v>0.13826206536820224</v>
      </c>
      <c r="M23" s="24">
        <f t="shared" si="6"/>
        <v>0.14848302723528559</v>
      </c>
      <c r="N23" s="24">
        <f t="shared" si="6"/>
        <v>0.11699323614439905</v>
      </c>
      <c r="O23" s="24">
        <f t="shared" si="6"/>
        <v>0.109270816119379</v>
      </c>
      <c r="P23" s="24">
        <f t="shared" si="6"/>
        <v>9.7730482926690204E-2</v>
      </c>
      <c r="Q23" s="24">
        <f t="shared" si="6"/>
        <v>9.5846333630518504E-2</v>
      </c>
      <c r="R23" s="24">
        <f t="shared" si="5"/>
        <v>9.1682592628158727E-2</v>
      </c>
      <c r="S23" s="24">
        <f t="shared" si="5"/>
        <v>9.7573832584476328E-2</v>
      </c>
      <c r="T23" s="24">
        <f t="shared" si="5"/>
        <v>0.10482210594612711</v>
      </c>
    </row>
    <row r="24" spans="1:20" x14ac:dyDescent="0.25">
      <c r="A24" s="8" t="s">
        <v>231</v>
      </c>
      <c r="B24" s="24">
        <f t="shared" si="6"/>
        <v>7.4833540659968389E-2</v>
      </c>
      <c r="C24" s="24">
        <f t="shared" si="5"/>
        <v>6.4491220895989534E-2</v>
      </c>
      <c r="D24" s="24">
        <f t="shared" si="5"/>
        <v>6.5545864361209655E-2</v>
      </c>
      <c r="E24" s="24">
        <f t="shared" si="5"/>
        <v>7.1523668353888348E-2</v>
      </c>
      <c r="F24" s="24">
        <f t="shared" si="5"/>
        <v>6.7891996964796725E-2</v>
      </c>
      <c r="G24" s="24">
        <f t="shared" si="5"/>
        <v>7.7214869461372071E-2</v>
      </c>
      <c r="H24" s="24">
        <f t="shared" si="5"/>
        <v>9.2633188176628897E-2</v>
      </c>
      <c r="I24" s="24">
        <f t="shared" si="5"/>
        <v>6.4930496810642432E-2</v>
      </c>
      <c r="J24" s="24">
        <f t="shared" si="5"/>
        <v>7.528370732705815E-2</v>
      </c>
      <c r="K24" s="24">
        <f t="shared" si="5"/>
        <v>7.8827182057688877E-2</v>
      </c>
      <c r="L24" s="24">
        <f t="shared" si="5"/>
        <v>6.7197169033369405E-2</v>
      </c>
      <c r="M24" s="24">
        <f t="shared" si="5"/>
        <v>9.5262246573881021E-2</v>
      </c>
      <c r="N24" s="24">
        <f t="shared" si="5"/>
        <v>6.1413065825440809E-2</v>
      </c>
      <c r="O24" s="24">
        <f t="shared" si="5"/>
        <v>6.061876193412355E-2</v>
      </c>
      <c r="P24" s="24">
        <f t="shared" si="5"/>
        <v>5.8270687688263767E-2</v>
      </c>
      <c r="Q24" s="24">
        <f t="shared" si="5"/>
        <v>5.2654529570623491E-2</v>
      </c>
      <c r="R24" s="24">
        <f t="shared" si="5"/>
        <v>5.0492340724450364E-2</v>
      </c>
      <c r="S24" s="24">
        <f t="shared" si="5"/>
        <v>5.5852036561993487E-2</v>
      </c>
      <c r="T24" s="24">
        <f t="shared" si="5"/>
        <v>5.5720845917097098E-2</v>
      </c>
    </row>
    <row r="25" spans="1:20" x14ac:dyDescent="0.25">
      <c r="A25" s="8" t="s">
        <v>232</v>
      </c>
      <c r="B25" s="24">
        <f t="shared" si="6"/>
        <v>4.2741519280418076E-2</v>
      </c>
      <c r="C25" s="24">
        <f t="shared" si="5"/>
        <v>3.5615949201846783E-2</v>
      </c>
      <c r="D25" s="24">
        <f t="shared" si="5"/>
        <v>3.7834501653132277E-2</v>
      </c>
      <c r="E25" s="24">
        <f t="shared" si="5"/>
        <v>5.3134091584959402E-2</v>
      </c>
      <c r="F25" s="24">
        <f t="shared" si="5"/>
        <v>5.1920357916474848E-2</v>
      </c>
      <c r="G25" s="24">
        <f t="shared" si="5"/>
        <v>6.0436189808151207E-2</v>
      </c>
      <c r="H25" s="24">
        <f t="shared" si="5"/>
        <v>7.304771075426697E-2</v>
      </c>
      <c r="I25" s="24">
        <f t="shared" si="5"/>
        <v>4.9991857868863017E-2</v>
      </c>
      <c r="J25" s="24">
        <f t="shared" si="5"/>
        <v>5.8471653321817647E-2</v>
      </c>
      <c r="K25" s="24">
        <f t="shared" si="5"/>
        <v>5.9645482678802278E-2</v>
      </c>
      <c r="L25" s="24">
        <f t="shared" si="5"/>
        <v>4.9341000798864984E-2</v>
      </c>
      <c r="M25" s="24">
        <f t="shared" si="5"/>
        <v>6.9174552112438711E-2</v>
      </c>
      <c r="N25" s="24">
        <f t="shared" si="5"/>
        <v>4.317164162443695E-2</v>
      </c>
      <c r="O25" s="24">
        <f t="shared" si="5"/>
        <v>4.2837759349116329E-2</v>
      </c>
      <c r="P25" s="24">
        <f t="shared" si="5"/>
        <v>4.1844496716158683E-2</v>
      </c>
      <c r="Q25" s="24">
        <f t="shared" si="5"/>
        <v>0.17167861878723037</v>
      </c>
      <c r="R25" s="24">
        <f t="shared" si="5"/>
        <v>0.15417772553525413</v>
      </c>
      <c r="S25" s="24">
        <f t="shared" si="5"/>
        <v>0.14856985144320825</v>
      </c>
      <c r="T25" s="24">
        <f t="shared" si="5"/>
        <v>0.20889925874739806</v>
      </c>
    </row>
    <row r="26" spans="1:20" x14ac:dyDescent="0.25">
      <c r="A26" s="8" t="s">
        <v>234</v>
      </c>
      <c r="B26" s="24">
        <f t="shared" si="6"/>
        <v>0.24384910115925504</v>
      </c>
      <c r="C26" s="24">
        <f t="shared" si="6"/>
        <v>0.2376733372263094</v>
      </c>
      <c r="D26" s="24">
        <f t="shared" si="6"/>
        <v>0.24240785370776119</v>
      </c>
      <c r="E26" s="24">
        <f t="shared" si="6"/>
        <v>0.18232856125390909</v>
      </c>
      <c r="F26" s="24">
        <f t="shared" si="6"/>
        <v>0.1798372395381494</v>
      </c>
      <c r="G26" s="24">
        <f t="shared" si="6"/>
        <v>0.17545145034703255</v>
      </c>
      <c r="H26" s="24">
        <f t="shared" si="6"/>
        <v>0.17358853394759599</v>
      </c>
      <c r="I26" s="24">
        <f t="shared" si="6"/>
        <v>0.16271650358734072</v>
      </c>
      <c r="J26" s="24">
        <f t="shared" si="6"/>
        <v>0.16553408427653207</v>
      </c>
      <c r="K26" s="24">
        <f t="shared" si="6"/>
        <v>0.16496470155770673</v>
      </c>
      <c r="L26" s="24">
        <f t="shared" si="6"/>
        <v>0.1574727566430548</v>
      </c>
      <c r="M26" s="24">
        <f t="shared" si="6"/>
        <v>0.16280633672512823</v>
      </c>
      <c r="N26" s="24">
        <f t="shared" si="6"/>
        <v>0.12796285080915756</v>
      </c>
      <c r="O26" s="24">
        <f t="shared" si="6"/>
        <v>0.11816825608103759</v>
      </c>
      <c r="P26" s="24">
        <f t="shared" si="6"/>
        <v>0.10481955909162646</v>
      </c>
      <c r="Q26" s="24">
        <f t="shared" si="6"/>
        <v>0.10257909294423995</v>
      </c>
      <c r="R26" s="24">
        <f t="shared" si="5"/>
        <v>9.7979019126072889E-2</v>
      </c>
      <c r="S26" s="24">
        <f t="shared" si="5"/>
        <v>0.10373655912755619</v>
      </c>
      <c r="T26" s="24">
        <f t="shared" si="5"/>
        <v>0.11069665530621668</v>
      </c>
    </row>
    <row r="45" spans="1:20" x14ac:dyDescent="0.25">
      <c r="B45" s="1" t="s">
        <v>19</v>
      </c>
      <c r="C45" s="1" t="s">
        <v>18</v>
      </c>
      <c r="D45" s="1" t="s">
        <v>17</v>
      </c>
      <c r="E45" s="1" t="s">
        <v>16</v>
      </c>
      <c r="F45" s="1" t="s">
        <v>15</v>
      </c>
      <c r="G45" s="1" t="s">
        <v>14</v>
      </c>
      <c r="H45" s="1" t="s">
        <v>13</v>
      </c>
      <c r="I45" s="1" t="s">
        <v>12</v>
      </c>
      <c r="J45" s="1" t="s">
        <v>11</v>
      </c>
      <c r="K45" s="1" t="s">
        <v>10</v>
      </c>
      <c r="L45" s="1" t="s">
        <v>9</v>
      </c>
      <c r="M45" s="1" t="s">
        <v>8</v>
      </c>
      <c r="N45" s="1" t="s">
        <v>7</v>
      </c>
      <c r="O45" s="1" t="s">
        <v>6</v>
      </c>
      <c r="P45" s="1" t="s">
        <v>5</v>
      </c>
      <c r="Q45" s="1" t="s">
        <v>4</v>
      </c>
      <c r="R45" s="1" t="s">
        <v>3</v>
      </c>
      <c r="S45" s="1" t="s">
        <v>2</v>
      </c>
      <c r="T45" s="1" t="s">
        <v>1</v>
      </c>
    </row>
    <row r="46" spans="1:20" x14ac:dyDescent="0.25">
      <c r="A46" t="s">
        <v>228</v>
      </c>
      <c r="B46">
        <f>B20</f>
        <v>802254000</v>
      </c>
      <c r="C46">
        <f t="shared" ref="C46:T46" si="7">C20</f>
        <v>707566000</v>
      </c>
      <c r="D46">
        <f t="shared" si="7"/>
        <v>773371000</v>
      </c>
      <c r="E46">
        <f t="shared" si="7"/>
        <v>1033622000</v>
      </c>
      <c r="F46">
        <f t="shared" si="7"/>
        <v>1077271000</v>
      </c>
      <c r="G46">
        <f t="shared" si="7"/>
        <v>1283095000</v>
      </c>
      <c r="H46">
        <f t="shared" si="7"/>
        <v>1590570000</v>
      </c>
      <c r="I46">
        <f t="shared" si="7"/>
        <v>1087683000</v>
      </c>
      <c r="J46">
        <f t="shared" si="7"/>
        <v>1278599000</v>
      </c>
      <c r="K46">
        <f t="shared" si="7"/>
        <v>1349019000</v>
      </c>
      <c r="L46">
        <f t="shared" si="7"/>
        <v>1244851000</v>
      </c>
      <c r="M46">
        <f t="shared" si="7"/>
        <v>2282368000</v>
      </c>
      <c r="N46">
        <f t="shared" si="7"/>
        <v>1943410000</v>
      </c>
      <c r="O46">
        <f t="shared" si="7"/>
        <v>2488030000</v>
      </c>
      <c r="P46">
        <f t="shared" si="7"/>
        <v>3154347000</v>
      </c>
      <c r="Q46">
        <f t="shared" si="7"/>
        <v>14498093000</v>
      </c>
      <c r="R46">
        <f t="shared" si="7"/>
        <v>14674639000</v>
      </c>
      <c r="S46">
        <f t="shared" si="7"/>
        <v>15676418000</v>
      </c>
      <c r="T46">
        <f t="shared" si="7"/>
        <v>25052943000</v>
      </c>
    </row>
    <row r="47" spans="1:20" x14ac:dyDescent="0.25">
      <c r="A47" t="s">
        <v>218</v>
      </c>
      <c r="B47">
        <f>Bilanço!F30</f>
        <v>24421116000</v>
      </c>
      <c r="C47">
        <f>Bilanço!G30</f>
        <v>23773330000</v>
      </c>
      <c r="D47">
        <f>Bilanço!H30</f>
        <v>22741796000</v>
      </c>
      <c r="E47">
        <f>Bilanço!I30</f>
        <v>23395458000</v>
      </c>
      <c r="F47">
        <f>Bilanço!J30</f>
        <v>24456902000</v>
      </c>
      <c r="G47">
        <f>Bilanço!K30</f>
        <v>24726854000</v>
      </c>
      <c r="H47">
        <f>Bilanço!L30</f>
        <v>25447886000</v>
      </c>
      <c r="I47">
        <f>Bilanço!M30</f>
        <v>24675505000</v>
      </c>
      <c r="J47">
        <f>Bilanço!N30</f>
        <v>25361660000</v>
      </c>
      <c r="K47">
        <f>Bilanço!O30</f>
        <v>24832184000</v>
      </c>
      <c r="L47">
        <f>Bilanço!P30</f>
        <v>26679535000</v>
      </c>
      <c r="M47">
        <f>Bilanço!Q30</f>
        <v>31333641000</v>
      </c>
      <c r="N47">
        <f>Bilanço!R30</f>
        <v>36506671000</v>
      </c>
      <c r="O47">
        <f>Bilanço!S30</f>
        <v>43012146000</v>
      </c>
      <c r="P47">
        <f>Bilanço!T30</f>
        <v>47496419000</v>
      </c>
      <c r="Q47">
        <f>Bilanço!U30</f>
        <v>59188597000</v>
      </c>
      <c r="R47">
        <f>Bilanço!V30</f>
        <v>64197254000</v>
      </c>
      <c r="S47">
        <f>Bilanço!W30</f>
        <v>68910887000</v>
      </c>
      <c r="T47">
        <f>Bilanço!X30</f>
        <v>94662620000</v>
      </c>
    </row>
    <row r="48" spans="1:20" x14ac:dyDescent="0.25">
      <c r="A48" t="s">
        <v>219</v>
      </c>
      <c r="E48">
        <f>AVERAGE(B47:E47)</f>
        <v>23582925000</v>
      </c>
      <c r="F48">
        <f t="shared" ref="F48:T48" si="8">AVERAGE(C47:F47)</f>
        <v>23591871500</v>
      </c>
      <c r="G48">
        <f t="shared" si="8"/>
        <v>23830252500</v>
      </c>
      <c r="H48">
        <f t="shared" si="8"/>
        <v>24506775000</v>
      </c>
      <c r="I48">
        <f t="shared" si="8"/>
        <v>24826786750</v>
      </c>
      <c r="J48">
        <f t="shared" si="8"/>
        <v>25052976250</v>
      </c>
      <c r="K48">
        <f t="shared" si="8"/>
        <v>25079308750</v>
      </c>
      <c r="L48">
        <f t="shared" si="8"/>
        <v>25387221000</v>
      </c>
      <c r="M48">
        <f t="shared" si="8"/>
        <v>27051755000</v>
      </c>
      <c r="N48">
        <f t="shared" si="8"/>
        <v>29838007750</v>
      </c>
      <c r="O48">
        <f t="shared" si="8"/>
        <v>34382998250</v>
      </c>
      <c r="P48">
        <f t="shared" si="8"/>
        <v>39587219250</v>
      </c>
      <c r="Q48">
        <f t="shared" si="8"/>
        <v>46550958250</v>
      </c>
      <c r="R48">
        <f t="shared" si="8"/>
        <v>53473604000</v>
      </c>
      <c r="S48">
        <f t="shared" si="8"/>
        <v>59948289250</v>
      </c>
      <c r="T48">
        <f t="shared" si="8"/>
        <v>71739839500</v>
      </c>
    </row>
    <row r="49" spans="1:20" x14ac:dyDescent="0.25">
      <c r="A49" s="8" t="s">
        <v>235</v>
      </c>
      <c r="E49" s="24">
        <f>E46/E48</f>
        <v>4.382925358071571E-2</v>
      </c>
      <c r="F49" s="24">
        <f t="shared" ref="F49:T49" si="9">F46/F48</f>
        <v>4.5662803817831915E-2</v>
      </c>
      <c r="G49" s="24">
        <f t="shared" si="9"/>
        <v>5.3843113915809329E-2</v>
      </c>
      <c r="H49" s="24">
        <f t="shared" si="9"/>
        <v>6.490327674694038E-2</v>
      </c>
      <c r="I49" s="24">
        <f t="shared" si="9"/>
        <v>4.3810864891728286E-2</v>
      </c>
      <c r="J49" s="24">
        <f t="shared" si="9"/>
        <v>5.103581256139178E-2</v>
      </c>
      <c r="K49" s="24">
        <f t="shared" si="9"/>
        <v>5.3790118916256013E-2</v>
      </c>
      <c r="L49" s="24">
        <f t="shared" si="9"/>
        <v>4.903455167463977E-2</v>
      </c>
      <c r="M49" s="24">
        <f t="shared" si="9"/>
        <v>8.4370422547446547E-2</v>
      </c>
      <c r="N49" s="24">
        <f t="shared" si="9"/>
        <v>6.513202946667912E-2</v>
      </c>
      <c r="O49" s="24">
        <f t="shared" si="9"/>
        <v>7.2362217567806211E-2</v>
      </c>
      <c r="P49" s="24">
        <f t="shared" si="9"/>
        <v>7.9680943995580095E-2</v>
      </c>
      <c r="Q49" s="24">
        <f t="shared" si="9"/>
        <v>0.31144564032685623</v>
      </c>
      <c r="R49" s="24">
        <f t="shared" si="9"/>
        <v>0.27442771577543196</v>
      </c>
      <c r="S49" s="24">
        <f t="shared" si="9"/>
        <v>0.26149900516135244</v>
      </c>
      <c r="T49" s="24">
        <f t="shared" si="9"/>
        <v>0.34921939015489434</v>
      </c>
    </row>
    <row r="67" spans="1:20" x14ac:dyDescent="0.25">
      <c r="B67" s="1" t="s">
        <v>19</v>
      </c>
      <c r="C67" s="1" t="s">
        <v>18</v>
      </c>
      <c r="D67" s="1" t="s">
        <v>17</v>
      </c>
      <c r="E67" s="1" t="s">
        <v>16</v>
      </c>
      <c r="F67" s="1" t="s">
        <v>15</v>
      </c>
      <c r="G67" s="1" t="s">
        <v>14</v>
      </c>
      <c r="H67" s="1" t="s">
        <v>13</v>
      </c>
      <c r="I67" s="1" t="s">
        <v>12</v>
      </c>
      <c r="J67" s="1" t="s">
        <v>11</v>
      </c>
      <c r="K67" s="1" t="s">
        <v>10</v>
      </c>
      <c r="L67" s="1" t="s">
        <v>9</v>
      </c>
      <c r="M67" s="1" t="s">
        <v>8</v>
      </c>
      <c r="N67" s="1" t="s">
        <v>7</v>
      </c>
      <c r="O67" s="1" t="s">
        <v>6</v>
      </c>
      <c r="P67" s="1" t="s">
        <v>5</v>
      </c>
      <c r="Q67" s="1" t="s">
        <v>4</v>
      </c>
      <c r="R67" s="1" t="s">
        <v>3</v>
      </c>
      <c r="S67" s="1" t="s">
        <v>2</v>
      </c>
      <c r="T67" s="1" t="s">
        <v>1</v>
      </c>
    </row>
    <row r="68" spans="1:20" x14ac:dyDescent="0.25">
      <c r="A68" t="s">
        <v>228</v>
      </c>
      <c r="B68">
        <f>'Yıllık Veriler'!B39</f>
        <v>802254000</v>
      </c>
      <c r="C68">
        <f>'Yıllık Veriler'!C39</f>
        <v>707566000</v>
      </c>
      <c r="D68">
        <f>'Yıllık Veriler'!D39</f>
        <v>773371000</v>
      </c>
      <c r="E68">
        <f>'Yıllık Veriler'!E39</f>
        <v>1033622000</v>
      </c>
      <c r="F68">
        <f>'Yıllık Veriler'!F39</f>
        <v>1077271000</v>
      </c>
      <c r="G68">
        <f>'Yıllık Veriler'!G39</f>
        <v>1283095000</v>
      </c>
      <c r="H68">
        <f>'Yıllık Veriler'!H39</f>
        <v>1590570000</v>
      </c>
      <c r="I68">
        <f>'Yıllık Veriler'!I39</f>
        <v>1087683000</v>
      </c>
      <c r="J68">
        <f>'Yıllık Veriler'!J39</f>
        <v>1278599000</v>
      </c>
      <c r="K68">
        <f>'Yıllık Veriler'!K39</f>
        <v>1349019000</v>
      </c>
      <c r="L68">
        <f>'Yıllık Veriler'!L39</f>
        <v>1244851000</v>
      </c>
      <c r="M68">
        <f>'Yıllık Veriler'!M39</f>
        <v>2282368000</v>
      </c>
      <c r="N68">
        <f>'Yıllık Veriler'!N39</f>
        <v>1943410000</v>
      </c>
      <c r="O68">
        <f>'Yıllık Veriler'!O39</f>
        <v>2488030000</v>
      </c>
      <c r="P68">
        <f>'Yıllık Veriler'!P39</f>
        <v>3154347000</v>
      </c>
      <c r="Q68">
        <f>'Yıllık Veriler'!Q39</f>
        <v>14498093000</v>
      </c>
      <c r="R68">
        <f>'Yıllık Veriler'!R39</f>
        <v>14674639000</v>
      </c>
      <c r="S68">
        <f>'Yıllık Veriler'!S39</f>
        <v>15676418000</v>
      </c>
      <c r="T68">
        <f>'Yıllık Veriler'!T39</f>
        <v>25052943000</v>
      </c>
    </row>
    <row r="69" spans="1:20" x14ac:dyDescent="0.25">
      <c r="A69" t="s">
        <v>226</v>
      </c>
      <c r="B69">
        <f>B18</f>
        <v>4296422000</v>
      </c>
      <c r="C69">
        <f t="shared" ref="C69:T69" si="10">C18</f>
        <v>4406398000</v>
      </c>
      <c r="D69">
        <f t="shared" si="10"/>
        <v>4614890000</v>
      </c>
      <c r="E69">
        <f t="shared" si="10"/>
        <v>3173986000</v>
      </c>
      <c r="F69">
        <f t="shared" si="10"/>
        <v>3342213000</v>
      </c>
      <c r="G69">
        <f t="shared" si="10"/>
        <v>3334163000</v>
      </c>
      <c r="H69">
        <f t="shared" si="10"/>
        <v>3373774000</v>
      </c>
      <c r="I69">
        <f t="shared" si="10"/>
        <v>3096178000</v>
      </c>
      <c r="J69">
        <f t="shared" si="10"/>
        <v>3170440000</v>
      </c>
      <c r="K69">
        <f t="shared" si="10"/>
        <v>3266774000</v>
      </c>
      <c r="L69">
        <f t="shared" si="10"/>
        <v>3488289000</v>
      </c>
      <c r="M69">
        <f t="shared" si="10"/>
        <v>4899098000</v>
      </c>
      <c r="N69">
        <f t="shared" si="10"/>
        <v>5266555000</v>
      </c>
      <c r="O69">
        <f t="shared" si="10"/>
        <v>6346482000</v>
      </c>
      <c r="P69">
        <f t="shared" si="10"/>
        <v>7367178000</v>
      </c>
      <c r="Q69">
        <f t="shared" si="10"/>
        <v>8094130000</v>
      </c>
      <c r="R69">
        <f t="shared" si="10"/>
        <v>8726351000</v>
      </c>
      <c r="S69">
        <f t="shared" si="10"/>
        <v>10295549000</v>
      </c>
      <c r="T69">
        <f t="shared" si="10"/>
        <v>12571142000</v>
      </c>
    </row>
    <row r="70" spans="1:20" x14ac:dyDescent="0.25">
      <c r="A70" t="s">
        <v>200</v>
      </c>
      <c r="B70">
        <f>Bilanço!F60</f>
        <v>6129912000</v>
      </c>
      <c r="C70">
        <f>Bilanço!G60</f>
        <v>6334422000</v>
      </c>
      <c r="D70">
        <f>Bilanço!H60</f>
        <v>6590139000</v>
      </c>
      <c r="E70">
        <f>Bilanço!I60</f>
        <v>6834503000</v>
      </c>
      <c r="F70">
        <f>Bilanço!J60</f>
        <v>6559760000</v>
      </c>
      <c r="G70">
        <f>Bilanço!K60</f>
        <v>6915245000</v>
      </c>
      <c r="H70">
        <f>Bilanço!L60</f>
        <v>7601573000</v>
      </c>
      <c r="I70">
        <f>Bilanço!M60</f>
        <v>7153306000</v>
      </c>
      <c r="J70">
        <f>Bilanço!N60</f>
        <v>6719536000</v>
      </c>
      <c r="K70">
        <f>Bilanço!O60</f>
        <v>7111849000</v>
      </c>
      <c r="L70">
        <f>Bilanço!P60</f>
        <v>7633531000</v>
      </c>
      <c r="M70">
        <f>Bilanço!Q60</f>
        <v>9351022000</v>
      </c>
      <c r="N70">
        <f>Bilanço!R60</f>
        <v>8066275000</v>
      </c>
      <c r="O70">
        <f>Bilanço!S60</f>
        <v>9019449000</v>
      </c>
      <c r="P70">
        <f>Bilanço!T60</f>
        <v>9965481000</v>
      </c>
      <c r="Q70">
        <f>Bilanço!U60</f>
        <v>21572246000</v>
      </c>
      <c r="R70">
        <f>Bilanço!V60</f>
        <v>19158127000</v>
      </c>
      <c r="S70">
        <f>Bilanço!W60</f>
        <v>21774102000</v>
      </c>
      <c r="T70">
        <f>Bilanço!X60</f>
        <v>32046733000</v>
      </c>
    </row>
    <row r="71" spans="1:20" x14ac:dyDescent="0.25">
      <c r="A71" t="s">
        <v>236</v>
      </c>
      <c r="F71">
        <f>(B70+F70)/2</f>
        <v>6344836000</v>
      </c>
      <c r="G71">
        <f t="shared" ref="G71:T71" si="11">(C70+G70)/2</f>
        <v>6624833500</v>
      </c>
      <c r="H71">
        <f t="shared" si="11"/>
        <v>7095856000</v>
      </c>
      <c r="I71">
        <f t="shared" si="11"/>
        <v>6993904500</v>
      </c>
      <c r="J71">
        <f t="shared" si="11"/>
        <v>6639648000</v>
      </c>
      <c r="K71">
        <f t="shared" si="11"/>
        <v>7013547000</v>
      </c>
      <c r="L71">
        <f t="shared" si="11"/>
        <v>7617552000</v>
      </c>
      <c r="M71">
        <f t="shared" si="11"/>
        <v>8252164000</v>
      </c>
      <c r="N71">
        <f t="shared" si="11"/>
        <v>7392905500</v>
      </c>
      <c r="O71">
        <f t="shared" si="11"/>
        <v>8065649000</v>
      </c>
      <c r="P71">
        <f t="shared" si="11"/>
        <v>8799506000</v>
      </c>
      <c r="Q71">
        <f t="shared" si="11"/>
        <v>15461634000</v>
      </c>
      <c r="R71">
        <f t="shared" si="11"/>
        <v>13612201000</v>
      </c>
      <c r="S71">
        <f t="shared" si="11"/>
        <v>15396775500</v>
      </c>
      <c r="T71">
        <f t="shared" si="11"/>
        <v>21006107000</v>
      </c>
    </row>
    <row r="72" spans="1:20" x14ac:dyDescent="0.25">
      <c r="A72" t="s">
        <v>237</v>
      </c>
      <c r="E72" s="24"/>
      <c r="F72" s="24">
        <f t="shared" ref="F72:T72" si="12">F68/F71</f>
        <v>0.16978705202151798</v>
      </c>
      <c r="G72" s="24">
        <f t="shared" si="12"/>
        <v>0.19367958455106835</v>
      </c>
      <c r="H72" s="24">
        <f t="shared" si="12"/>
        <v>0.22415477427952316</v>
      </c>
      <c r="I72" s="24">
        <f t="shared" si="12"/>
        <v>0.15551870918454777</v>
      </c>
      <c r="J72" s="24">
        <f t="shared" si="12"/>
        <v>0.19257029890741195</v>
      </c>
      <c r="K72" s="24">
        <f t="shared" si="12"/>
        <v>0.19234475793774533</v>
      </c>
      <c r="L72" s="24">
        <f t="shared" si="12"/>
        <v>0.16341877285511147</v>
      </c>
      <c r="M72" s="24">
        <f t="shared" si="12"/>
        <v>0.27657811938783572</v>
      </c>
      <c r="N72" s="24">
        <f t="shared" si="12"/>
        <v>0.26287499549399085</v>
      </c>
      <c r="O72" s="24">
        <f t="shared" si="12"/>
        <v>0.30847238703295915</v>
      </c>
      <c r="P72" s="24">
        <f t="shared" si="12"/>
        <v>0.35846864585352861</v>
      </c>
      <c r="Q72" s="24">
        <f t="shared" si="12"/>
        <v>0.93768181293128527</v>
      </c>
      <c r="R72" s="24">
        <f t="shared" si="12"/>
        <v>1.078050419619869</v>
      </c>
      <c r="S72" s="24">
        <f t="shared" si="12"/>
        <v>1.0181624067974493</v>
      </c>
      <c r="T72" s="24">
        <f t="shared" si="12"/>
        <v>1.1926504516043834</v>
      </c>
    </row>
    <row r="73" spans="1:20" x14ac:dyDescent="0.25">
      <c r="A73" t="s">
        <v>238</v>
      </c>
      <c r="E73" s="24"/>
      <c r="F73" s="24">
        <f t="shared" ref="F73:T73" si="13">F69/F71</f>
        <v>0.52676113299067151</v>
      </c>
      <c r="G73" s="24">
        <f t="shared" si="13"/>
        <v>0.50328253532711431</v>
      </c>
      <c r="H73" s="24">
        <f t="shared" si="13"/>
        <v>0.47545694275644829</v>
      </c>
      <c r="I73" s="24">
        <f t="shared" si="13"/>
        <v>0.44269663676419946</v>
      </c>
      <c r="J73" s="24">
        <f t="shared" si="13"/>
        <v>0.47750121693198194</v>
      </c>
      <c r="K73" s="24">
        <f t="shared" si="13"/>
        <v>0.46578058149464174</v>
      </c>
      <c r="L73" s="24">
        <f t="shared" si="13"/>
        <v>0.45792782248155312</v>
      </c>
      <c r="M73" s="24">
        <f t="shared" si="13"/>
        <v>0.5936743380281827</v>
      </c>
      <c r="N73" s="24">
        <f t="shared" si="13"/>
        <v>0.71237959148808272</v>
      </c>
      <c r="O73" s="24">
        <f t="shared" si="13"/>
        <v>0.78685323400509988</v>
      </c>
      <c r="P73" s="24">
        <f t="shared" si="13"/>
        <v>0.83722631702279648</v>
      </c>
      <c r="Q73" s="24">
        <f t="shared" si="13"/>
        <v>0.52349771052658467</v>
      </c>
      <c r="R73" s="24">
        <f t="shared" si="13"/>
        <v>0.64106833274060526</v>
      </c>
      <c r="S73" s="24">
        <f t="shared" si="13"/>
        <v>0.66868215361066996</v>
      </c>
      <c r="T73" s="24">
        <f t="shared" si="13"/>
        <v>0.59845177404837557</v>
      </c>
    </row>
    <row r="74" spans="1:20" x14ac:dyDescent="0.25">
      <c r="A74" t="s">
        <v>183</v>
      </c>
      <c r="B74">
        <f>Bilanço!F71-Bilanço!F32</f>
        <v>14785546000</v>
      </c>
      <c r="C74">
        <f>Bilanço!G71-Bilanço!G32</f>
        <v>13622051000</v>
      </c>
      <c r="D74">
        <f>Bilanço!H71-Bilanço!H32</f>
        <v>15712292000</v>
      </c>
      <c r="E74">
        <f>Bilanço!I71-Bilanço!I32</f>
        <v>14160763000</v>
      </c>
      <c r="F74">
        <f>Bilanço!J71-Bilanço!J32</f>
        <v>18276108000</v>
      </c>
      <c r="G74">
        <f>Bilanço!K71-Bilanço!K32</f>
        <v>18324666000</v>
      </c>
      <c r="H74">
        <f>Bilanço!L71-Bilanço!L32</f>
        <v>19203357000</v>
      </c>
      <c r="I74">
        <f>Bilanço!M71-Bilanço!M32</f>
        <v>16387895000</v>
      </c>
      <c r="J74">
        <f>Bilanço!N71-Bilanço!N32</f>
        <v>14924126000</v>
      </c>
      <c r="K74">
        <f>Bilanço!O71-Bilanço!O32</f>
        <v>13646839000</v>
      </c>
      <c r="L74">
        <f>Bilanço!P71-Bilanço!P32</f>
        <v>14026230000</v>
      </c>
      <c r="M74">
        <f>Bilanço!Q71-Bilanço!Q32</f>
        <v>17077265000</v>
      </c>
      <c r="N74">
        <f>Bilanço!R71-Bilanço!R32</f>
        <v>14047521000</v>
      </c>
      <c r="O74">
        <f>Bilanço!S71-Bilanço!S32</f>
        <v>16013647000</v>
      </c>
      <c r="P74">
        <f>Bilanço!T71-Bilanço!T32</f>
        <v>16988436000</v>
      </c>
      <c r="Q74">
        <f>Bilanço!U71-Bilanço!U32</f>
        <v>27934757000</v>
      </c>
      <c r="R74">
        <f>Bilanço!V71-Bilanço!V32</f>
        <v>27033060000</v>
      </c>
      <c r="S74">
        <f>Bilanço!W71-Bilanço!W32</f>
        <v>31967221000</v>
      </c>
      <c r="T74">
        <f>Bilanço!X71-Bilanço!X32</f>
        <v>51398017000</v>
      </c>
    </row>
    <row r="75" spans="1:20" x14ac:dyDescent="0.25">
      <c r="A75" t="s">
        <v>239</v>
      </c>
      <c r="F75">
        <f>(F74+B74)/2</f>
        <v>16530827000</v>
      </c>
      <c r="G75">
        <f t="shared" ref="G75:T75" si="14">(G74+C74)/2</f>
        <v>15973358500</v>
      </c>
      <c r="H75">
        <f t="shared" si="14"/>
        <v>17457824500</v>
      </c>
      <c r="I75">
        <f t="shared" si="14"/>
        <v>15274329000</v>
      </c>
      <c r="J75">
        <f t="shared" si="14"/>
        <v>16600117000</v>
      </c>
      <c r="K75">
        <f t="shared" si="14"/>
        <v>15985752500</v>
      </c>
      <c r="L75">
        <f t="shared" si="14"/>
        <v>16614793500</v>
      </c>
      <c r="M75">
        <f t="shared" si="14"/>
        <v>16732580000</v>
      </c>
      <c r="N75">
        <f t="shared" si="14"/>
        <v>14485823500</v>
      </c>
      <c r="O75">
        <f t="shared" si="14"/>
        <v>14830243000</v>
      </c>
      <c r="P75">
        <f t="shared" si="14"/>
        <v>15507333000</v>
      </c>
      <c r="Q75">
        <f t="shared" si="14"/>
        <v>22506011000</v>
      </c>
      <c r="R75">
        <f t="shared" si="14"/>
        <v>20540290500</v>
      </c>
      <c r="S75">
        <f t="shared" si="14"/>
        <v>23990434000</v>
      </c>
      <c r="T75">
        <f t="shared" si="14"/>
        <v>34193226500</v>
      </c>
    </row>
    <row r="76" spans="1:20" x14ac:dyDescent="0.25">
      <c r="A76" t="s">
        <v>240</v>
      </c>
      <c r="F76" s="24">
        <f t="shared" ref="F76:T76" si="15">F69/F75</f>
        <v>0.20218062895461916</v>
      </c>
      <c r="G76" s="24">
        <f t="shared" si="15"/>
        <v>0.20873274709260423</v>
      </c>
      <c r="H76" s="24">
        <f t="shared" si="15"/>
        <v>0.19325283055743858</v>
      </c>
      <c r="I76" s="24">
        <f t="shared" si="15"/>
        <v>0.20270468182268433</v>
      </c>
      <c r="J76" s="24">
        <f t="shared" si="15"/>
        <v>0.190989015318386</v>
      </c>
      <c r="K76" s="24">
        <f t="shared" si="15"/>
        <v>0.20435534705044384</v>
      </c>
      <c r="L76" s="24">
        <f t="shared" si="15"/>
        <v>0.20995078873535203</v>
      </c>
      <c r="M76" s="24">
        <f t="shared" si="15"/>
        <v>0.29278796216722108</v>
      </c>
      <c r="N76" s="24">
        <f t="shared" si="15"/>
        <v>0.36356614451363434</v>
      </c>
      <c r="O76" s="24">
        <f t="shared" si="15"/>
        <v>0.42794187526124827</v>
      </c>
      <c r="P76" s="24">
        <f t="shared" si="15"/>
        <v>0.47507704903222236</v>
      </c>
      <c r="Q76" s="24">
        <f t="shared" si="15"/>
        <v>0.35964303047750223</v>
      </c>
      <c r="R76" s="24">
        <f t="shared" si="15"/>
        <v>0.4248406808073138</v>
      </c>
      <c r="S76" s="24">
        <f t="shared" si="15"/>
        <v>0.42915226127213874</v>
      </c>
      <c r="T76" s="24">
        <f t="shared" si="15"/>
        <v>0.36765006660017885</v>
      </c>
    </row>
    <row r="77" spans="1:20" x14ac:dyDescent="0.25">
      <c r="A77" t="s">
        <v>241</v>
      </c>
      <c r="B77">
        <f>'Yıllık Veriler'!B24</f>
        <v>2990561000</v>
      </c>
      <c r="C77">
        <f>'Yıllık Veriler'!C24</f>
        <v>3060370000</v>
      </c>
      <c r="D77">
        <f>'Yıllık Veriler'!D24</f>
        <v>3147995000</v>
      </c>
      <c r="E77">
        <f>'Yıllık Veriler'!E24</f>
        <v>3064206000</v>
      </c>
      <c r="F77">
        <f>'Yıllık Veriler'!F24</f>
        <v>3124495000</v>
      </c>
      <c r="G77">
        <f>'Yıllık Veriler'!G24</f>
        <v>3207282000</v>
      </c>
      <c r="H77">
        <f>'Yıllık Veriler'!H24</f>
        <v>3481625000</v>
      </c>
      <c r="I77">
        <f>'Yıllık Veriler'!I24</f>
        <v>2737845000</v>
      </c>
      <c r="J77">
        <f>'Yıllık Veriler'!J24</f>
        <v>2845580000</v>
      </c>
      <c r="K77">
        <f>'Yıllık Veriler'!K24</f>
        <v>2981806000</v>
      </c>
      <c r="L77">
        <f>'Yıllık Veriler'!L24</f>
        <v>2976602000</v>
      </c>
      <c r="M77">
        <f>'Yıllık Veriler'!M24</f>
        <v>4514591000</v>
      </c>
      <c r="N77">
        <f>'Yıllık Veriler'!N24</f>
        <v>4628772000</v>
      </c>
      <c r="O77">
        <f>'Yıllık Veriler'!O24</f>
        <v>6181889000</v>
      </c>
      <c r="P77">
        <f>'Yıllık Veriler'!P24</f>
        <v>7663058000</v>
      </c>
      <c r="Q77">
        <f>'Yıllık Veriler'!Q24</f>
        <v>8348007000</v>
      </c>
      <c r="R77">
        <f>'Yıllık Veriler'!R24</f>
        <v>8704872000</v>
      </c>
      <c r="S77">
        <f>'Yıllık Veriler'!S24</f>
        <v>9528681000</v>
      </c>
      <c r="T77">
        <f>'Yıllık Veriler'!T24</f>
        <v>11118667000</v>
      </c>
    </row>
    <row r="78" spans="1:20" x14ac:dyDescent="0.25">
      <c r="A78" t="s">
        <v>243</v>
      </c>
      <c r="B78">
        <f>-'Yıllık Veriler'!B26</f>
        <v>1707836000</v>
      </c>
      <c r="C78">
        <f>-'Yıllık Veriler'!C26</f>
        <v>1904416000</v>
      </c>
      <c r="D78">
        <f>-'Yıllık Veriler'!D26</f>
        <v>2011675000</v>
      </c>
      <c r="E78">
        <f>-'Yıllık Veriler'!E26</f>
        <v>1843477000</v>
      </c>
      <c r="F78">
        <f>-'Yıllık Veriler'!F26</f>
        <v>1838916000</v>
      </c>
      <c r="G78">
        <f>-'Yıllık Veriler'!G26</f>
        <v>1673000000</v>
      </c>
      <c r="H78">
        <f>-'Yıllık Veriler'!H26</f>
        <v>1490789000</v>
      </c>
      <c r="I78">
        <f>-'Yıllık Veriler'!I26</f>
        <v>1389230000</v>
      </c>
      <c r="J78">
        <f>-'Yıllık Veriler'!J26</f>
        <v>1322813000</v>
      </c>
      <c r="K78">
        <f>-'Yıllık Veriler'!K26</f>
        <v>1335439000</v>
      </c>
      <c r="L78">
        <f>-'Yıllık Veriler'!L26</f>
        <v>1407553000</v>
      </c>
      <c r="M78">
        <f>-'Yıllık Veriler'!M26</f>
        <v>1479567000</v>
      </c>
      <c r="N78">
        <f>-'Yıllık Veriler'!N26</f>
        <v>2027152000</v>
      </c>
      <c r="O78">
        <f>-'Yıllık Veriler'!O26</f>
        <v>2735426000</v>
      </c>
      <c r="P78">
        <f>-'Yıllık Veriler'!P26</f>
        <v>3447509000</v>
      </c>
      <c r="Q78">
        <f>-'Yıllık Veriler'!Q26</f>
        <v>4212040000</v>
      </c>
      <c r="R78">
        <f>-'Yıllık Veriler'!R26</f>
        <v>4553859000</v>
      </c>
      <c r="S78">
        <f>-'Yıllık Veriler'!S26</f>
        <v>4635878000</v>
      </c>
      <c r="T78">
        <f>-'Yıllık Veriler'!T26</f>
        <v>5637374000</v>
      </c>
    </row>
    <row r="79" spans="1:20" x14ac:dyDescent="0.25">
      <c r="A79" t="s">
        <v>242</v>
      </c>
      <c r="B79">
        <f>B47</f>
        <v>24421116000</v>
      </c>
      <c r="C79">
        <f t="shared" ref="C79:T79" si="16">C47</f>
        <v>23773330000</v>
      </c>
      <c r="D79">
        <f t="shared" si="16"/>
        <v>22741796000</v>
      </c>
      <c r="E79">
        <f t="shared" si="16"/>
        <v>23395458000</v>
      </c>
      <c r="F79">
        <f t="shared" si="16"/>
        <v>24456902000</v>
      </c>
      <c r="G79">
        <f t="shared" si="16"/>
        <v>24726854000</v>
      </c>
      <c r="H79">
        <f t="shared" si="16"/>
        <v>25447886000</v>
      </c>
      <c r="I79">
        <f t="shared" si="16"/>
        <v>24675505000</v>
      </c>
      <c r="J79">
        <f t="shared" si="16"/>
        <v>25361660000</v>
      </c>
      <c r="K79">
        <f t="shared" si="16"/>
        <v>24832184000</v>
      </c>
      <c r="L79">
        <f t="shared" si="16"/>
        <v>26679535000</v>
      </c>
      <c r="M79">
        <f t="shared" si="16"/>
        <v>31333641000</v>
      </c>
      <c r="N79">
        <f t="shared" si="16"/>
        <v>36506671000</v>
      </c>
      <c r="O79">
        <f t="shared" si="16"/>
        <v>43012146000</v>
      </c>
      <c r="P79">
        <f t="shared" si="16"/>
        <v>47496419000</v>
      </c>
      <c r="Q79">
        <f t="shared" si="16"/>
        <v>59188597000</v>
      </c>
      <c r="R79">
        <f t="shared" si="16"/>
        <v>64197254000</v>
      </c>
      <c r="S79">
        <f t="shared" si="16"/>
        <v>68910887000</v>
      </c>
      <c r="T79">
        <f t="shared" si="16"/>
        <v>94662620000</v>
      </c>
    </row>
    <row r="80" spans="1:20" x14ac:dyDescent="0.25">
      <c r="A80" t="s">
        <v>244</v>
      </c>
      <c r="F80">
        <f>(B79+F79)/2</f>
        <v>24439009000</v>
      </c>
      <c r="G80">
        <f t="shared" ref="G80:T80" si="17">(C79+G79)/2</f>
        <v>24250092000</v>
      </c>
      <c r="H80">
        <f t="shared" si="17"/>
        <v>24094841000</v>
      </c>
      <c r="I80">
        <f t="shared" si="17"/>
        <v>24035481500</v>
      </c>
      <c r="J80">
        <f t="shared" si="17"/>
        <v>24909281000</v>
      </c>
      <c r="K80">
        <f t="shared" si="17"/>
        <v>24779519000</v>
      </c>
      <c r="L80">
        <f t="shared" si="17"/>
        <v>26063710500</v>
      </c>
      <c r="M80">
        <f t="shared" si="17"/>
        <v>28004573000</v>
      </c>
      <c r="N80">
        <f t="shared" si="17"/>
        <v>30934165500</v>
      </c>
      <c r="O80">
        <f t="shared" si="17"/>
        <v>33922165000</v>
      </c>
      <c r="P80">
        <f t="shared" si="17"/>
        <v>37087977000</v>
      </c>
      <c r="Q80">
        <f t="shared" si="17"/>
        <v>45261119000</v>
      </c>
      <c r="R80">
        <f t="shared" si="17"/>
        <v>50351962500</v>
      </c>
      <c r="S80">
        <f t="shared" si="17"/>
        <v>55961516500</v>
      </c>
      <c r="T80">
        <f t="shared" si="17"/>
        <v>71079519500</v>
      </c>
    </row>
    <row r="81" spans="1:20" x14ac:dyDescent="0.25">
      <c r="A81" s="8" t="s">
        <v>245</v>
      </c>
      <c r="F81" s="4">
        <f>F77/F80</f>
        <v>0.12784867831588426</v>
      </c>
      <c r="G81" s="4">
        <f t="shared" ref="G81:T81" si="18">G77/G80</f>
        <v>0.13225854978199669</v>
      </c>
      <c r="H81" s="4">
        <f t="shared" si="18"/>
        <v>0.14449669952169431</v>
      </c>
      <c r="I81" s="4">
        <f t="shared" si="18"/>
        <v>0.11390847318785771</v>
      </c>
      <c r="J81" s="4">
        <f t="shared" si="18"/>
        <v>0.11423774134628775</v>
      </c>
      <c r="K81" s="4">
        <f t="shared" si="18"/>
        <v>0.12033348992771006</v>
      </c>
      <c r="L81" s="4">
        <f t="shared" si="18"/>
        <v>0.11420484431792625</v>
      </c>
      <c r="M81" s="4">
        <f t="shared" si="18"/>
        <v>0.16120906396251783</v>
      </c>
      <c r="N81" s="4">
        <f t="shared" si="18"/>
        <v>0.14963300044412059</v>
      </c>
      <c r="O81" s="4">
        <f t="shared" si="18"/>
        <v>0.18223745447850984</v>
      </c>
      <c r="P81" s="4">
        <f t="shared" si="18"/>
        <v>0.20661838740894387</v>
      </c>
      <c r="Q81" s="4">
        <f t="shared" si="18"/>
        <v>0.18444102100082854</v>
      </c>
      <c r="R81" s="4">
        <f t="shared" si="18"/>
        <v>0.1728804910037022</v>
      </c>
      <c r="S81" s="4">
        <f t="shared" si="18"/>
        <v>0.17027202970812988</v>
      </c>
      <c r="T81" s="4">
        <f t="shared" si="18"/>
        <v>0.15642574792588462</v>
      </c>
    </row>
    <row r="82" spans="1:20" x14ac:dyDescent="0.25">
      <c r="A82" t="s">
        <v>246</v>
      </c>
      <c r="B82">
        <f>Bilanço!F61</f>
        <v>1181069000</v>
      </c>
      <c r="C82">
        <f>Bilanço!G61</f>
        <v>1181069000</v>
      </c>
      <c r="D82">
        <f>Bilanço!H61</f>
        <v>1181069000</v>
      </c>
      <c r="E82">
        <f>Bilanço!I61</f>
        <v>1181069000</v>
      </c>
      <c r="F82">
        <f>Bilanço!J61</f>
        <v>1181069000</v>
      </c>
      <c r="G82">
        <f>Bilanço!K61</f>
        <v>1181069000</v>
      </c>
      <c r="H82">
        <f>Bilanço!L61</f>
        <v>1181069000</v>
      </c>
      <c r="I82">
        <f>Bilanço!M61</f>
        <v>1181069000</v>
      </c>
      <c r="J82">
        <f>Bilanço!N61</f>
        <v>1181069000</v>
      </c>
      <c r="K82">
        <f>Bilanço!O61</f>
        <v>1181069000</v>
      </c>
      <c r="L82">
        <f>Bilanço!P61</f>
        <v>1181069000</v>
      </c>
      <c r="M82">
        <f>Bilanço!Q61</f>
        <v>1181069000</v>
      </c>
      <c r="N82">
        <f>Bilanço!R61</f>
        <v>1181069000</v>
      </c>
      <c r="O82">
        <f>Bilanço!S61</f>
        <v>1181069000</v>
      </c>
      <c r="P82">
        <f>Bilanço!T61</f>
        <v>1181069000</v>
      </c>
      <c r="Q82">
        <f>Bilanço!U61</f>
        <v>1181069000</v>
      </c>
      <c r="R82">
        <f>Bilanço!V61</f>
        <v>1181069000</v>
      </c>
      <c r="S82">
        <f>Bilanço!W61</f>
        <v>1181069000</v>
      </c>
      <c r="T82">
        <f>Bilanço!X61</f>
        <v>1181069000</v>
      </c>
    </row>
    <row r="83" spans="1:20" x14ac:dyDescent="0.25">
      <c r="A83" t="s">
        <v>247</v>
      </c>
      <c r="B83" s="4">
        <f>B68/B82</f>
        <v>0.67926090685641571</v>
      </c>
      <c r="C83" s="4">
        <f t="shared" ref="C83:T83" si="19">C68/C82</f>
        <v>0.5990894689471995</v>
      </c>
      <c r="D83" s="4">
        <f t="shared" si="19"/>
        <v>0.65480594275186288</v>
      </c>
      <c r="E83" s="4">
        <f t="shared" si="19"/>
        <v>0.87515801363002499</v>
      </c>
      <c r="F83" s="4">
        <f t="shared" si="19"/>
        <v>0.91211521088099001</v>
      </c>
      <c r="G83" s="4">
        <f t="shared" si="19"/>
        <v>1.0863844534061939</v>
      </c>
      <c r="H83" s="4">
        <f t="shared" si="19"/>
        <v>1.3467206403690217</v>
      </c>
      <c r="I83" s="4">
        <f t="shared" si="19"/>
        <v>0.9209309532296589</v>
      </c>
      <c r="J83" s="4">
        <f t="shared" si="19"/>
        <v>1.0825777325456853</v>
      </c>
      <c r="K83" s="4">
        <f t="shared" si="19"/>
        <v>1.1422016833902169</v>
      </c>
      <c r="L83" s="4">
        <f t="shared" si="19"/>
        <v>1.054003618755551</v>
      </c>
      <c r="M83" s="4">
        <f t="shared" si="19"/>
        <v>1.9324594922057898</v>
      </c>
      <c r="N83" s="4">
        <f t="shared" si="19"/>
        <v>1.6454669456229907</v>
      </c>
      <c r="O83" s="4">
        <f t="shared" si="19"/>
        <v>2.1065915708565717</v>
      </c>
      <c r="P83" s="4">
        <f t="shared" si="19"/>
        <v>2.6707558999516539</v>
      </c>
      <c r="Q83" s="4">
        <f t="shared" si="19"/>
        <v>12.275398812431789</v>
      </c>
      <c r="R83" s="4">
        <f t="shared" si="19"/>
        <v>12.424878648072212</v>
      </c>
      <c r="S83" s="4">
        <f t="shared" si="19"/>
        <v>13.273075493472438</v>
      </c>
      <c r="T83" s="4">
        <f t="shared" si="19"/>
        <v>21.212090910861264</v>
      </c>
    </row>
  </sheetData>
  <mergeCells count="2">
    <mergeCell ref="B1:W1"/>
    <mergeCell ref="B14:T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A73-6044-43FB-94D7-EA1A1E0822F1}">
  <dimension ref="A2:T16"/>
  <sheetViews>
    <sheetView zoomScale="70" zoomScaleNormal="70" workbookViewId="0">
      <selection activeCell="K14" sqref="K14"/>
    </sheetView>
  </sheetViews>
  <sheetFormatPr defaultRowHeight="15" x14ac:dyDescent="0.25"/>
  <cols>
    <col min="1" max="1" width="30.7109375" bestFit="1" customWidth="1"/>
    <col min="2" max="2" width="12" bestFit="1" customWidth="1"/>
    <col min="9" max="9" width="9.5703125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t="s">
        <v>81</v>
      </c>
      <c r="B3">
        <f>'Yıllık Veriler'!B2</f>
        <v>18769899000</v>
      </c>
      <c r="C3">
        <f>'Yıllık Veriler'!C2</f>
        <v>19866549000</v>
      </c>
      <c r="D3">
        <f>'Yıllık Veriler'!D2</f>
        <v>20440893000</v>
      </c>
      <c r="E3">
        <f>'Yıllık Veriler'!E2</f>
        <v>19453085000</v>
      </c>
      <c r="F3">
        <f>'Yıllık Veriler'!F2</f>
        <v>20748528000</v>
      </c>
      <c r="G3">
        <f>'Yıllık Veriler'!G2</f>
        <v>21230574000</v>
      </c>
      <c r="H3">
        <f>'Yıllık Veriler'!H2</f>
        <v>21774399000</v>
      </c>
      <c r="I3">
        <f>'Yıllık Veriler'!I2</f>
        <v>21757203000</v>
      </c>
      <c r="J3">
        <f>'Yıllık Veriler'!J2</f>
        <v>21866989000</v>
      </c>
      <c r="K3">
        <f>'Yıllık Veriler'!K2</f>
        <v>22617287000</v>
      </c>
      <c r="L3">
        <f>'Yıllık Veriler'!L2</f>
        <v>25229545000</v>
      </c>
      <c r="M3">
        <f>'Yıllık Veriler'!M2</f>
        <v>32994330000</v>
      </c>
      <c r="N3">
        <f>'Yıllık Veriler'!N2</f>
        <v>45015893000</v>
      </c>
      <c r="O3">
        <f>'Yıllık Veriler'!O2</f>
        <v>58080302000</v>
      </c>
      <c r="P3">
        <f>'Yıllık Veriler'!P2</f>
        <v>75382601000</v>
      </c>
      <c r="Q3">
        <f>'Yıllık Veriler'!Q2</f>
        <v>84449031000</v>
      </c>
      <c r="R3">
        <f>'Yıllık Veriler'!R2</f>
        <v>95180020000</v>
      </c>
      <c r="S3">
        <f>'Yıllık Veriler'!S2</f>
        <v>105515472000</v>
      </c>
      <c r="T3">
        <f>'Yıllık Veriler'!T2</f>
        <v>119928348000</v>
      </c>
    </row>
    <row r="4" spans="1:20" x14ac:dyDescent="0.25">
      <c r="A4" t="s">
        <v>228</v>
      </c>
      <c r="B4">
        <f>'Yıllık Veriler'!B39</f>
        <v>802254000</v>
      </c>
      <c r="C4">
        <f>'Yıllık Veriler'!C39</f>
        <v>707566000</v>
      </c>
      <c r="D4">
        <f>'Yıllık Veriler'!D39</f>
        <v>773371000</v>
      </c>
      <c r="E4">
        <f>'Yıllık Veriler'!E39</f>
        <v>1033622000</v>
      </c>
      <c r="F4">
        <f>'Yıllık Veriler'!F39</f>
        <v>1077271000</v>
      </c>
      <c r="G4">
        <f>'Yıllık Veriler'!G39</f>
        <v>1283095000</v>
      </c>
      <c r="H4">
        <f>'Yıllık Veriler'!H39</f>
        <v>1590570000</v>
      </c>
      <c r="I4">
        <f>'Yıllık Veriler'!I39</f>
        <v>1087683000</v>
      </c>
      <c r="J4">
        <f>'Yıllık Veriler'!J39</f>
        <v>1278599000</v>
      </c>
      <c r="K4">
        <f>'Yıllık Veriler'!K39</f>
        <v>1349019000</v>
      </c>
      <c r="L4">
        <f>'Yıllık Veriler'!L39</f>
        <v>1244851000</v>
      </c>
      <c r="M4">
        <f>'Yıllık Veriler'!M39</f>
        <v>2282368000</v>
      </c>
      <c r="N4">
        <f>'Yıllık Veriler'!N39</f>
        <v>1943410000</v>
      </c>
      <c r="O4">
        <f>'Yıllık Veriler'!O39</f>
        <v>2488030000</v>
      </c>
      <c r="P4">
        <f>'Yıllık Veriler'!P39</f>
        <v>3154347000</v>
      </c>
      <c r="Q4">
        <f>'Yıllık Veriler'!Q39</f>
        <v>14498093000</v>
      </c>
      <c r="R4">
        <f>'Yıllık Veriler'!R39</f>
        <v>14674639000</v>
      </c>
      <c r="S4">
        <f>'Yıllık Veriler'!S39</f>
        <v>15676418000</v>
      </c>
      <c r="T4">
        <f>'Yıllık Veriler'!T39</f>
        <v>25052943000</v>
      </c>
    </row>
    <row r="5" spans="1:20" x14ac:dyDescent="0.25">
      <c r="A5" t="s">
        <v>218</v>
      </c>
      <c r="B5">
        <f>Bilanço!F30</f>
        <v>24421116000</v>
      </c>
      <c r="C5">
        <f>Bilanço!G30</f>
        <v>23773330000</v>
      </c>
      <c r="D5">
        <f>Bilanço!H30</f>
        <v>22741796000</v>
      </c>
      <c r="E5">
        <f>Bilanço!I30</f>
        <v>23395458000</v>
      </c>
      <c r="F5">
        <f>Bilanço!J30</f>
        <v>24456902000</v>
      </c>
      <c r="G5">
        <f>Bilanço!K30</f>
        <v>24726854000</v>
      </c>
      <c r="H5">
        <f>Bilanço!L30</f>
        <v>25447886000</v>
      </c>
      <c r="I5">
        <f>Bilanço!M30</f>
        <v>24675505000</v>
      </c>
      <c r="J5">
        <f>Bilanço!N30</f>
        <v>25361660000</v>
      </c>
      <c r="K5">
        <f>Bilanço!O30</f>
        <v>24832184000</v>
      </c>
      <c r="L5">
        <f>Bilanço!P30</f>
        <v>26679535000</v>
      </c>
      <c r="M5">
        <f>Bilanço!Q30</f>
        <v>31333641000</v>
      </c>
      <c r="N5">
        <f>Bilanço!R30</f>
        <v>36506671000</v>
      </c>
      <c r="O5">
        <f>Bilanço!S30</f>
        <v>43012146000</v>
      </c>
      <c r="P5">
        <f>Bilanço!T30</f>
        <v>47496419000</v>
      </c>
      <c r="Q5">
        <f>Bilanço!U30</f>
        <v>59188597000</v>
      </c>
      <c r="R5">
        <f>Bilanço!V30</f>
        <v>64197254000</v>
      </c>
      <c r="S5">
        <f>Bilanço!W30</f>
        <v>68910887000</v>
      </c>
      <c r="T5">
        <f>Bilanço!X30</f>
        <v>94662620000</v>
      </c>
    </row>
    <row r="6" spans="1:20" x14ac:dyDescent="0.25">
      <c r="A6" t="s">
        <v>200</v>
      </c>
      <c r="B6">
        <f>Bilanço!F60</f>
        <v>6129912000</v>
      </c>
      <c r="C6">
        <f>Bilanço!G60</f>
        <v>6334422000</v>
      </c>
      <c r="D6">
        <f>Bilanço!H60</f>
        <v>6590139000</v>
      </c>
      <c r="E6">
        <f>Bilanço!I60</f>
        <v>6834503000</v>
      </c>
      <c r="F6">
        <f>Bilanço!J60</f>
        <v>6559760000</v>
      </c>
      <c r="G6">
        <f>Bilanço!K60</f>
        <v>6915245000</v>
      </c>
      <c r="H6">
        <f>Bilanço!L60</f>
        <v>7601573000</v>
      </c>
      <c r="I6">
        <f>Bilanço!M60</f>
        <v>7153306000</v>
      </c>
      <c r="J6">
        <f>Bilanço!N60</f>
        <v>6719536000</v>
      </c>
      <c r="K6">
        <f>Bilanço!O60</f>
        <v>7111849000</v>
      </c>
      <c r="L6">
        <f>Bilanço!P60</f>
        <v>7633531000</v>
      </c>
      <c r="M6">
        <f>Bilanço!Q60</f>
        <v>9351022000</v>
      </c>
      <c r="N6">
        <f>Bilanço!R60</f>
        <v>8066275000</v>
      </c>
      <c r="O6">
        <f>Bilanço!S60</f>
        <v>9019449000</v>
      </c>
      <c r="P6">
        <f>Bilanço!T60</f>
        <v>9965481000</v>
      </c>
      <c r="Q6">
        <f>Bilanço!U60</f>
        <v>21572246000</v>
      </c>
      <c r="R6">
        <f>Bilanço!V60</f>
        <v>19158127000</v>
      </c>
      <c r="S6">
        <f>Bilanço!W60</f>
        <v>21774102000</v>
      </c>
      <c r="T6">
        <f>Bilanço!X60</f>
        <v>32046733000</v>
      </c>
    </row>
    <row r="7" spans="1:20" x14ac:dyDescent="0.25">
      <c r="A7" s="8" t="s">
        <v>248</v>
      </c>
      <c r="C7" s="23">
        <f>C3/B3-1</f>
        <v>5.8425993661447073E-2</v>
      </c>
      <c r="D7" s="23">
        <f t="shared" ref="D7:T10" si="0">D3/C3-1</f>
        <v>2.8910104115213997E-2</v>
      </c>
      <c r="E7" s="23">
        <f t="shared" si="0"/>
        <v>-4.8325090298158679E-2</v>
      </c>
      <c r="F7" s="23">
        <f t="shared" si="0"/>
        <v>6.6593190745837916E-2</v>
      </c>
      <c r="G7" s="23">
        <f t="shared" si="0"/>
        <v>2.3232780657982177E-2</v>
      </c>
      <c r="H7" s="23">
        <f t="shared" si="0"/>
        <v>2.5615181200470571E-2</v>
      </c>
      <c r="I7" s="23">
        <f t="shared" si="0"/>
        <v>-7.8973477063593034E-4</v>
      </c>
      <c r="J7" s="23">
        <f t="shared" si="0"/>
        <v>5.0459611007904748E-3</v>
      </c>
      <c r="K7" s="23">
        <f t="shared" si="0"/>
        <v>3.4311902749848189E-2</v>
      </c>
      <c r="L7" s="23">
        <f t="shared" si="0"/>
        <v>0.11549829119646393</v>
      </c>
      <c r="M7" s="23">
        <f t="shared" si="0"/>
        <v>0.3077655581977401</v>
      </c>
      <c r="N7" s="23">
        <f t="shared" si="0"/>
        <v>0.36435239024402066</v>
      </c>
      <c r="O7" s="23">
        <f t="shared" si="0"/>
        <v>0.29021770155709237</v>
      </c>
      <c r="P7" s="23">
        <f t="shared" si="0"/>
        <v>0.29790304809365487</v>
      </c>
      <c r="Q7" s="23">
        <f t="shared" si="0"/>
        <v>0.12027218323230837</v>
      </c>
      <c r="R7" s="23">
        <f t="shared" si="0"/>
        <v>0.12707059954305455</v>
      </c>
      <c r="S7" s="23">
        <f t="shared" si="0"/>
        <v>0.1085884621583395</v>
      </c>
      <c r="T7" s="23">
        <f t="shared" si="0"/>
        <v>0.13659490619536818</v>
      </c>
    </row>
    <row r="8" spans="1:20" x14ac:dyDescent="0.25">
      <c r="A8" s="8" t="s">
        <v>249</v>
      </c>
      <c r="C8" s="23">
        <f t="shared" ref="C8:R10" si="1">C4/B4-1</f>
        <v>-0.11802745763810463</v>
      </c>
      <c r="D8" s="23">
        <f t="shared" si="1"/>
        <v>9.3001924908771683E-2</v>
      </c>
      <c r="E8" s="23">
        <f t="shared" si="1"/>
        <v>0.33651507491229959</v>
      </c>
      <c r="F8" s="23">
        <f t="shared" si="1"/>
        <v>4.2229170818732564E-2</v>
      </c>
      <c r="G8" s="23">
        <f t="shared" si="1"/>
        <v>0.19106055950638234</v>
      </c>
      <c r="H8" s="23">
        <f t="shared" si="1"/>
        <v>0.23963541281043099</v>
      </c>
      <c r="I8" s="23">
        <f t="shared" si="1"/>
        <v>-0.31616778890586394</v>
      </c>
      <c r="J8" s="23">
        <f t="shared" si="1"/>
        <v>0.17552540583975285</v>
      </c>
      <c r="K8" s="23">
        <f t="shared" si="1"/>
        <v>5.5075907301663785E-2</v>
      </c>
      <c r="L8" s="23">
        <f t="shared" si="1"/>
        <v>-7.7217592932345647E-2</v>
      </c>
      <c r="M8" s="23">
        <f t="shared" si="1"/>
        <v>0.83344673378581047</v>
      </c>
      <c r="N8" s="23">
        <f t="shared" si="1"/>
        <v>-0.14851154590320226</v>
      </c>
      <c r="O8" s="23">
        <f t="shared" si="1"/>
        <v>0.28023937306075397</v>
      </c>
      <c r="P8" s="23">
        <f t="shared" si="1"/>
        <v>0.26780906982632846</v>
      </c>
      <c r="Q8" s="23">
        <f t="shared" si="1"/>
        <v>3.5962264138980267</v>
      </c>
      <c r="R8" s="23">
        <f t="shared" si="1"/>
        <v>1.2177187717032911E-2</v>
      </c>
      <c r="S8" s="23">
        <f t="shared" si="0"/>
        <v>6.8266006407380786E-2</v>
      </c>
      <c r="T8" s="23">
        <f t="shared" si="0"/>
        <v>0.59812930479399062</v>
      </c>
    </row>
    <row r="9" spans="1:20" x14ac:dyDescent="0.25">
      <c r="A9" s="8" t="s">
        <v>250</v>
      </c>
      <c r="C9" s="23">
        <f t="shared" si="1"/>
        <v>-2.6525650998095229E-2</v>
      </c>
      <c r="D9" s="23">
        <f t="shared" si="0"/>
        <v>-4.3390387463598912E-2</v>
      </c>
      <c r="E9" s="23">
        <f t="shared" si="0"/>
        <v>2.874276068609527E-2</v>
      </c>
      <c r="F9" s="23">
        <f t="shared" si="0"/>
        <v>4.5369661068400458E-2</v>
      </c>
      <c r="G9" s="23">
        <f t="shared" si="0"/>
        <v>1.103786571169163E-2</v>
      </c>
      <c r="H9" s="23">
        <f t="shared" si="0"/>
        <v>2.9159876141137797E-2</v>
      </c>
      <c r="I9" s="23">
        <f t="shared" si="0"/>
        <v>-3.0351479883240606E-2</v>
      </c>
      <c r="J9" s="23">
        <f t="shared" si="0"/>
        <v>2.7807130998940055E-2</v>
      </c>
      <c r="K9" s="23">
        <f t="shared" si="0"/>
        <v>-2.0877024611165029E-2</v>
      </c>
      <c r="L9" s="23">
        <f t="shared" si="0"/>
        <v>7.4393416221464781E-2</v>
      </c>
      <c r="M9" s="23">
        <f t="shared" si="0"/>
        <v>0.17444479448386185</v>
      </c>
      <c r="N9" s="23">
        <f t="shared" si="0"/>
        <v>0.16509508103447024</v>
      </c>
      <c r="O9" s="23">
        <f t="shared" si="0"/>
        <v>0.17819962274840129</v>
      </c>
      <c r="P9" s="23">
        <f t="shared" si="0"/>
        <v>0.1042559699299821</v>
      </c>
      <c r="Q9" s="23">
        <f t="shared" si="0"/>
        <v>0.24616967439166304</v>
      </c>
      <c r="R9" s="23">
        <f t="shared" si="0"/>
        <v>8.4621992307065463E-2</v>
      </c>
      <c r="S9" s="23">
        <f t="shared" si="0"/>
        <v>7.3424215309894736E-2</v>
      </c>
      <c r="T9" s="23">
        <f t="shared" si="0"/>
        <v>0.37369614760582026</v>
      </c>
    </row>
    <row r="10" spans="1:20" x14ac:dyDescent="0.25">
      <c r="A10" s="8" t="s">
        <v>251</v>
      </c>
      <c r="C10" s="23">
        <f t="shared" si="1"/>
        <v>3.3362632285748983E-2</v>
      </c>
      <c r="D10" s="23">
        <f t="shared" si="0"/>
        <v>4.0369429128656042E-2</v>
      </c>
      <c r="E10" s="23">
        <f t="shared" si="0"/>
        <v>3.7080249748905114E-2</v>
      </c>
      <c r="F10" s="23">
        <f t="shared" si="0"/>
        <v>-4.0199411720208467E-2</v>
      </c>
      <c r="G10" s="23">
        <f t="shared" si="0"/>
        <v>5.4191769211068719E-2</v>
      </c>
      <c r="H10" s="23">
        <f t="shared" si="0"/>
        <v>9.9248544339354483E-2</v>
      </c>
      <c r="I10" s="23">
        <f t="shared" si="0"/>
        <v>-5.8970294700846804E-2</v>
      </c>
      <c r="J10" s="23">
        <f t="shared" si="0"/>
        <v>-6.0639094706699259E-2</v>
      </c>
      <c r="K10" s="23">
        <f t="shared" si="0"/>
        <v>5.8383941986470456E-2</v>
      </c>
      <c r="L10" s="23">
        <f t="shared" si="0"/>
        <v>7.3353919634682851E-2</v>
      </c>
      <c r="M10" s="23">
        <f t="shared" si="0"/>
        <v>0.2249929947228877</v>
      </c>
      <c r="N10" s="23">
        <f t="shared" si="0"/>
        <v>-0.13739107875053658</v>
      </c>
      <c r="O10" s="23">
        <f t="shared" si="0"/>
        <v>0.11816780360203438</v>
      </c>
      <c r="P10" s="23">
        <f t="shared" si="0"/>
        <v>0.10488800369069118</v>
      </c>
      <c r="Q10" s="23">
        <f t="shared" si="0"/>
        <v>1.1646969172887891</v>
      </c>
      <c r="R10" s="23">
        <f t="shared" si="0"/>
        <v>-0.11190856065705912</v>
      </c>
      <c r="S10" s="23">
        <f t="shared" si="0"/>
        <v>0.13654649016576625</v>
      </c>
      <c r="T10" s="23">
        <f t="shared" si="0"/>
        <v>0.47178207395189009</v>
      </c>
    </row>
    <row r="12" spans="1:20" x14ac:dyDescent="0.25">
      <c r="B12" s="1" t="s">
        <v>12</v>
      </c>
      <c r="C12" s="1" t="s">
        <v>8</v>
      </c>
      <c r="D12" s="1" t="s">
        <v>4</v>
      </c>
      <c r="F12" s="1" t="s">
        <v>13</v>
      </c>
      <c r="G12" s="1" t="s">
        <v>9</v>
      </c>
      <c r="H12" s="1" t="s">
        <v>5</v>
      </c>
      <c r="I12" s="1" t="s">
        <v>1</v>
      </c>
    </row>
    <row r="13" spans="1:20" x14ac:dyDescent="0.25">
      <c r="A13" s="8" t="s">
        <v>248</v>
      </c>
      <c r="B13" s="24">
        <f>I3/E3-1</f>
        <v>0.11844486362959916</v>
      </c>
      <c r="C13" s="24">
        <f>M3/I3-1</f>
        <v>0.51647847381853262</v>
      </c>
      <c r="D13" s="24">
        <f>Q3/M3-1</f>
        <v>1.5595013143167327</v>
      </c>
      <c r="F13" s="24">
        <f>H3/D3-1</f>
        <v>6.5237169432861952E-2</v>
      </c>
      <c r="G13" s="16">
        <f>L3/H3-1</f>
        <v>0.15867928203207815</v>
      </c>
      <c r="H13" s="24">
        <f>P3/L3-1</f>
        <v>1.987870015095397</v>
      </c>
      <c r="I13" s="24">
        <f>T3/P3-1</f>
        <v>0.59092876086883761</v>
      </c>
    </row>
    <row r="14" spans="1:20" x14ac:dyDescent="0.25">
      <c r="A14" s="8" t="s">
        <v>249</v>
      </c>
      <c r="B14" s="24">
        <f t="shared" ref="B14:B16" si="2">I4/E4-1</f>
        <v>5.2302485821702716E-2</v>
      </c>
      <c r="C14" s="24">
        <f t="shared" ref="C14:C16" si="3">M4/I4-1</f>
        <v>1.0983760893569174</v>
      </c>
      <c r="D14" s="24">
        <f t="shared" ref="D14:D16" si="4">Q4/M4-1</f>
        <v>5.35221533074421</v>
      </c>
      <c r="F14" s="24">
        <f t="shared" ref="F14:F16" si="5">H4/D4-1</f>
        <v>1.0566713776441063</v>
      </c>
      <c r="G14" s="16">
        <f t="shared" ref="G14:G16" si="6">L4/H4-1</f>
        <v>-0.21735541346812781</v>
      </c>
      <c r="H14" s="24">
        <f t="shared" ref="H14:H16" si="7">P4/L4-1</f>
        <v>1.5339153039199069</v>
      </c>
      <c r="I14" s="24">
        <f t="shared" ref="I14:I16" si="8">T4/P4-1</f>
        <v>6.9423547884871262</v>
      </c>
    </row>
    <row r="15" spans="1:20" x14ac:dyDescent="0.25">
      <c r="A15" s="8" t="s">
        <v>250</v>
      </c>
      <c r="B15" s="24">
        <f t="shared" si="2"/>
        <v>5.4713483275258046E-2</v>
      </c>
      <c r="C15" s="24">
        <f t="shared" si="3"/>
        <v>0.2698277502324673</v>
      </c>
      <c r="D15" s="24">
        <f t="shared" si="4"/>
        <v>0.88897922842736343</v>
      </c>
      <c r="F15" s="24">
        <f t="shared" si="5"/>
        <v>0.11899192130647895</v>
      </c>
      <c r="G15" s="16">
        <f t="shared" si="6"/>
        <v>4.839887289655409E-2</v>
      </c>
      <c r="H15" s="24">
        <f t="shared" si="7"/>
        <v>0.7802566274112348</v>
      </c>
      <c r="I15" s="24">
        <f t="shared" si="8"/>
        <v>0.99304751796130142</v>
      </c>
    </row>
    <row r="16" spans="1:20" x14ac:dyDescent="0.25">
      <c r="A16" s="8" t="s">
        <v>251</v>
      </c>
      <c r="B16" s="24">
        <f t="shared" si="2"/>
        <v>4.664611311166289E-2</v>
      </c>
      <c r="C16" s="24">
        <f t="shared" si="3"/>
        <v>0.3072308104811956</v>
      </c>
      <c r="D16" s="24">
        <f t="shared" si="4"/>
        <v>1.3069399259246741</v>
      </c>
      <c r="F16" s="24">
        <f t="shared" si="5"/>
        <v>0.15347688417497718</v>
      </c>
      <c r="G16" s="16">
        <f t="shared" si="6"/>
        <v>4.2041298557549123E-3</v>
      </c>
      <c r="H16" s="24">
        <f t="shared" si="7"/>
        <v>0.3054877225231678</v>
      </c>
      <c r="I16" s="24">
        <f t="shared" si="8"/>
        <v>2.2157738296826817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4762-159D-43A3-9028-E1E13FBF68DA}">
  <dimension ref="A2:P10"/>
  <sheetViews>
    <sheetView zoomScale="85" zoomScaleNormal="85" workbookViewId="0">
      <selection activeCell="R17" sqref="R17"/>
    </sheetView>
  </sheetViews>
  <sheetFormatPr defaultRowHeight="15" x14ac:dyDescent="0.25"/>
  <cols>
    <col min="1" max="1" width="21.7109375" bestFit="1" customWidth="1"/>
    <col min="2" max="2" width="11" bestFit="1" customWidth="1"/>
  </cols>
  <sheetData>
    <row r="2" spans="1:16" x14ac:dyDescent="0.25">
      <c r="B2" s="1" t="s">
        <v>15</v>
      </c>
      <c r="C2" s="1" t="s">
        <v>14</v>
      </c>
      <c r="D2" s="1" t="s">
        <v>13</v>
      </c>
      <c r="E2" s="1" t="s">
        <v>12</v>
      </c>
      <c r="F2" s="1" t="s">
        <v>11</v>
      </c>
      <c r="G2" s="1" t="s">
        <v>10</v>
      </c>
      <c r="H2" s="1" t="s">
        <v>9</v>
      </c>
      <c r="I2" s="1" t="s">
        <v>8</v>
      </c>
      <c r="J2" s="1" t="s">
        <v>7</v>
      </c>
      <c r="K2" s="1" t="s">
        <v>6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</row>
    <row r="3" spans="1:16" x14ac:dyDescent="0.25">
      <c r="A3" s="8" t="s">
        <v>252</v>
      </c>
      <c r="B3" s="25">
        <f>'Karlılık Oranları'!F72</f>
        <v>0.16978705202151798</v>
      </c>
      <c r="C3" s="25">
        <f>'Karlılık Oranları'!G72</f>
        <v>0.19367958455106835</v>
      </c>
      <c r="D3" s="25">
        <f>'Karlılık Oranları'!H72</f>
        <v>0.22415477427952316</v>
      </c>
      <c r="E3" s="25">
        <f>'Karlılık Oranları'!I72</f>
        <v>0.15551870918454777</v>
      </c>
      <c r="F3" s="25">
        <f>'Karlılık Oranları'!J72</f>
        <v>0.19257029890741195</v>
      </c>
      <c r="G3" s="25">
        <f>'Karlılık Oranları'!K72</f>
        <v>0.19234475793774533</v>
      </c>
      <c r="H3" s="25">
        <f>'Karlılık Oranları'!L72</f>
        <v>0.16341877285511147</v>
      </c>
      <c r="I3" s="25">
        <f>'Karlılık Oranları'!M72</f>
        <v>0.27657811938783572</v>
      </c>
      <c r="J3" s="25">
        <f>'Karlılık Oranları'!N72</f>
        <v>0.26287499549399085</v>
      </c>
      <c r="K3" s="25">
        <f>'Karlılık Oranları'!O72</f>
        <v>0.30847238703295915</v>
      </c>
      <c r="L3" s="25">
        <f>'Karlılık Oranları'!P72</f>
        <v>0.35846864585352861</v>
      </c>
      <c r="M3" s="25">
        <f>'Karlılık Oranları'!Q72</f>
        <v>0.93768181293128527</v>
      </c>
      <c r="N3" s="25">
        <f>'Karlılık Oranları'!R72</f>
        <v>1.078050419619869</v>
      </c>
      <c r="O3" s="25">
        <f>'Karlılık Oranları'!S72</f>
        <v>1.0181624067974493</v>
      </c>
      <c r="P3" s="25">
        <f>'Karlılık Oranları'!T72</f>
        <v>1.1926504516043834</v>
      </c>
    </row>
    <row r="4" spans="1:16" x14ac:dyDescent="0.25">
      <c r="A4" t="s">
        <v>253</v>
      </c>
      <c r="B4" s="24">
        <f>'Likitide ve Kaldıraç Oranları'!J40</f>
        <v>0.7317828725813269</v>
      </c>
      <c r="C4" s="24">
        <f>'Likitide ve Kaldıraç Oranları'!K40</f>
        <v>0.72033462081346866</v>
      </c>
      <c r="D4" s="24">
        <f>'Likitide ve Kaldıraç Oranları'!L40</f>
        <v>0.70128862570352601</v>
      </c>
      <c r="E4" s="24">
        <f>'Likitide ve Kaldıraç Oranları'!M40</f>
        <v>0.71010498062754945</v>
      </c>
      <c r="F4" s="24">
        <f>'Likitide ve Kaldıraç Oranları'!N40</f>
        <v>0.73505141224982906</v>
      </c>
      <c r="G4" s="24">
        <f>'Likitide ve Kaldıraç Oranları'!O40</f>
        <v>0.71360356382668555</v>
      </c>
      <c r="H4" s="24">
        <f>'Likitide ve Kaldıraç Oranları'!P40</f>
        <v>0.71388065796499078</v>
      </c>
      <c r="I4" s="24">
        <f>'Likitide ve Kaldıraç Oranları'!Q40</f>
        <v>0.70156605802689831</v>
      </c>
      <c r="J4" s="24">
        <f>'Likitide ve Kaldıraç Oranları'!R40</f>
        <v>0.77904654741047186</v>
      </c>
      <c r="K4" s="24">
        <f>'Likitide ve Kaldıraç Oranları'!S40</f>
        <v>0.79030460372751454</v>
      </c>
      <c r="L4" s="24">
        <f>'Likitide ve Kaldıraç Oranları'!T40</f>
        <v>0.79018458212607567</v>
      </c>
      <c r="M4" s="24">
        <f>'Likitide ve Kaldıraç Oranları'!U40</f>
        <v>0.63553374985387812</v>
      </c>
      <c r="N4" s="24">
        <f>'Likitide ve Kaldıraç Oranları'!V40</f>
        <v>0.70157404240374521</v>
      </c>
      <c r="O4" s="24">
        <f>'Likitide ve Kaldıraç Oranları'!W40</f>
        <v>0.68402522521586462</v>
      </c>
      <c r="P4" s="24">
        <f>'Likitide ve Kaldıraç Oranları'!X40</f>
        <v>0.66146370130047105</v>
      </c>
    </row>
    <row r="5" spans="1:16" x14ac:dyDescent="0.25">
      <c r="A5" t="s">
        <v>157</v>
      </c>
      <c r="B5">
        <f>'Yıllık Veriler'!F78</f>
        <v>3731358000</v>
      </c>
      <c r="C5">
        <f>'Yıllık Veriler'!G78</f>
        <v>3724935000</v>
      </c>
      <c r="D5">
        <f>'Yıllık Veriler'!H78</f>
        <v>3779786000</v>
      </c>
      <c r="E5">
        <f>'Yıllık Veriler'!I78</f>
        <v>3540256000</v>
      </c>
      <c r="F5">
        <f>'Yıllık Veriler'!J78</f>
        <v>3619732000</v>
      </c>
      <c r="G5">
        <f>'Yıllık Veriler'!K78</f>
        <v>3731054000</v>
      </c>
      <c r="H5">
        <f>'Yıllık Veriler'!L78</f>
        <v>3972966000</v>
      </c>
      <c r="I5">
        <f>'Yıllık Veriler'!M78</f>
        <v>5371686000</v>
      </c>
      <c r="J5">
        <f>'Yıllık Veriler'!N78</f>
        <v>5760362000</v>
      </c>
      <c r="K5">
        <f>'Yıllık Veriler'!O78</f>
        <v>6863248000</v>
      </c>
      <c r="L5">
        <f>'Yıllık Veriler'!P78</f>
        <v>7901571000</v>
      </c>
      <c r="M5">
        <f>'Yıllık Veriler'!Q78</f>
        <v>8662705000</v>
      </c>
      <c r="N5">
        <f>'Yıllık Veriler'!R78</f>
        <v>9325645000</v>
      </c>
      <c r="O5">
        <f>'Yıllık Veriler'!S78</f>
        <v>10945812000</v>
      </c>
      <c r="P5">
        <f>'Yıllık Veriler'!T78</f>
        <v>13275667000</v>
      </c>
    </row>
    <row r="6" spans="1:16" x14ac:dyDescent="0.25">
      <c r="A6" t="s">
        <v>158</v>
      </c>
      <c r="B6">
        <f>Bilanço!J150</f>
        <v>9178983000</v>
      </c>
      <c r="C6">
        <f>Bilanço!K150</f>
        <v>10498346000</v>
      </c>
      <c r="D6">
        <f>Bilanço!L150</f>
        <v>9887625000</v>
      </c>
      <c r="E6">
        <f>Bilanço!M150</f>
        <v>9047621000</v>
      </c>
      <c r="F6">
        <f>Bilanço!N150</f>
        <v>8479749000</v>
      </c>
      <c r="G6">
        <f>Bilanço!O150</f>
        <v>9043886000</v>
      </c>
      <c r="H6">
        <f>Bilanço!P150</f>
        <v>9716904000</v>
      </c>
      <c r="I6">
        <f>Bilanço!Q150</f>
        <v>10304228000</v>
      </c>
      <c r="J6">
        <f>Bilanço!R150</f>
        <v>14288388000</v>
      </c>
      <c r="K6">
        <f>Bilanço!S150</f>
        <v>17095244000</v>
      </c>
      <c r="L6">
        <f>Bilanço!T150</f>
        <v>14704691000</v>
      </c>
      <c r="M6">
        <f>Bilanço!U150</f>
        <v>10724026000</v>
      </c>
      <c r="N6">
        <f>Bilanço!V150</f>
        <v>7582940000</v>
      </c>
      <c r="O6">
        <f>Bilanço!W150</f>
        <v>11709577000</v>
      </c>
      <c r="P6">
        <f>Bilanço!X150</f>
        <v>20205147000</v>
      </c>
    </row>
    <row r="7" spans="1:16" x14ac:dyDescent="0.25">
      <c r="A7" t="s">
        <v>254</v>
      </c>
      <c r="B7">
        <f>-'Yıllık Veriler'!F26</f>
        <v>1838916000</v>
      </c>
      <c r="C7">
        <f>-'Yıllık Veriler'!G26</f>
        <v>1673000000</v>
      </c>
      <c r="D7">
        <f>-'Yıllık Veriler'!H26</f>
        <v>1490789000</v>
      </c>
      <c r="E7">
        <f>-'Yıllık Veriler'!I26</f>
        <v>1389230000</v>
      </c>
      <c r="F7">
        <f>-'Yıllık Veriler'!J26</f>
        <v>1322813000</v>
      </c>
      <c r="G7">
        <f>-'Yıllık Veriler'!K26</f>
        <v>1335439000</v>
      </c>
      <c r="H7">
        <f>-'Yıllık Veriler'!L26</f>
        <v>1407553000</v>
      </c>
      <c r="I7">
        <f>-'Yıllık Veriler'!M26</f>
        <v>1479567000</v>
      </c>
      <c r="J7">
        <f>-'Yıllık Veriler'!N26</f>
        <v>2027152000</v>
      </c>
      <c r="K7">
        <f>-'Yıllık Veriler'!O26</f>
        <v>2735426000</v>
      </c>
      <c r="L7">
        <f>-'Yıllık Veriler'!P26</f>
        <v>3447509000</v>
      </c>
      <c r="M7">
        <f>-'Yıllık Veriler'!Q26</f>
        <v>4212040000</v>
      </c>
      <c r="N7">
        <f>-'Yıllık Veriler'!R26</f>
        <v>4553859000</v>
      </c>
      <c r="O7">
        <f>-'Yıllık Veriler'!S26</f>
        <v>4635878000</v>
      </c>
      <c r="P7">
        <f>-'Yıllık Veriler'!T26</f>
        <v>5637374000</v>
      </c>
    </row>
    <row r="8" spans="1:16" x14ac:dyDescent="0.25">
      <c r="A8" t="s">
        <v>255</v>
      </c>
      <c r="B8">
        <f>'Yıllık Veriler'!F19</f>
        <v>3342213000</v>
      </c>
      <c r="C8">
        <f>'Yıllık Veriler'!G19</f>
        <v>3334163000</v>
      </c>
      <c r="D8">
        <f>'Yıllık Veriler'!H19</f>
        <v>3373774000</v>
      </c>
      <c r="E8">
        <f>'Yıllık Veriler'!I19</f>
        <v>3096178000</v>
      </c>
      <c r="F8">
        <f>'Yıllık Veriler'!J19</f>
        <v>3170440000</v>
      </c>
      <c r="G8">
        <f>'Yıllık Veriler'!K19</f>
        <v>3266774000</v>
      </c>
      <c r="H8">
        <f>'Yıllık Veriler'!L19</f>
        <v>3488289000</v>
      </c>
      <c r="I8">
        <f>'Yıllık Veriler'!M19</f>
        <v>4899098000</v>
      </c>
      <c r="J8">
        <f>'Yıllık Veriler'!N19</f>
        <v>5266555000</v>
      </c>
      <c r="K8">
        <f>'Yıllık Veriler'!O19</f>
        <v>6346482000</v>
      </c>
      <c r="L8">
        <f>'Yıllık Veriler'!P19</f>
        <v>7367178000</v>
      </c>
      <c r="M8">
        <f>'Yıllık Veriler'!Q19</f>
        <v>8094130000</v>
      </c>
      <c r="N8">
        <f>'Yıllık Veriler'!R19</f>
        <v>8726351000</v>
      </c>
      <c r="O8">
        <f>'Yıllık Veriler'!S19</f>
        <v>10295549000</v>
      </c>
      <c r="P8">
        <f>'Yıllık Veriler'!T19</f>
        <v>12571142000</v>
      </c>
    </row>
    <row r="9" spans="1:16" x14ac:dyDescent="0.25">
      <c r="A9" t="s">
        <v>256</v>
      </c>
      <c r="B9" s="4">
        <f>B6/B5</f>
        <v>2.4599577419266661</v>
      </c>
      <c r="C9" s="4">
        <f t="shared" ref="C9:P9" si="0">C6/C5</f>
        <v>2.8183970995467034</v>
      </c>
      <c r="D9" s="4">
        <f t="shared" si="0"/>
        <v>2.6159219066899553</v>
      </c>
      <c r="E9" s="4">
        <f t="shared" si="0"/>
        <v>2.5556403265752534</v>
      </c>
      <c r="F9" s="4">
        <f t="shared" si="0"/>
        <v>2.3426455328737044</v>
      </c>
      <c r="G9" s="4">
        <f t="shared" si="0"/>
        <v>2.4239493719469083</v>
      </c>
      <c r="H9" s="4">
        <f t="shared" si="0"/>
        <v>2.4457556394894899</v>
      </c>
      <c r="I9" s="4">
        <f t="shared" si="0"/>
        <v>1.9182483860746886</v>
      </c>
      <c r="J9" s="4">
        <f t="shared" si="0"/>
        <v>2.4804670262042561</v>
      </c>
      <c r="K9" s="4">
        <f t="shared" si="0"/>
        <v>2.4908387399085679</v>
      </c>
      <c r="L9" s="4">
        <f t="shared" si="0"/>
        <v>1.8609832146037795</v>
      </c>
      <c r="M9" s="4">
        <f t="shared" si="0"/>
        <v>1.2379535029762643</v>
      </c>
      <c r="N9" s="4">
        <f t="shared" si="0"/>
        <v>0.81312767106189443</v>
      </c>
      <c r="O9" s="4">
        <f t="shared" si="0"/>
        <v>1.0697769155910954</v>
      </c>
      <c r="P9" s="4">
        <f t="shared" si="0"/>
        <v>1.5219685007163859</v>
      </c>
    </row>
    <row r="10" spans="1:16" x14ac:dyDescent="0.25">
      <c r="A10" t="s">
        <v>257</v>
      </c>
      <c r="B10" s="4">
        <f>B8/B7</f>
        <v>1.8174908478690708</v>
      </c>
      <c r="C10" s="4">
        <f t="shared" ref="C10:P10" si="1">C8/C7</f>
        <v>1.9929246861924685</v>
      </c>
      <c r="D10" s="4">
        <f t="shared" si="1"/>
        <v>2.2630794834144874</v>
      </c>
      <c r="E10" s="4">
        <f t="shared" si="1"/>
        <v>2.2287007910857093</v>
      </c>
      <c r="F10" s="4">
        <f t="shared" si="1"/>
        <v>2.3967408847660252</v>
      </c>
      <c r="G10" s="4">
        <f t="shared" si="1"/>
        <v>2.4462173113111119</v>
      </c>
      <c r="H10" s="4">
        <f t="shared" si="1"/>
        <v>2.4782647616111082</v>
      </c>
      <c r="I10" s="4">
        <f t="shared" si="1"/>
        <v>3.311170092331067</v>
      </c>
      <c r="J10" s="4">
        <f t="shared" si="1"/>
        <v>2.5980069575443774</v>
      </c>
      <c r="K10" s="4">
        <f t="shared" si="1"/>
        <v>2.3201073617052699</v>
      </c>
      <c r="L10" s="4">
        <f t="shared" si="1"/>
        <v>2.1369568578356142</v>
      </c>
      <c r="M10" s="4">
        <f t="shared" si="1"/>
        <v>1.9216650364194072</v>
      </c>
      <c r="N10" s="4">
        <f t="shared" si="1"/>
        <v>1.9162541044858876</v>
      </c>
      <c r="O10" s="4">
        <f t="shared" si="1"/>
        <v>2.2208412300755112</v>
      </c>
      <c r="P10" s="4">
        <f t="shared" si="1"/>
        <v>2.2299641641657977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EAC9-14A7-4561-A2BF-073365ABE076}">
  <dimension ref="A2:T18"/>
  <sheetViews>
    <sheetView topLeftCell="B3" zoomScale="70" zoomScaleNormal="70" workbookViewId="0">
      <selection activeCell="M26" sqref="M26"/>
    </sheetView>
  </sheetViews>
  <sheetFormatPr defaultRowHeight="15" x14ac:dyDescent="0.25"/>
  <cols>
    <col min="1" max="1" width="38.85546875" bestFit="1" customWidth="1"/>
    <col min="2" max="20" width="14.7109375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t="s">
        <v>258</v>
      </c>
      <c r="B3">
        <f>Bilanço!F73</f>
        <v>4483636000</v>
      </c>
      <c r="C3">
        <f>Bilanço!G73</f>
        <v>9327279000</v>
      </c>
      <c r="D3">
        <f>Bilanço!H73</f>
        <v>14566003000</v>
      </c>
      <c r="E3">
        <f>Bilanço!I73</f>
        <v>19453085000</v>
      </c>
      <c r="F3">
        <f>Bilanço!J73</f>
        <v>5779079000</v>
      </c>
      <c r="G3">
        <f>Bilanço!K73</f>
        <v>11104768000</v>
      </c>
      <c r="H3">
        <f>Bilanço!L73</f>
        <v>16887317000</v>
      </c>
      <c r="I3">
        <f>Bilanço!M73</f>
        <v>21757203000</v>
      </c>
      <c r="J3">
        <f>Bilanço!N73</f>
        <v>5888865000</v>
      </c>
      <c r="K3">
        <f>Bilanço!O73</f>
        <v>11964852000</v>
      </c>
      <c r="L3">
        <f>Bilanço!P73</f>
        <v>20359659000</v>
      </c>
      <c r="M3">
        <f>Bilanço!Q73</f>
        <v>32994330000</v>
      </c>
      <c r="N3">
        <f>Bilanço!R73</f>
        <v>17910428000</v>
      </c>
      <c r="O3">
        <f>Bilanço!S73</f>
        <v>37050824000</v>
      </c>
      <c r="P3">
        <f>Bilanço!T73</f>
        <v>62747930000</v>
      </c>
      <c r="Q3">
        <f>Bilanço!U73</f>
        <v>84449031000</v>
      </c>
      <c r="R3">
        <f>Bilanço!V73</f>
        <v>28641417000</v>
      </c>
      <c r="S3">
        <f>Bilanço!W73</f>
        <v>58117265000</v>
      </c>
      <c r="T3">
        <f>Bilanço!X73</f>
        <v>98227247000</v>
      </c>
    </row>
    <row r="4" spans="1:20" x14ac:dyDescent="0.25">
      <c r="A4" t="s">
        <v>259</v>
      </c>
      <c r="B4">
        <f>'Yıllık Veriler'!B2</f>
        <v>18769899000</v>
      </c>
      <c r="C4">
        <f>'Yıllık Veriler'!C2</f>
        <v>19866549000</v>
      </c>
      <c r="D4">
        <f>'Yıllık Veriler'!D2</f>
        <v>20440893000</v>
      </c>
      <c r="E4">
        <f>'Yıllık Veriler'!E2</f>
        <v>19453085000</v>
      </c>
      <c r="F4">
        <f>'Yıllık Veriler'!F2</f>
        <v>20748528000</v>
      </c>
      <c r="G4">
        <f>'Yıllık Veriler'!G2</f>
        <v>21230574000</v>
      </c>
      <c r="H4">
        <f>'Yıllık Veriler'!H2</f>
        <v>21774399000</v>
      </c>
      <c r="I4">
        <f>'Yıllık Veriler'!I2</f>
        <v>21757203000</v>
      </c>
      <c r="J4">
        <f>'Yıllık Veriler'!J2</f>
        <v>21866989000</v>
      </c>
      <c r="K4">
        <f>'Yıllık Veriler'!K2</f>
        <v>22617287000</v>
      </c>
      <c r="L4">
        <f>'Yıllık Veriler'!L2</f>
        <v>25229545000</v>
      </c>
      <c r="M4">
        <f>'Yıllık Veriler'!M2</f>
        <v>32994330000</v>
      </c>
      <c r="N4">
        <f>'Yıllık Veriler'!N2</f>
        <v>45015893000</v>
      </c>
      <c r="O4">
        <f>'Yıllık Veriler'!O2</f>
        <v>58080302000</v>
      </c>
      <c r="P4">
        <f>'Yıllık Veriler'!P2</f>
        <v>75382601000</v>
      </c>
      <c r="Q4">
        <f>'Yıllık Veriler'!Q2</f>
        <v>84449031000</v>
      </c>
      <c r="R4">
        <f>'Yıllık Veriler'!R2</f>
        <v>95180020000</v>
      </c>
      <c r="S4">
        <f>'Yıllık Veriler'!S2</f>
        <v>105515472000</v>
      </c>
      <c r="T4">
        <f>'Yıllık Veriler'!T2</f>
        <v>119928348000</v>
      </c>
    </row>
    <row r="5" spans="1:20" x14ac:dyDescent="0.25">
      <c r="A5" t="s">
        <v>91</v>
      </c>
      <c r="B5">
        <f>'Yıllık Veriler'!B12</f>
        <v>0</v>
      </c>
      <c r="C5">
        <f>'Yıllık Veriler'!C12</f>
        <v>0</v>
      </c>
      <c r="D5">
        <f>'Yıllık Veriler'!D12</f>
        <v>0</v>
      </c>
      <c r="E5">
        <f>'Yıllık Veriler'!E12</f>
        <v>0</v>
      </c>
      <c r="F5">
        <f>'Yıllık Veriler'!F12</f>
        <v>0</v>
      </c>
      <c r="G5">
        <f>'Yıllık Veriler'!G12</f>
        <v>0</v>
      </c>
      <c r="H5">
        <f>'Yıllık Veriler'!H12</f>
        <v>0</v>
      </c>
      <c r="I5">
        <f>'Yıllık Veriler'!I12</f>
        <v>0</v>
      </c>
      <c r="J5">
        <f>'Yıllık Veriler'!J12</f>
        <v>0</v>
      </c>
      <c r="K5">
        <f>'Yıllık Veriler'!K12</f>
        <v>0</v>
      </c>
      <c r="L5">
        <f>'Yıllık Veriler'!L12</f>
        <v>0</v>
      </c>
      <c r="M5">
        <f>'Yıllık Veriler'!M12</f>
        <v>0</v>
      </c>
      <c r="N5">
        <f>'Yıllık Veriler'!N12</f>
        <v>0</v>
      </c>
      <c r="O5">
        <f>'Yıllık Veriler'!O12</f>
        <v>0</v>
      </c>
      <c r="P5">
        <f>'Yıllık Veriler'!P12</f>
        <v>0</v>
      </c>
      <c r="Q5">
        <f>'Yıllık Veriler'!Q12</f>
        <v>0</v>
      </c>
      <c r="R5">
        <f>'Yıllık Veriler'!R12</f>
        <v>0</v>
      </c>
      <c r="S5">
        <f>'Yıllık Veriler'!S12</f>
        <v>0</v>
      </c>
      <c r="T5">
        <f>'Yıllık Veriler'!T12</f>
        <v>0</v>
      </c>
    </row>
    <row r="6" spans="1:20" x14ac:dyDescent="0.25">
      <c r="A6" t="s">
        <v>92</v>
      </c>
      <c r="B6">
        <f>-'Yıllık Veriler'!B13</f>
        <v>1945751000</v>
      </c>
      <c r="C6">
        <f>-'Yıllık Veriler'!C13</f>
        <v>2002632000</v>
      </c>
      <c r="D6">
        <f>-'Yıllık Veriler'!D13</f>
        <v>2072712000</v>
      </c>
      <c r="E6">
        <f>-'Yıllık Veriler'!E13</f>
        <v>2170485000</v>
      </c>
      <c r="F6">
        <f>-'Yıllık Veriler'!F13</f>
        <v>2265481000</v>
      </c>
      <c r="G6">
        <f>-'Yıllık Veriler'!G13</f>
        <v>2349352000</v>
      </c>
      <c r="H6">
        <f>-'Yıllık Veriler'!H13</f>
        <v>2420971000</v>
      </c>
      <c r="I6">
        <f>-'Yıllık Veriler'!I13</f>
        <v>2543194000</v>
      </c>
      <c r="J6">
        <f>-'Yıllık Veriler'!J13</f>
        <v>2620948000</v>
      </c>
      <c r="K6">
        <f>-'Yıllık Veriler'!K13</f>
        <v>2771822000</v>
      </c>
      <c r="L6">
        <f>-'Yıllık Veriler'!L13</f>
        <v>3018001000</v>
      </c>
      <c r="M6">
        <f>-'Yıllık Veriler'!M13</f>
        <v>3382729000</v>
      </c>
      <c r="N6">
        <f>-'Yıllık Veriler'!N13</f>
        <v>4018355000</v>
      </c>
      <c r="O6">
        <f>-'Yıllık Veriler'!O13</f>
        <v>3403952000</v>
      </c>
      <c r="P6">
        <f>-'Yıllık Veriler'!P13</f>
        <v>3420528000</v>
      </c>
      <c r="Q6">
        <f>-'Yıllık Veriler'!Q13</f>
        <v>7734051000</v>
      </c>
      <c r="R6">
        <f>-'Yıllık Veriler'!R13</f>
        <v>8391807000</v>
      </c>
      <c r="S6">
        <f>-'Yıllık Veriler'!S13</f>
        <v>9363588000</v>
      </c>
      <c r="T6">
        <f>-'Yıllık Veriler'!T13</f>
        <v>10337943000</v>
      </c>
    </row>
    <row r="7" spans="1:20" x14ac:dyDescent="0.25">
      <c r="A7" t="s">
        <v>93</v>
      </c>
      <c r="B7">
        <f>'Yıllık Veriler'!B14</f>
        <v>0</v>
      </c>
      <c r="C7">
        <f>'Yıllık Veriler'!C14</f>
        <v>0</v>
      </c>
      <c r="D7">
        <f>'Yıllık Veriler'!D14</f>
        <v>0</v>
      </c>
      <c r="E7">
        <f>'Yıllık Veriler'!E14</f>
        <v>0</v>
      </c>
      <c r="F7">
        <f>'Yıllık Veriler'!F14</f>
        <v>0</v>
      </c>
      <c r="G7">
        <f>'Yıllık Veriler'!G14</f>
        <v>0</v>
      </c>
      <c r="H7">
        <f>'Yıllık Veriler'!H14</f>
        <v>0</v>
      </c>
      <c r="I7">
        <f>'Yıllık Veriler'!I14</f>
        <v>0</v>
      </c>
      <c r="J7">
        <f>'Yıllık Veriler'!J14</f>
        <v>0</v>
      </c>
      <c r="K7">
        <f>'Yıllık Veriler'!K14</f>
        <v>0</v>
      </c>
      <c r="L7">
        <f>'Yıllık Veriler'!L14</f>
        <v>0</v>
      </c>
      <c r="M7">
        <f>'Yıllık Veriler'!M14</f>
        <v>0</v>
      </c>
      <c r="N7">
        <f>'Yıllık Veriler'!N14</f>
        <v>0</v>
      </c>
      <c r="O7">
        <f>'Yıllık Veriler'!O14</f>
        <v>0</v>
      </c>
      <c r="P7">
        <f>'Yıllık Veriler'!P14</f>
        <v>0</v>
      </c>
      <c r="Q7">
        <f>'Yıllık Veriler'!Q14</f>
        <v>0</v>
      </c>
      <c r="R7">
        <f>'Yıllık Veriler'!R14</f>
        <v>0</v>
      </c>
      <c r="S7">
        <f>'Yıllık Veriler'!S14</f>
        <v>0</v>
      </c>
      <c r="T7">
        <f>'Yıllık Veriler'!T14</f>
        <v>0</v>
      </c>
    </row>
    <row r="8" spans="1:20" x14ac:dyDescent="0.25">
      <c r="A8" t="s">
        <v>94</v>
      </c>
      <c r="B8">
        <f>'Yıllık Veriler'!B15</f>
        <v>418750000</v>
      </c>
      <c r="C8">
        <f>'Yıllık Veriler'!C15</f>
        <v>419337000</v>
      </c>
      <c r="D8">
        <f>'Yıllık Veriler'!D15</f>
        <v>336631000</v>
      </c>
      <c r="E8">
        <f>'Yıllık Veriler'!E15</f>
        <v>552300000</v>
      </c>
      <c r="F8">
        <f>'Yıllık Veriler'!F15</f>
        <v>568575000</v>
      </c>
      <c r="G8">
        <f>'Yıllık Veriler'!G15</f>
        <v>651514000</v>
      </c>
      <c r="H8">
        <f>'Yıllık Veriler'!H15</f>
        <v>789719000</v>
      </c>
      <c r="I8">
        <f>'Yıllık Veriler'!I15</f>
        <v>646102000</v>
      </c>
      <c r="J8">
        <f>'Yıllık Veriler'!J15</f>
        <v>643728000</v>
      </c>
      <c r="K8">
        <f>'Yıllık Veriler'!K15</f>
        <v>597980000</v>
      </c>
      <c r="L8">
        <f>'Yıllık Veriler'!L15</f>
        <v>506515000</v>
      </c>
      <c r="M8">
        <f>'Yıllık Veriler'!M15</f>
        <v>831971000</v>
      </c>
      <c r="N8">
        <f>'Yıllık Veriler'!N15</f>
        <v>1280045000</v>
      </c>
      <c r="O8">
        <f>'Yıllık Veriler'!O15</f>
        <v>2393227000</v>
      </c>
      <c r="P8">
        <f>'Yıllık Veriler'!P15</f>
        <v>3748643000</v>
      </c>
      <c r="Q8">
        <f>'Yıllık Veriler'!Q15</f>
        <v>4483924000</v>
      </c>
      <c r="R8">
        <f>'Yıllık Veriler'!R15</f>
        <v>4338757000</v>
      </c>
      <c r="S8">
        <f>'Yıllık Veriler'!S15</f>
        <v>4828653000</v>
      </c>
      <c r="T8">
        <f>'Yıllık Veriler'!T15</f>
        <v>5332343000</v>
      </c>
    </row>
    <row r="9" spans="1:20" x14ac:dyDescent="0.25">
      <c r="A9" t="s">
        <v>95</v>
      </c>
      <c r="B9">
        <f>-'Yıllık Veriler'!B16</f>
        <v>1724611000</v>
      </c>
      <c r="C9">
        <f>-'Yıllık Veriler'!C16</f>
        <v>1765365000</v>
      </c>
      <c r="D9">
        <f>-'Yıllık Veriler'!D16</f>
        <v>1803526000</v>
      </c>
      <c r="E9">
        <f>-'Yıllık Veriler'!E16</f>
        <v>662080000</v>
      </c>
      <c r="F9">
        <f>-'Yıllık Veriler'!F16</f>
        <v>786293000</v>
      </c>
      <c r="G9">
        <f>-'Yıllık Veriler'!G16</f>
        <v>778395000</v>
      </c>
      <c r="H9">
        <f>-'Yıllık Veriler'!H16</f>
        <v>681868000</v>
      </c>
      <c r="I9">
        <f>-'Yıllık Veriler'!I16</f>
        <v>1004435000</v>
      </c>
      <c r="J9">
        <f>-'Yıllık Veriler'!J16</f>
        <v>968588000</v>
      </c>
      <c r="K9">
        <f>-'Yıllık Veriler'!K16</f>
        <v>882948000</v>
      </c>
      <c r="L9">
        <f>-'Yıllık Veriler'!L16</f>
        <v>1018202000</v>
      </c>
      <c r="M9">
        <f>-'Yıllık Veriler'!M16</f>
        <v>1216478000</v>
      </c>
      <c r="N9">
        <f>-'Yıllık Veriler'!N16</f>
        <v>1917828000</v>
      </c>
      <c r="O9">
        <f>-'Yıllık Veriler'!O16</f>
        <v>2557820000</v>
      </c>
      <c r="P9">
        <f>-'Yıllık Veriler'!P16</f>
        <v>3452763000</v>
      </c>
      <c r="Q9">
        <f>-'Yıllık Veriler'!Q16</f>
        <v>4230047000</v>
      </c>
      <c r="R9">
        <f>-'Yıllık Veriler'!R16</f>
        <v>4360236000</v>
      </c>
      <c r="S9">
        <f>-'Yıllık Veriler'!S16</f>
        <v>5595521000</v>
      </c>
      <c r="T9">
        <f>-'Yıllık Veriler'!T16</f>
        <v>6784818000</v>
      </c>
    </row>
    <row r="10" spans="1:20" x14ac:dyDescent="0.25">
      <c r="A10" t="s">
        <v>260</v>
      </c>
      <c r="B10">
        <f>B5+B6+B7</f>
        <v>1945751000</v>
      </c>
      <c r="C10">
        <f t="shared" ref="C10:T10" si="0">C5+C6+C7</f>
        <v>2002632000</v>
      </c>
      <c r="D10">
        <f t="shared" si="0"/>
        <v>2072712000</v>
      </c>
      <c r="E10">
        <f t="shared" si="0"/>
        <v>2170485000</v>
      </c>
      <c r="F10">
        <f t="shared" si="0"/>
        <v>2265481000</v>
      </c>
      <c r="G10">
        <f t="shared" si="0"/>
        <v>2349352000</v>
      </c>
      <c r="H10">
        <f t="shared" si="0"/>
        <v>2420971000</v>
      </c>
      <c r="I10">
        <f t="shared" si="0"/>
        <v>2543194000</v>
      </c>
      <c r="J10">
        <f t="shared" si="0"/>
        <v>2620948000</v>
      </c>
      <c r="K10">
        <f t="shared" si="0"/>
        <v>2771822000</v>
      </c>
      <c r="L10">
        <f t="shared" si="0"/>
        <v>3018001000</v>
      </c>
      <c r="M10">
        <f t="shared" si="0"/>
        <v>3382729000</v>
      </c>
      <c r="N10">
        <f t="shared" si="0"/>
        <v>4018355000</v>
      </c>
      <c r="O10">
        <f t="shared" si="0"/>
        <v>3403952000</v>
      </c>
      <c r="P10">
        <f t="shared" si="0"/>
        <v>3420528000</v>
      </c>
      <c r="Q10">
        <f t="shared" si="0"/>
        <v>7734051000</v>
      </c>
      <c r="R10">
        <f t="shared" si="0"/>
        <v>8391807000</v>
      </c>
      <c r="S10">
        <f t="shared" si="0"/>
        <v>9363588000</v>
      </c>
      <c r="T10">
        <f t="shared" si="0"/>
        <v>10337943000</v>
      </c>
    </row>
    <row r="11" spans="1:20" x14ac:dyDescent="0.25">
      <c r="A11" t="s">
        <v>206</v>
      </c>
      <c r="B11">
        <f>-'Yıllık Veriler'!B3</f>
        <v>12527726000</v>
      </c>
      <c r="C11">
        <f>-'Yıllık Veriler'!C3</f>
        <v>13457519000</v>
      </c>
      <c r="D11">
        <f>-'Yıllık Veriler'!D3</f>
        <v>13753291000</v>
      </c>
      <c r="E11">
        <f>-'Yıllık Veriler'!E3</f>
        <v>14108614000</v>
      </c>
      <c r="F11">
        <f>-'Yıllık Veriler'!F3</f>
        <v>15140834000</v>
      </c>
      <c r="G11">
        <f>-'Yıllık Veriler'!G3</f>
        <v>15547059000</v>
      </c>
      <c r="H11">
        <f>-'Yıllık Veriler'!H3</f>
        <v>15979654000</v>
      </c>
      <c r="I11">
        <f>-'Yıllık Veriler'!I3</f>
        <v>16117831000</v>
      </c>
      <c r="J11">
        <f>-'Yıllık Veriler'!J3</f>
        <v>16075601000</v>
      </c>
      <c r="K11">
        <f>-'Yıllık Veriler'!K3</f>
        <v>16578691000</v>
      </c>
      <c r="L11">
        <f>-'Yıllık Veriler'!L3</f>
        <v>18723255000</v>
      </c>
      <c r="M11">
        <f>-'Yıllık Veriler'!M3</f>
        <v>24712503000</v>
      </c>
      <c r="N11">
        <f>-'Yıllık Veriler'!N3</f>
        <v>35730983000</v>
      </c>
      <c r="O11">
        <f>-'Yıllık Veriler'!O3</f>
        <v>48329868000</v>
      </c>
      <c r="P11">
        <f>-'Yıllık Veriler'!P3</f>
        <v>64594895000</v>
      </c>
      <c r="Q11">
        <f>-'Yıllık Veriler'!Q3</f>
        <v>68620850000</v>
      </c>
      <c r="R11">
        <f>-'Yıllık Veriler'!R3</f>
        <v>78061862000</v>
      </c>
      <c r="S11">
        <f>-'Yıllık Veriler'!S3</f>
        <v>85856335000</v>
      </c>
      <c r="T11">
        <f>-'Yıllık Veriler'!T3</f>
        <v>97019263000</v>
      </c>
    </row>
    <row r="12" spans="1:20" x14ac:dyDescent="0.25">
      <c r="A12" s="8" t="s">
        <v>206</v>
      </c>
      <c r="B12" s="4">
        <f>B11/B4*100</f>
        <v>66.743704907522414</v>
      </c>
      <c r="C12" s="4">
        <f t="shared" ref="C12:T12" si="1">C11/C4*100</f>
        <v>67.739590806636826</v>
      </c>
      <c r="D12" s="4">
        <f t="shared" si="1"/>
        <v>67.283219964998594</v>
      </c>
      <c r="E12" s="4">
        <f t="shared" si="1"/>
        <v>72.526357644558686</v>
      </c>
      <c r="F12" s="4">
        <f t="shared" si="1"/>
        <v>72.973051389476879</v>
      </c>
      <c r="G12" s="4">
        <f t="shared" si="1"/>
        <v>73.229574480652289</v>
      </c>
      <c r="H12" s="4">
        <f t="shared" si="1"/>
        <v>73.387348142192124</v>
      </c>
      <c r="I12" s="4">
        <f t="shared" si="1"/>
        <v>74.080436717899815</v>
      </c>
      <c r="J12" s="4">
        <f t="shared" si="1"/>
        <v>73.515384308283132</v>
      </c>
      <c r="K12" s="4">
        <f t="shared" si="1"/>
        <v>73.300971066954219</v>
      </c>
      <c r="L12" s="4">
        <f t="shared" si="1"/>
        <v>74.211623713388406</v>
      </c>
      <c r="M12" s="4">
        <f t="shared" si="1"/>
        <v>74.899241778814726</v>
      </c>
      <c r="N12" s="4">
        <f t="shared" si="1"/>
        <v>79.374151258090123</v>
      </c>
      <c r="O12" s="4">
        <f t="shared" si="1"/>
        <v>83.212149964371747</v>
      </c>
      <c r="P12" s="4">
        <f t="shared" si="1"/>
        <v>85.68939535530221</v>
      </c>
      <c r="Q12" s="4">
        <f t="shared" si="1"/>
        <v>81.25711945706044</v>
      </c>
      <c r="R12" s="4">
        <f t="shared" si="1"/>
        <v>82.014967006731027</v>
      </c>
      <c r="S12" s="4">
        <f t="shared" si="1"/>
        <v>81.368479306996804</v>
      </c>
      <c r="T12" s="4">
        <f t="shared" si="1"/>
        <v>80.897689843939148</v>
      </c>
    </row>
    <row r="13" spans="1:20" x14ac:dyDescent="0.25">
      <c r="A13" t="s">
        <v>261</v>
      </c>
      <c r="B13">
        <f>Bilanço!F96</f>
        <v>48867000</v>
      </c>
      <c r="C13">
        <f>Bilanço!G96</f>
        <v>76569000</v>
      </c>
      <c r="D13">
        <f>Bilanço!H96</f>
        <v>172731000</v>
      </c>
      <c r="E13">
        <f>Bilanço!I96</f>
        <v>170627000</v>
      </c>
      <c r="F13">
        <f>Bilanço!J96</f>
        <v>1320000</v>
      </c>
      <c r="G13">
        <f>Bilanço!K96</f>
        <v>10976000</v>
      </c>
      <c r="H13">
        <f>Bilanço!L96</f>
        <v>28300000</v>
      </c>
      <c r="I13">
        <f>Bilanço!M96</f>
        <v>64091000</v>
      </c>
      <c r="J13">
        <f>Bilanço!N96</f>
        <v>60690000</v>
      </c>
      <c r="K13">
        <f>Bilanço!O96</f>
        <v>83375000</v>
      </c>
      <c r="L13">
        <f>Bilanço!P96</f>
        <v>90514000</v>
      </c>
      <c r="M13">
        <f>Bilanço!Q96</f>
        <v>108090000</v>
      </c>
      <c r="N13">
        <f>Bilanço!R96</f>
        <v>115544000</v>
      </c>
      <c r="O13">
        <f>Bilanço!S96</f>
        <v>49578000</v>
      </c>
      <c r="P13">
        <f>Bilanço!T96</f>
        <v>159471000</v>
      </c>
      <c r="Q13">
        <f>Bilanço!U96</f>
        <v>310657000</v>
      </c>
      <c r="R13">
        <f>Bilanço!V96</f>
        <v>459736000</v>
      </c>
      <c r="S13">
        <f>Bilanço!W96</f>
        <v>739372000</v>
      </c>
      <c r="T13">
        <f>Bilanço!X96</f>
        <v>1050030000</v>
      </c>
    </row>
    <row r="14" spans="1:20" x14ac:dyDescent="0.25">
      <c r="A14" t="s">
        <v>254</v>
      </c>
      <c r="B14">
        <f>Bilanço!F97</f>
        <v>-406375000</v>
      </c>
      <c r="C14">
        <f>Bilanço!G97</f>
        <v>-931804000</v>
      </c>
      <c r="D14">
        <f>Bilanço!H97</f>
        <v>-1427615000</v>
      </c>
      <c r="E14">
        <f>Bilanço!I97</f>
        <v>-1843477000</v>
      </c>
      <c r="F14">
        <f>Bilanço!J97</f>
        <v>-401814000</v>
      </c>
      <c r="G14">
        <f>Bilanço!K97</f>
        <v>-761327000</v>
      </c>
      <c r="H14">
        <f>Bilanço!L97</f>
        <v>-1074927000</v>
      </c>
      <c r="I14">
        <f>Bilanço!M97</f>
        <v>-1389230000</v>
      </c>
      <c r="J14">
        <f>Bilanço!N97</f>
        <v>-335397000</v>
      </c>
      <c r="K14">
        <f>Bilanço!O97</f>
        <v>-707536000</v>
      </c>
      <c r="L14">
        <f>Bilanço!P97</f>
        <v>-1093250000</v>
      </c>
      <c r="M14">
        <f>Bilanço!Q97</f>
        <v>-1479567000</v>
      </c>
      <c r="N14">
        <f>Bilanço!R97</f>
        <v>-882982000</v>
      </c>
      <c r="O14">
        <f>Bilanço!S97</f>
        <v>-1963395000</v>
      </c>
      <c r="P14">
        <f>Bilanço!T97</f>
        <v>-3061192000</v>
      </c>
      <c r="Q14">
        <f>Bilanço!U97</f>
        <v>-4212040000</v>
      </c>
      <c r="R14">
        <f>Bilanço!V97</f>
        <v>-1224801000</v>
      </c>
      <c r="S14">
        <f>Bilanço!W97</f>
        <v>-2387233000</v>
      </c>
      <c r="T14">
        <f>Bilanço!X97</f>
        <v>-4486526000</v>
      </c>
    </row>
    <row r="15" spans="1:20" x14ac:dyDescent="0.25">
      <c r="A15" t="s">
        <v>262</v>
      </c>
      <c r="B15">
        <f>B13+B14</f>
        <v>-357508000</v>
      </c>
      <c r="C15">
        <f t="shared" ref="C15:T15" si="2">C13+C14</f>
        <v>-855235000</v>
      </c>
      <c r="D15">
        <f t="shared" si="2"/>
        <v>-1254884000</v>
      </c>
      <c r="E15">
        <f t="shared" si="2"/>
        <v>-1672850000</v>
      </c>
      <c r="F15">
        <f t="shared" si="2"/>
        <v>-400494000</v>
      </c>
      <c r="G15">
        <f t="shared" si="2"/>
        <v>-750351000</v>
      </c>
      <c r="H15">
        <f t="shared" si="2"/>
        <v>-1046627000</v>
      </c>
      <c r="I15">
        <f t="shared" si="2"/>
        <v>-1325139000</v>
      </c>
      <c r="J15">
        <f t="shared" si="2"/>
        <v>-274707000</v>
      </c>
      <c r="K15">
        <f t="shared" si="2"/>
        <v>-624161000</v>
      </c>
      <c r="L15">
        <f t="shared" si="2"/>
        <v>-1002736000</v>
      </c>
      <c r="M15">
        <f t="shared" si="2"/>
        <v>-1371477000</v>
      </c>
      <c r="N15">
        <f t="shared" si="2"/>
        <v>-767438000</v>
      </c>
      <c r="O15">
        <f t="shared" si="2"/>
        <v>-1913817000</v>
      </c>
      <c r="P15">
        <f t="shared" si="2"/>
        <v>-2901721000</v>
      </c>
      <c r="Q15">
        <f t="shared" si="2"/>
        <v>-3901383000</v>
      </c>
      <c r="R15">
        <f t="shared" si="2"/>
        <v>-765065000</v>
      </c>
      <c r="S15">
        <f t="shared" si="2"/>
        <v>-1647861000</v>
      </c>
      <c r="T15">
        <f t="shared" si="2"/>
        <v>-3436496000</v>
      </c>
    </row>
    <row r="16" spans="1:20" x14ac:dyDescent="0.25">
      <c r="A16" s="8" t="s">
        <v>263</v>
      </c>
      <c r="B16" s="4">
        <f>-B15/B3*100</f>
        <v>7.9736178405205056</v>
      </c>
      <c r="C16" s="4">
        <f t="shared" ref="C16:T16" si="3">-C15/C3*100</f>
        <v>9.1691799934364564</v>
      </c>
      <c r="D16" s="4">
        <f t="shared" si="3"/>
        <v>8.6151568141239565</v>
      </c>
      <c r="E16" s="4">
        <f t="shared" si="3"/>
        <v>8.5994072405482225</v>
      </c>
      <c r="F16" s="4">
        <f t="shared" si="3"/>
        <v>6.9300661922081357</v>
      </c>
      <c r="G16" s="4">
        <f t="shared" si="3"/>
        <v>6.7570164455484347</v>
      </c>
      <c r="H16" s="4">
        <f t="shared" si="3"/>
        <v>6.1977103882161977</v>
      </c>
      <c r="I16" s="4">
        <f t="shared" si="3"/>
        <v>6.0905760726688998</v>
      </c>
      <c r="J16" s="4">
        <f t="shared" si="3"/>
        <v>4.6648547725240768</v>
      </c>
      <c r="K16" s="4">
        <f t="shared" si="3"/>
        <v>5.2166211500150608</v>
      </c>
      <c r="L16" s="4">
        <f t="shared" si="3"/>
        <v>4.9251119579163873</v>
      </c>
      <c r="M16" s="4">
        <f t="shared" si="3"/>
        <v>4.1567051066046803</v>
      </c>
      <c r="N16" s="4">
        <f t="shared" si="3"/>
        <v>4.2848668943031401</v>
      </c>
      <c r="O16" s="4">
        <f t="shared" si="3"/>
        <v>5.1653830964731045</v>
      </c>
      <c r="P16" s="4">
        <f t="shared" si="3"/>
        <v>4.6244091239344467</v>
      </c>
      <c r="Q16" s="4">
        <f t="shared" si="3"/>
        <v>4.6198078933552242</v>
      </c>
      <c r="R16" s="4">
        <f t="shared" si="3"/>
        <v>2.6711841805871548</v>
      </c>
      <c r="S16" s="4">
        <f t="shared" si="3"/>
        <v>2.8354069999680815</v>
      </c>
      <c r="T16" s="4">
        <f t="shared" si="3"/>
        <v>3.4985160481999462</v>
      </c>
    </row>
    <row r="17" spans="1:20" x14ac:dyDescent="0.25">
      <c r="A17" s="8" t="s">
        <v>264</v>
      </c>
      <c r="B17" s="4">
        <f>B10/B4*100</f>
        <v>10.366337080449926</v>
      </c>
      <c r="C17" s="4">
        <f t="shared" ref="C17:T17" si="4">C10/C4*100</f>
        <v>10.08042212062095</v>
      </c>
      <c r="D17" s="4">
        <f t="shared" si="4"/>
        <v>10.140026661261816</v>
      </c>
      <c r="E17" s="4">
        <f t="shared" si="4"/>
        <v>11.157536195415792</v>
      </c>
      <c r="F17" s="4">
        <f t="shared" si="4"/>
        <v>10.918755296761292</v>
      </c>
      <c r="G17" s="4">
        <f t="shared" si="4"/>
        <v>11.065890163874043</v>
      </c>
      <c r="H17" s="4">
        <f t="shared" si="4"/>
        <v>11.118428572930991</v>
      </c>
      <c r="I17" s="4">
        <f t="shared" si="4"/>
        <v>11.68897491097546</v>
      </c>
      <c r="J17" s="4">
        <f t="shared" si="4"/>
        <v>11.985866001030137</v>
      </c>
      <c r="K17" s="4">
        <f t="shared" si="4"/>
        <v>12.25532487605609</v>
      </c>
      <c r="L17" s="4">
        <f t="shared" si="4"/>
        <v>11.962169749791366</v>
      </c>
      <c r="M17" s="4">
        <f t="shared" si="4"/>
        <v>10.252455497656719</v>
      </c>
      <c r="N17" s="4">
        <f t="shared" si="4"/>
        <v>8.9265251274699811</v>
      </c>
      <c r="O17" s="4">
        <f t="shared" si="4"/>
        <v>5.8607684236903586</v>
      </c>
      <c r="P17" s="4">
        <f t="shared" si="4"/>
        <v>4.5375563520287665</v>
      </c>
      <c r="Q17" s="4">
        <f t="shared" si="4"/>
        <v>9.158247179887713</v>
      </c>
      <c r="R17" s="4">
        <f t="shared" si="4"/>
        <v>8.8167737304530931</v>
      </c>
      <c r="S17" s="4">
        <f t="shared" si="4"/>
        <v>8.8741374345555695</v>
      </c>
      <c r="T17" s="4">
        <f t="shared" si="4"/>
        <v>8.620099561448141</v>
      </c>
    </row>
    <row r="18" spans="1:20" x14ac:dyDescent="0.25">
      <c r="A18" s="8" t="s">
        <v>265</v>
      </c>
      <c r="B18" s="4">
        <f>(100-(B12+B16+B17))</f>
        <v>14.916340171507159</v>
      </c>
      <c r="C18" s="4">
        <f t="shared" ref="C18:T18" si="5">(100-(C12+C16+C17))</f>
        <v>13.010807079305764</v>
      </c>
      <c r="D18" s="4">
        <f t="shared" si="5"/>
        <v>13.961596559615643</v>
      </c>
      <c r="E18" s="4">
        <f t="shared" si="5"/>
        <v>7.7166989194773095</v>
      </c>
      <c r="F18" s="4">
        <f t="shared" si="5"/>
        <v>9.1781271215537004</v>
      </c>
      <c r="G18" s="4">
        <f t="shared" si="5"/>
        <v>8.9475189099252361</v>
      </c>
      <c r="H18" s="4">
        <f t="shared" si="5"/>
        <v>9.2965128966606869</v>
      </c>
      <c r="I18" s="4">
        <f t="shared" si="5"/>
        <v>8.1400122984558294</v>
      </c>
      <c r="J18" s="4">
        <f t="shared" si="5"/>
        <v>9.833894918162656</v>
      </c>
      <c r="K18" s="4">
        <f t="shared" si="5"/>
        <v>9.2270829069746299</v>
      </c>
      <c r="L18" s="4">
        <f t="shared" si="5"/>
        <v>8.9010945789038374</v>
      </c>
      <c r="M18" s="4">
        <f t="shared" si="5"/>
        <v>10.691597616923872</v>
      </c>
      <c r="N18" s="4">
        <f t="shared" si="5"/>
        <v>7.4144567201367551</v>
      </c>
      <c r="O18" s="4">
        <f t="shared" si="5"/>
        <v>5.7616985154647864</v>
      </c>
      <c r="P18" s="4">
        <f t="shared" si="5"/>
        <v>5.1486391687345758</v>
      </c>
      <c r="Q18" s="4">
        <f t="shared" si="5"/>
        <v>4.9648254696966205</v>
      </c>
      <c r="R18" s="4">
        <f t="shared" si="5"/>
        <v>6.4970750822287187</v>
      </c>
      <c r="S18" s="4">
        <f t="shared" si="5"/>
        <v>6.9219762584795461</v>
      </c>
      <c r="T18" s="4">
        <f t="shared" si="5"/>
        <v>6.9836945464127638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05E0-5149-47B0-B2E5-2E3DBBB5E129}">
  <dimension ref="A1:U16"/>
  <sheetViews>
    <sheetView topLeftCell="B1" zoomScale="70" zoomScaleNormal="70" workbookViewId="0">
      <selection activeCell="R25" sqref="R25"/>
    </sheetView>
  </sheetViews>
  <sheetFormatPr defaultRowHeight="15" x14ac:dyDescent="0.25"/>
  <cols>
    <col min="1" max="1" width="32.28515625" bestFit="1" customWidth="1"/>
    <col min="2" max="20" width="12.5703125" bestFit="1" customWidth="1"/>
  </cols>
  <sheetData>
    <row r="1" spans="1:21" x14ac:dyDescent="0.25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</row>
    <row r="2" spans="1:21" x14ac:dyDescent="0.25">
      <c r="A2" t="s">
        <v>81</v>
      </c>
      <c r="B2">
        <f>'Yıllık Veriler'!B2</f>
        <v>18769899000</v>
      </c>
      <c r="C2">
        <f>'Yıllık Veriler'!C2</f>
        <v>19866549000</v>
      </c>
      <c r="D2">
        <f>'Yıllık Veriler'!D2</f>
        <v>20440893000</v>
      </c>
      <c r="E2">
        <f>'Yıllık Veriler'!E2</f>
        <v>19453085000</v>
      </c>
      <c r="F2">
        <f>'Yıllık Veriler'!F2</f>
        <v>20748528000</v>
      </c>
      <c r="G2">
        <f>'Yıllık Veriler'!G2</f>
        <v>21230574000</v>
      </c>
      <c r="H2">
        <f>'Yıllık Veriler'!H2</f>
        <v>21774399000</v>
      </c>
      <c r="I2">
        <f>'Yıllık Veriler'!I2</f>
        <v>21757203000</v>
      </c>
      <c r="J2">
        <f>'Yıllık Veriler'!J2</f>
        <v>21866989000</v>
      </c>
      <c r="K2">
        <f>'Yıllık Veriler'!K2</f>
        <v>22617287000</v>
      </c>
      <c r="L2">
        <f>'Yıllık Veriler'!L2</f>
        <v>25229545000</v>
      </c>
      <c r="M2">
        <f>'Yıllık Veriler'!M2</f>
        <v>32994330000</v>
      </c>
      <c r="N2">
        <f>'Yıllık Veriler'!N2</f>
        <v>45015893000</v>
      </c>
      <c r="O2">
        <f>'Yıllık Veriler'!O2</f>
        <v>58080302000</v>
      </c>
      <c r="P2">
        <f>'Yıllık Veriler'!P2</f>
        <v>75382601000</v>
      </c>
      <c r="Q2">
        <f>'Yıllık Veriler'!Q2</f>
        <v>84449031000</v>
      </c>
      <c r="R2">
        <f>'Yıllık Veriler'!R2</f>
        <v>95180020000</v>
      </c>
      <c r="S2">
        <f>'Yıllık Veriler'!S2</f>
        <v>105515472000</v>
      </c>
      <c r="T2">
        <f>'Yıllık Veriler'!T2</f>
        <v>119928348000</v>
      </c>
    </row>
    <row r="3" spans="1:21" x14ac:dyDescent="0.25">
      <c r="A3" t="s">
        <v>228</v>
      </c>
      <c r="B3">
        <f>'Yıllık Veriler'!B39</f>
        <v>802254000</v>
      </c>
      <c r="C3">
        <f>'Yıllık Veriler'!C39</f>
        <v>707566000</v>
      </c>
      <c r="D3">
        <f>'Yıllık Veriler'!D39</f>
        <v>773371000</v>
      </c>
      <c r="E3">
        <f>'Yıllık Veriler'!E39</f>
        <v>1033622000</v>
      </c>
      <c r="F3">
        <f>'Yıllık Veriler'!F39</f>
        <v>1077271000</v>
      </c>
      <c r="G3">
        <f>'Yıllık Veriler'!G39</f>
        <v>1283095000</v>
      </c>
      <c r="H3">
        <f>'Yıllık Veriler'!H39</f>
        <v>1590570000</v>
      </c>
      <c r="I3">
        <f>'Yıllık Veriler'!I39</f>
        <v>1087683000</v>
      </c>
      <c r="J3">
        <f>'Yıllık Veriler'!J39</f>
        <v>1278599000</v>
      </c>
      <c r="K3">
        <f>'Yıllık Veriler'!K39</f>
        <v>1349019000</v>
      </c>
      <c r="L3">
        <f>'Yıllık Veriler'!L39</f>
        <v>1244851000</v>
      </c>
      <c r="M3">
        <f>'Yıllık Veriler'!M39</f>
        <v>2282368000</v>
      </c>
      <c r="N3">
        <f>'Yıllık Veriler'!N39</f>
        <v>1943410000</v>
      </c>
      <c r="O3">
        <f>'Yıllık Veriler'!O39</f>
        <v>2488030000</v>
      </c>
      <c r="P3">
        <f>'Yıllık Veriler'!P39</f>
        <v>3154347000</v>
      </c>
      <c r="Q3">
        <f>'Yıllık Veriler'!Q39</f>
        <v>14498093000</v>
      </c>
      <c r="R3">
        <f>'Yıllık Veriler'!R39</f>
        <v>14674639000</v>
      </c>
      <c r="S3">
        <f>'Yıllık Veriler'!S39</f>
        <v>15676418000</v>
      </c>
      <c r="T3">
        <f>'Yıllık Veriler'!T39</f>
        <v>25052943000</v>
      </c>
    </row>
    <row r="4" spans="1:21" x14ac:dyDescent="0.25">
      <c r="A4" t="s">
        <v>218</v>
      </c>
      <c r="B4">
        <f>Bilanço!F30</f>
        <v>24421116000</v>
      </c>
      <c r="C4">
        <f>Bilanço!G30</f>
        <v>23773330000</v>
      </c>
      <c r="D4">
        <f>Bilanço!H30</f>
        <v>22741796000</v>
      </c>
      <c r="E4">
        <f>Bilanço!I30</f>
        <v>23395458000</v>
      </c>
      <c r="F4">
        <f>Bilanço!J30</f>
        <v>24456902000</v>
      </c>
      <c r="G4">
        <f>Bilanço!K30</f>
        <v>24726854000</v>
      </c>
      <c r="H4">
        <f>Bilanço!L30</f>
        <v>25447886000</v>
      </c>
      <c r="I4">
        <f>Bilanço!M30</f>
        <v>24675505000</v>
      </c>
      <c r="J4">
        <f>Bilanço!N30</f>
        <v>25361660000</v>
      </c>
      <c r="K4">
        <f>Bilanço!O30</f>
        <v>24832184000</v>
      </c>
      <c r="L4">
        <f>Bilanço!P30</f>
        <v>26679535000</v>
      </c>
      <c r="M4">
        <f>Bilanço!Q30</f>
        <v>31333641000</v>
      </c>
      <c r="N4">
        <f>Bilanço!R30</f>
        <v>36506671000</v>
      </c>
      <c r="O4">
        <f>Bilanço!S30</f>
        <v>43012146000</v>
      </c>
      <c r="P4">
        <f>Bilanço!T30</f>
        <v>47496419000</v>
      </c>
      <c r="Q4">
        <f>Bilanço!U30</f>
        <v>59188597000</v>
      </c>
      <c r="R4">
        <f>Bilanço!V30</f>
        <v>64197254000</v>
      </c>
      <c r="S4">
        <f>Bilanço!W30</f>
        <v>68910887000</v>
      </c>
      <c r="T4">
        <f>Bilanço!X30</f>
        <v>94662620000</v>
      </c>
    </row>
    <row r="5" spans="1:21" x14ac:dyDescent="0.25">
      <c r="F5">
        <f>(F4+B4)/2</f>
        <v>24439009000</v>
      </c>
      <c r="G5">
        <f t="shared" ref="G5:T5" si="0">(G4+C4)/2</f>
        <v>24250092000</v>
      </c>
      <c r="H5">
        <f t="shared" si="0"/>
        <v>24094841000</v>
      </c>
      <c r="I5">
        <f t="shared" si="0"/>
        <v>24035481500</v>
      </c>
      <c r="J5">
        <f t="shared" si="0"/>
        <v>24909281000</v>
      </c>
      <c r="K5">
        <f t="shared" si="0"/>
        <v>24779519000</v>
      </c>
      <c r="L5">
        <f t="shared" si="0"/>
        <v>26063710500</v>
      </c>
      <c r="M5">
        <f t="shared" si="0"/>
        <v>28004573000</v>
      </c>
      <c r="N5">
        <f t="shared" si="0"/>
        <v>30934165500</v>
      </c>
      <c r="O5">
        <f t="shared" si="0"/>
        <v>33922165000</v>
      </c>
      <c r="P5">
        <f t="shared" si="0"/>
        <v>37087977000</v>
      </c>
      <c r="Q5">
        <f t="shared" si="0"/>
        <v>45261119000</v>
      </c>
      <c r="R5">
        <f t="shared" si="0"/>
        <v>50351962500</v>
      </c>
      <c r="S5">
        <f t="shared" si="0"/>
        <v>55961516500</v>
      </c>
      <c r="T5">
        <f t="shared" si="0"/>
        <v>71079519500</v>
      </c>
    </row>
    <row r="6" spans="1:21" x14ac:dyDescent="0.25">
      <c r="A6" t="s">
        <v>200</v>
      </c>
      <c r="B6">
        <f>Bilanço!F59</f>
        <v>6129912000</v>
      </c>
      <c r="C6">
        <f>Bilanço!G59</f>
        <v>6334422000</v>
      </c>
      <c r="D6">
        <f>Bilanço!H59</f>
        <v>6590139000</v>
      </c>
      <c r="E6">
        <f>Bilanço!I59</f>
        <v>6834503000</v>
      </c>
      <c r="F6">
        <f>Bilanço!J59</f>
        <v>6559760000</v>
      </c>
      <c r="G6">
        <f>Bilanço!K59</f>
        <v>6915245000</v>
      </c>
      <c r="H6">
        <f>Bilanço!L59</f>
        <v>7601573000</v>
      </c>
      <c r="I6">
        <f>Bilanço!M59</f>
        <v>7153306000</v>
      </c>
      <c r="J6">
        <f>Bilanço!N59</f>
        <v>6719536000</v>
      </c>
      <c r="K6">
        <f>Bilanço!O59</f>
        <v>7111849000</v>
      </c>
      <c r="L6">
        <f>Bilanço!P59</f>
        <v>7633531000</v>
      </c>
      <c r="M6">
        <f>Bilanço!Q59</f>
        <v>9351022000</v>
      </c>
      <c r="N6">
        <f>Bilanço!R59</f>
        <v>8066275000</v>
      </c>
      <c r="O6">
        <f>Bilanço!S59</f>
        <v>9019449000</v>
      </c>
      <c r="P6">
        <f>Bilanço!T59</f>
        <v>9965481000</v>
      </c>
      <c r="Q6">
        <f>Bilanço!U59</f>
        <v>21572246000</v>
      </c>
      <c r="R6">
        <f>Bilanço!V59</f>
        <v>19158127000</v>
      </c>
      <c r="S6">
        <f>Bilanço!W59</f>
        <v>21774102000</v>
      </c>
      <c r="T6">
        <f>Bilanço!X59</f>
        <v>32046733000</v>
      </c>
    </row>
    <row r="7" spans="1:21" x14ac:dyDescent="0.25">
      <c r="A7" s="8" t="s">
        <v>266</v>
      </c>
      <c r="B7" s="4">
        <f>B3/B2</f>
        <v>4.2741519280418076E-2</v>
      </c>
      <c r="C7" s="4">
        <f t="shared" ref="C7:T7" si="1">C3/C2</f>
        <v>3.5615949201846783E-2</v>
      </c>
      <c r="D7" s="4">
        <f t="shared" si="1"/>
        <v>3.7834501653132277E-2</v>
      </c>
      <c r="E7" s="4">
        <f t="shared" si="1"/>
        <v>5.3134091584959402E-2</v>
      </c>
      <c r="F7" s="4">
        <f t="shared" si="1"/>
        <v>5.1920357916474848E-2</v>
      </c>
      <c r="G7" s="4">
        <f t="shared" si="1"/>
        <v>6.0436189808151207E-2</v>
      </c>
      <c r="H7" s="4">
        <f t="shared" si="1"/>
        <v>7.304771075426697E-2</v>
      </c>
      <c r="I7" s="4">
        <f t="shared" si="1"/>
        <v>4.9991857868863017E-2</v>
      </c>
      <c r="J7" s="4">
        <f t="shared" si="1"/>
        <v>5.8471653321817647E-2</v>
      </c>
      <c r="K7" s="4">
        <f t="shared" si="1"/>
        <v>5.9645482678802278E-2</v>
      </c>
      <c r="L7" s="4">
        <f t="shared" si="1"/>
        <v>4.9341000798864984E-2</v>
      </c>
      <c r="M7" s="4">
        <f t="shared" si="1"/>
        <v>6.9174552112438711E-2</v>
      </c>
      <c r="N7" s="4">
        <f t="shared" si="1"/>
        <v>4.317164162443695E-2</v>
      </c>
      <c r="O7" s="4">
        <f t="shared" si="1"/>
        <v>4.2837759349116329E-2</v>
      </c>
      <c r="P7" s="4">
        <f t="shared" si="1"/>
        <v>4.1844496716158683E-2</v>
      </c>
      <c r="Q7" s="4">
        <f t="shared" si="1"/>
        <v>0.17167861878723037</v>
      </c>
      <c r="R7" s="4">
        <f t="shared" si="1"/>
        <v>0.15417772553525413</v>
      </c>
      <c r="S7" s="4">
        <f t="shared" si="1"/>
        <v>0.14856985144320825</v>
      </c>
      <c r="T7" s="4">
        <f t="shared" si="1"/>
        <v>0.20889925874739806</v>
      </c>
    </row>
    <row r="8" spans="1:21" x14ac:dyDescent="0.25">
      <c r="A8" s="8" t="s">
        <v>267</v>
      </c>
      <c r="B8" s="4"/>
      <c r="C8" s="4"/>
      <c r="D8" s="4"/>
      <c r="E8" s="4"/>
      <c r="F8" s="4">
        <f t="shared" ref="F8:T8" si="2">F2/F5</f>
        <v>0.84899219931544689</v>
      </c>
      <c r="G8" s="4">
        <f t="shared" si="2"/>
        <v>0.87548426620402098</v>
      </c>
      <c r="H8" s="4">
        <f t="shared" si="2"/>
        <v>0.90369548402498279</v>
      </c>
      <c r="I8" s="4">
        <f t="shared" si="2"/>
        <v>0.90521186355263983</v>
      </c>
      <c r="J8" s="4">
        <f t="shared" si="2"/>
        <v>0.87786512183952636</v>
      </c>
      <c r="K8" s="4">
        <f t="shared" si="2"/>
        <v>0.91274116337770717</v>
      </c>
      <c r="L8" s="4">
        <f t="shared" si="2"/>
        <v>0.96799513637937318</v>
      </c>
      <c r="M8" s="4">
        <f t="shared" si="2"/>
        <v>1.1781765071011796</v>
      </c>
      <c r="N8" s="4">
        <f t="shared" si="2"/>
        <v>1.4552160135045504</v>
      </c>
      <c r="O8" s="4">
        <f t="shared" si="2"/>
        <v>1.7121637725658134</v>
      </c>
      <c r="P8" s="4">
        <f t="shared" si="2"/>
        <v>2.0325347214273779</v>
      </c>
      <c r="Q8" s="4">
        <f t="shared" si="2"/>
        <v>1.8658184522570023</v>
      </c>
      <c r="R8" s="4">
        <f t="shared" si="2"/>
        <v>1.8902941469262493</v>
      </c>
      <c r="S8" s="4">
        <f t="shared" si="2"/>
        <v>1.8855005832445588</v>
      </c>
      <c r="T8" s="4">
        <f t="shared" si="2"/>
        <v>1.6872419628554185</v>
      </c>
    </row>
    <row r="9" spans="1:21" x14ac:dyDescent="0.25">
      <c r="A9" s="8" t="s">
        <v>268</v>
      </c>
      <c r="B9" s="4">
        <f>B4/B6</f>
        <v>3.9839260335221778</v>
      </c>
      <c r="C9" s="4">
        <f t="shared" ref="C9:T9" si="3">C4/C6</f>
        <v>3.7530385566354751</v>
      </c>
      <c r="D9" s="4">
        <f t="shared" si="3"/>
        <v>3.4508825989861518</v>
      </c>
      <c r="E9" s="4">
        <f t="shared" si="3"/>
        <v>3.4231396196621757</v>
      </c>
      <c r="F9" s="4">
        <f t="shared" si="3"/>
        <v>3.7283226825371658</v>
      </c>
      <c r="G9" s="4">
        <f t="shared" si="3"/>
        <v>3.5757018008761801</v>
      </c>
      <c r="H9" s="4">
        <f t="shared" si="3"/>
        <v>3.3477131641043241</v>
      </c>
      <c r="I9" s="4">
        <f t="shared" si="3"/>
        <v>3.4495245974378839</v>
      </c>
      <c r="J9" s="4">
        <f t="shared" si="3"/>
        <v>3.7743171552321471</v>
      </c>
      <c r="K9" s="4">
        <f t="shared" si="3"/>
        <v>3.4916635603483708</v>
      </c>
      <c r="L9" s="4">
        <f t="shared" si="3"/>
        <v>3.4950450846403847</v>
      </c>
      <c r="M9" s="4">
        <f t="shared" si="3"/>
        <v>3.3508252894710333</v>
      </c>
      <c r="N9" s="4">
        <f t="shared" si="3"/>
        <v>4.5258401182702048</v>
      </c>
      <c r="O9" s="4">
        <f t="shared" si="3"/>
        <v>4.7688219091875785</v>
      </c>
      <c r="P9" s="4">
        <f t="shared" si="3"/>
        <v>4.7660939798089021</v>
      </c>
      <c r="Q9" s="4">
        <f t="shared" si="3"/>
        <v>2.7437382737059459</v>
      </c>
      <c r="R9" s="4">
        <f t="shared" si="3"/>
        <v>3.3509149406933152</v>
      </c>
      <c r="S9" s="4">
        <f t="shared" si="3"/>
        <v>3.1648095981179845</v>
      </c>
      <c r="T9" s="4">
        <f t="shared" si="3"/>
        <v>2.9538929912138001</v>
      </c>
    </row>
    <row r="10" spans="1:21" x14ac:dyDescent="0.25">
      <c r="A10" s="8" t="s">
        <v>235</v>
      </c>
      <c r="B10" s="4"/>
      <c r="C10" s="4"/>
      <c r="D10" s="4"/>
      <c r="E10" s="4"/>
      <c r="F10" s="4">
        <f t="shared" ref="F10:T10" si="4">F7*F8</f>
        <v>4.4079978856753153E-2</v>
      </c>
      <c r="G10" s="4">
        <f t="shared" si="4"/>
        <v>5.2910933286356189E-2</v>
      </c>
      <c r="H10" s="4">
        <f t="shared" si="4"/>
        <v>6.601288632699423E-2</v>
      </c>
      <c r="I10" s="4">
        <f t="shared" si="4"/>
        <v>4.5253222823932196E-2</v>
      </c>
      <c r="J10" s="4">
        <f t="shared" si="4"/>
        <v>5.1330225067515993E-2</v>
      </c>
      <c r="K10" s="4">
        <f t="shared" si="4"/>
        <v>5.444088725047487E-2</v>
      </c>
      <c r="L10" s="4">
        <f t="shared" si="4"/>
        <v>4.7761848797392072E-2</v>
      </c>
      <c r="M10" s="4">
        <f t="shared" si="4"/>
        <v>8.1499832188121568E-2</v>
      </c>
      <c r="N10" s="4">
        <f t="shared" si="4"/>
        <v>6.2824064221160256E-2</v>
      </c>
      <c r="O10" s="4">
        <f t="shared" si="4"/>
        <v>7.3345259655449455E-2</v>
      </c>
      <c r="P10" s="4">
        <f t="shared" si="4"/>
        <v>8.505039247624642E-2</v>
      </c>
      <c r="Q10" s="4">
        <f t="shared" si="4"/>
        <v>0.3203211347912101</v>
      </c>
      <c r="R10" s="4">
        <f t="shared" si="4"/>
        <v>0.29144125216569261</v>
      </c>
      <c r="S10" s="4">
        <f t="shared" si="4"/>
        <v>0.28012854154872663</v>
      </c>
      <c r="T10" s="4">
        <f t="shared" si="4"/>
        <v>0.35246359536800187</v>
      </c>
    </row>
    <row r="11" spans="1:21" x14ac:dyDescent="0.25">
      <c r="A11" s="8" t="s">
        <v>237</v>
      </c>
      <c r="B11" s="4"/>
      <c r="C11" s="4"/>
      <c r="D11" s="4"/>
      <c r="E11" s="4"/>
      <c r="F11" s="4">
        <f t="shared" ref="F11:T11" si="5">F7*F8*F9</f>
        <v>0.16434438501739146</v>
      </c>
      <c r="G11" s="4">
        <f t="shared" si="5"/>
        <v>0.18919371943806323</v>
      </c>
      <c r="H11" s="4">
        <f t="shared" si="5"/>
        <v>0.22099220855740093</v>
      </c>
      <c r="I11" s="4">
        <f t="shared" si="5"/>
        <v>0.15610210524449156</v>
      </c>
      <c r="J11" s="4">
        <f t="shared" si="5"/>
        <v>0.1937365490542528</v>
      </c>
      <c r="K11" s="4">
        <f t="shared" si="5"/>
        <v>0.19008926220551731</v>
      </c>
      <c r="L11" s="4">
        <f t="shared" si="5"/>
        <v>0.16692981487266242</v>
      </c>
      <c r="M11" s="4">
        <f t="shared" si="5"/>
        <v>0.27309169878360307</v>
      </c>
      <c r="N11" s="4">
        <f t="shared" si="5"/>
        <v>0.28433167024491085</v>
      </c>
      <c r="O11" s="4">
        <f t="shared" si="5"/>
        <v>0.34977048117995913</v>
      </c>
      <c r="P11" s="4">
        <f t="shared" si="5"/>
        <v>0.4053581635614224</v>
      </c>
      <c r="Q11" s="4">
        <f t="shared" si="5"/>
        <v>0.87887735740356443</v>
      </c>
      <c r="R11" s="4">
        <f t="shared" si="5"/>
        <v>0.97659484621638737</v>
      </c>
      <c r="S11" s="4">
        <f t="shared" si="5"/>
        <v>0.88655349700020258</v>
      </c>
      <c r="T11" s="4">
        <f t="shared" si="5"/>
        <v>1.0411397440155576</v>
      </c>
      <c r="U11" s="4"/>
    </row>
    <row r="12" spans="1:21" x14ac:dyDescent="0.25">
      <c r="A12" s="21" t="s">
        <v>269</v>
      </c>
      <c r="J12" s="4">
        <f>J7/F7-1</f>
        <v>0.12617970422857994</v>
      </c>
      <c r="K12" s="4">
        <f t="shared" ref="K12:T16" si="6">K7/G7-1</f>
        <v>-1.3083338507257847E-2</v>
      </c>
      <c r="L12" s="4">
        <f t="shared" si="6"/>
        <v>-0.32453734293127312</v>
      </c>
      <c r="M12" s="4">
        <f t="shared" si="6"/>
        <v>0.38371637025163374</v>
      </c>
      <c r="N12" s="4">
        <f t="shared" si="6"/>
        <v>-0.26166545373998806</v>
      </c>
      <c r="O12" s="4">
        <f t="shared" si="6"/>
        <v>-0.28179373482812531</v>
      </c>
      <c r="P12" s="4">
        <f t="shared" si="6"/>
        <v>-0.15193255023880159</v>
      </c>
      <c r="Q12" s="4">
        <f t="shared" si="6"/>
        <v>1.4818175693884941</v>
      </c>
      <c r="R12" s="4">
        <f t="shared" si="6"/>
        <v>2.5712731722479396</v>
      </c>
      <c r="S12" s="4">
        <f t="shared" si="6"/>
        <v>2.4681984702421884</v>
      </c>
      <c r="T12" s="4">
        <f t="shared" si="6"/>
        <v>3.9922755712516302</v>
      </c>
    </row>
    <row r="13" spans="1:21" x14ac:dyDescent="0.25">
      <c r="A13" s="21" t="s">
        <v>270</v>
      </c>
      <c r="J13" s="4">
        <f t="shared" ref="J13:J16" si="7">J8/F8-1</f>
        <v>3.4008466211303379E-2</v>
      </c>
      <c r="K13" s="4">
        <f t="shared" si="6"/>
        <v>4.255575869481576E-2</v>
      </c>
      <c r="L13" s="4">
        <f t="shared" si="6"/>
        <v>7.1151901819853203E-2</v>
      </c>
      <c r="M13" s="4">
        <f t="shared" si="6"/>
        <v>0.30154779730487524</v>
      </c>
      <c r="N13" s="4">
        <f t="shared" si="6"/>
        <v>0.65767607950434526</v>
      </c>
      <c r="O13" s="4">
        <f t="shared" si="6"/>
        <v>0.87584809501715455</v>
      </c>
      <c r="P13" s="4">
        <f t="shared" si="6"/>
        <v>1.0997365018069618</v>
      </c>
      <c r="Q13" s="4">
        <f t="shared" si="6"/>
        <v>0.58364934371991284</v>
      </c>
      <c r="R13" s="4">
        <f t="shared" si="6"/>
        <v>0.29897838491614315</v>
      </c>
      <c r="S13" s="4">
        <f t="shared" si="6"/>
        <v>0.10123845245188567</v>
      </c>
      <c r="T13" s="4">
        <f t="shared" si="6"/>
        <v>-0.16988283394709858</v>
      </c>
    </row>
    <row r="14" spans="1:21" x14ac:dyDescent="0.25">
      <c r="A14" s="21" t="s">
        <v>271</v>
      </c>
      <c r="J14" s="4">
        <f t="shared" si="7"/>
        <v>1.2336505343384374E-2</v>
      </c>
      <c r="K14" s="4">
        <f t="shared" si="6"/>
        <v>-2.3502586403378767E-2</v>
      </c>
      <c r="L14" s="4">
        <f t="shared" si="6"/>
        <v>4.400972046106566E-2</v>
      </c>
      <c r="M14" s="4">
        <f t="shared" si="6"/>
        <v>-2.8612437795097589E-2</v>
      </c>
      <c r="N14" s="4">
        <f t="shared" si="6"/>
        <v>0.19911494771875726</v>
      </c>
      <c r="O14" s="4">
        <f t="shared" si="6"/>
        <v>0.36577359953654387</v>
      </c>
      <c r="P14" s="4">
        <f t="shared" si="6"/>
        <v>0.36367167357994168</v>
      </c>
      <c r="Q14" s="4">
        <f t="shared" si="6"/>
        <v>-0.18117537123546157</v>
      </c>
      <c r="R14" s="4">
        <f t="shared" si="6"/>
        <v>-0.25960377451997818</v>
      </c>
      <c r="S14" s="4">
        <f t="shared" si="6"/>
        <v>-0.33635399719568371</v>
      </c>
      <c r="T14" s="4">
        <f t="shared" si="6"/>
        <v>-0.38022770769362013</v>
      </c>
    </row>
    <row r="15" spans="1:21" x14ac:dyDescent="0.25">
      <c r="A15" s="21" t="s">
        <v>272</v>
      </c>
      <c r="J15" s="4">
        <f t="shared" si="7"/>
        <v>0.16447934864769298</v>
      </c>
      <c r="K15" s="4">
        <f t="shared" si="6"/>
        <v>2.8915648791120407E-2</v>
      </c>
      <c r="L15" s="4">
        <f t="shared" si="6"/>
        <v>-0.27647689027254174</v>
      </c>
      <c r="M15" s="4">
        <f t="shared" si="6"/>
        <v>0.80097299379571107</v>
      </c>
      <c r="N15" s="4">
        <f t="shared" si="6"/>
        <v>0.22391951600691629</v>
      </c>
      <c r="O15" s="4">
        <f t="shared" si="6"/>
        <v>0.34724585435204647</v>
      </c>
      <c r="P15" s="4">
        <f t="shared" si="6"/>
        <v>0.78071818025793016</v>
      </c>
      <c r="Q15" s="4">
        <f t="shared" si="6"/>
        <v>2.9303287649946381</v>
      </c>
      <c r="R15" s="4">
        <f t="shared" si="6"/>
        <v>3.6390066573809792</v>
      </c>
      <c r="S15" s="4">
        <f t="shared" si="6"/>
        <v>2.8193135161655052</v>
      </c>
      <c r="T15" s="4">
        <f t="shared" si="6"/>
        <v>3.144173649362533</v>
      </c>
    </row>
    <row r="16" spans="1:21" x14ac:dyDescent="0.25">
      <c r="A16" s="21" t="s">
        <v>273</v>
      </c>
      <c r="J16" s="4">
        <f t="shared" si="7"/>
        <v>0.17884495435454628</v>
      </c>
      <c r="K16" s="4">
        <f t="shared" si="6"/>
        <v>4.7334698536187769E-3</v>
      </c>
      <c r="L16" s="4">
        <f t="shared" si="6"/>
        <v>-0.24463484046631556</v>
      </c>
      <c r="M16" s="4">
        <f t="shared" si="6"/>
        <v>0.74944276604008042</v>
      </c>
      <c r="N16" s="4">
        <f t="shared" si="6"/>
        <v>0.46762018644860004</v>
      </c>
      <c r="O16" s="4">
        <f t="shared" si="6"/>
        <v>0.84003281995908075</v>
      </c>
      <c r="P16" s="4">
        <f t="shared" si="6"/>
        <v>1.4283149410465596</v>
      </c>
      <c r="Q16" s="4">
        <f t="shared" si="6"/>
        <v>2.2182499919193219</v>
      </c>
      <c r="R16" s="4">
        <f t="shared" si="6"/>
        <v>2.4347030191015699</v>
      </c>
      <c r="S16" s="4">
        <f t="shared" si="6"/>
        <v>1.5346721484597357</v>
      </c>
      <c r="T16" s="4">
        <f t="shared" si="6"/>
        <v>1.568444002381113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14F4-72C4-48B6-941A-EFC1696E2B4A}">
  <dimension ref="A2:T25"/>
  <sheetViews>
    <sheetView topLeftCell="B1" zoomScale="70" zoomScaleNormal="70" workbookViewId="0">
      <selection activeCell="B2" sqref="B2:T2"/>
    </sheetView>
  </sheetViews>
  <sheetFormatPr defaultRowHeight="15" x14ac:dyDescent="0.25"/>
  <cols>
    <col min="1" max="1" width="41.5703125" bestFit="1" customWidth="1"/>
    <col min="2" max="2" width="12.5703125" bestFit="1" customWidth="1"/>
    <col min="3" max="3" width="11.140625" bestFit="1" customWidth="1"/>
    <col min="4" max="5" width="12.140625" bestFit="1" customWidth="1"/>
    <col min="6" max="6" width="11.140625" bestFit="1" customWidth="1"/>
    <col min="7" max="9" width="12.140625" bestFit="1" customWidth="1"/>
    <col min="10" max="10" width="11.140625" bestFit="1" customWidth="1"/>
    <col min="11" max="11" width="11.5703125" bestFit="1" customWidth="1"/>
    <col min="12" max="20" width="12.140625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t="s">
        <v>139</v>
      </c>
      <c r="B3">
        <f>Bilanço!F131</f>
        <v>355479000</v>
      </c>
      <c r="C3">
        <f>Bilanço!G131</f>
        <v>899651000</v>
      </c>
      <c r="D3">
        <f>Bilanço!H131</f>
        <v>996272000</v>
      </c>
      <c r="E3">
        <f>Bilanço!I131</f>
        <v>2288558000</v>
      </c>
      <c r="F3">
        <f>Bilanço!J131</f>
        <v>113817000</v>
      </c>
      <c r="G3">
        <f>Bilanço!K131</f>
        <v>-199769000</v>
      </c>
      <c r="H3">
        <f>Bilanço!L131</f>
        <v>790781000</v>
      </c>
      <c r="I3">
        <f>Bilanço!M131</f>
        <v>1931558000</v>
      </c>
      <c r="J3">
        <f>Bilanço!N131</f>
        <v>731480000</v>
      </c>
      <c r="K3">
        <f>Bilanço!O131</f>
        <v>1327289000</v>
      </c>
      <c r="L3">
        <f>Bilanço!P131</f>
        <v>1499095000</v>
      </c>
      <c r="M3">
        <f>Bilanço!Q131</f>
        <v>1848852000</v>
      </c>
      <c r="N3">
        <f>Bilanço!R131</f>
        <v>-3818388000</v>
      </c>
      <c r="O3">
        <f>Bilanço!S131</f>
        <v>-5273709000</v>
      </c>
      <c r="P3">
        <f>Bilanço!T131</f>
        <v>-2694857000</v>
      </c>
      <c r="Q3">
        <f>Bilanço!U131</f>
        <v>2129166000</v>
      </c>
      <c r="R3">
        <f>Bilanço!V131</f>
        <v>4872292000</v>
      </c>
      <c r="S3">
        <f>Bilanço!W131</f>
        <v>7343782000</v>
      </c>
      <c r="T3">
        <f>Bilanço!X131</f>
        <v>4894447000</v>
      </c>
    </row>
    <row r="4" spans="1:20" x14ac:dyDescent="0.25">
      <c r="A4" t="s">
        <v>143</v>
      </c>
      <c r="B4">
        <f>Bilanço!F135</f>
        <v>-671899000</v>
      </c>
      <c r="C4">
        <f>Bilanço!G135</f>
        <v>-854764000</v>
      </c>
      <c r="D4">
        <f>Bilanço!H135</f>
        <v>-1187610000</v>
      </c>
      <c r="E4">
        <f>Bilanço!I135</f>
        <v>-1498919000</v>
      </c>
      <c r="F4">
        <f>Bilanço!J135</f>
        <v>-694446000</v>
      </c>
      <c r="G4">
        <f>Bilanço!K135</f>
        <v>-1060334000</v>
      </c>
      <c r="H4">
        <f>Bilanço!L135</f>
        <v>-1796488000</v>
      </c>
      <c r="I4">
        <f>Bilanço!M135</f>
        <v>-2227778000</v>
      </c>
      <c r="J4">
        <f>Bilanço!N135</f>
        <v>-476638000</v>
      </c>
      <c r="K4">
        <f>Bilanço!O135</f>
        <v>-980052000</v>
      </c>
      <c r="L4">
        <f>Bilanço!P135</f>
        <v>-2052893000</v>
      </c>
      <c r="M4">
        <f>Bilanço!Q135</f>
        <v>-3265918000</v>
      </c>
      <c r="N4">
        <f>Bilanço!R135</f>
        <v>-1133256000</v>
      </c>
      <c r="O4">
        <f>Bilanço!S135</f>
        <v>-2129404000</v>
      </c>
      <c r="P4">
        <f>Bilanço!T135</f>
        <v>-3467899000</v>
      </c>
      <c r="Q4">
        <f>Bilanço!U135</f>
        <v>-5588089000</v>
      </c>
      <c r="R4">
        <f>Bilanço!V135</f>
        <v>-2781133000</v>
      </c>
      <c r="S4">
        <f>Bilanço!W135</f>
        <v>-5624627000</v>
      </c>
      <c r="T4">
        <f>Bilanço!X135</f>
        <v>-9901963000</v>
      </c>
    </row>
    <row r="5" spans="1:20" x14ac:dyDescent="0.25">
      <c r="A5" t="s">
        <v>274</v>
      </c>
      <c r="B5">
        <f>Bilanço!F136</f>
        <v>32899000</v>
      </c>
      <c r="C5">
        <f>Bilanço!G136</f>
        <v>694060000</v>
      </c>
      <c r="D5">
        <f>Bilanço!H136</f>
        <v>917550000</v>
      </c>
      <c r="E5">
        <f>Bilanço!I136</f>
        <v>2213215000</v>
      </c>
      <c r="F5">
        <f>Bilanço!J136</f>
        <v>-89760000</v>
      </c>
      <c r="G5">
        <f>Bilanço!K136</f>
        <v>-324007000</v>
      </c>
      <c r="H5">
        <f>Bilanço!L136</f>
        <v>491200000</v>
      </c>
      <c r="I5">
        <f>Bilanço!M136</f>
        <v>1642643000</v>
      </c>
      <c r="J5">
        <f>Bilanço!N136</f>
        <v>1114621000</v>
      </c>
      <c r="K5">
        <f>Bilanço!O136</f>
        <v>2070423000</v>
      </c>
      <c r="L5">
        <f>Bilanço!P136</f>
        <v>1891784000</v>
      </c>
      <c r="M5">
        <f>Bilanço!Q136</f>
        <v>1791493000</v>
      </c>
      <c r="N5">
        <f>Bilanço!R136</f>
        <v>-3276285000</v>
      </c>
      <c r="O5">
        <f>Bilanço!S136</f>
        <v>-3425393000</v>
      </c>
      <c r="P5">
        <f>Bilanço!T136</f>
        <v>-341807000</v>
      </c>
      <c r="Q5">
        <f>Bilanço!U136</f>
        <v>5249024000</v>
      </c>
      <c r="R5">
        <f>Bilanço!V136</f>
        <v>4457632000</v>
      </c>
      <c r="S5">
        <f>Bilanço!W136</f>
        <v>4337808000</v>
      </c>
      <c r="T5">
        <f>Bilanço!X136</f>
        <v>-2004001000</v>
      </c>
    </row>
    <row r="6" spans="1:20" x14ac:dyDescent="0.25">
      <c r="A6" t="s">
        <v>149</v>
      </c>
      <c r="B6">
        <f>Bilanço!F141</f>
        <v>1201841000</v>
      </c>
      <c r="C6">
        <f>Bilanço!G141</f>
        <v>241297000</v>
      </c>
      <c r="D6">
        <f>Bilanço!H141</f>
        <v>-1155789000</v>
      </c>
      <c r="E6">
        <f>Bilanço!I141</f>
        <v>-2305781000</v>
      </c>
      <c r="F6">
        <f>Bilanço!J141</f>
        <v>664288000</v>
      </c>
      <c r="G6">
        <f>Bilanço!K141</f>
        <v>330299000</v>
      </c>
      <c r="H6">
        <f>Bilanço!L141</f>
        <v>-339705000</v>
      </c>
      <c r="I6">
        <f>Bilanço!M141</f>
        <v>-1523858000</v>
      </c>
      <c r="J6">
        <f>Bilanço!N141</f>
        <v>-490480000</v>
      </c>
      <c r="K6">
        <f>Bilanço!O141</f>
        <v>-2279068000</v>
      </c>
      <c r="L6">
        <f>Bilanço!P141</f>
        <v>-2162506000</v>
      </c>
      <c r="M6">
        <f>Bilanço!Q141</f>
        <v>-1968072000</v>
      </c>
      <c r="N6">
        <f>Bilanço!R141</f>
        <v>3452541000</v>
      </c>
      <c r="O6">
        <f>Bilanço!S141</f>
        <v>4821498000</v>
      </c>
      <c r="P6">
        <f>Bilanço!T141</f>
        <v>1639150000</v>
      </c>
      <c r="Q6">
        <f>Bilanço!U141</f>
        <v>2709971000</v>
      </c>
      <c r="R6">
        <f>Bilanço!V141</f>
        <v>-2832237000</v>
      </c>
      <c r="S6">
        <f>Bilanço!W141</f>
        <v>-6492478000</v>
      </c>
      <c r="T6">
        <f>Bilanço!X141</f>
        <v>2691706000</v>
      </c>
    </row>
    <row r="7" spans="1:20" x14ac:dyDescent="0.25">
      <c r="A7" t="s">
        <v>153</v>
      </c>
      <c r="B7">
        <f>Bilanço!F145</f>
        <v>1234740000</v>
      </c>
      <c r="C7">
        <f>Bilanço!G145</f>
        <v>935357000</v>
      </c>
      <c r="D7">
        <f>Bilanço!H145</f>
        <v>-238239000</v>
      </c>
      <c r="E7">
        <f>Bilanço!I145</f>
        <v>-92566000</v>
      </c>
      <c r="F7">
        <f>Bilanço!J145</f>
        <v>574528000</v>
      </c>
      <c r="G7">
        <f>Bilanço!K145</f>
        <v>6292000</v>
      </c>
      <c r="H7">
        <f>Bilanço!L145</f>
        <v>151495000</v>
      </c>
      <c r="I7">
        <f>Bilanço!M145</f>
        <v>118785000</v>
      </c>
      <c r="J7">
        <f>Bilanço!N145</f>
        <v>624141000</v>
      </c>
      <c r="K7">
        <f>Bilanço!O145</f>
        <v>-208645000</v>
      </c>
      <c r="L7">
        <f>Bilanço!P145</f>
        <v>-270722000</v>
      </c>
      <c r="M7">
        <f>Bilanço!Q145</f>
        <v>-176579000</v>
      </c>
      <c r="N7">
        <f>Bilanço!R145</f>
        <v>176256000</v>
      </c>
      <c r="O7">
        <f>Bilanço!S145</f>
        <v>1396105000</v>
      </c>
      <c r="P7">
        <f>Bilanço!T145</f>
        <v>1297343000</v>
      </c>
      <c r="Q7">
        <f>Bilanço!U145</f>
        <v>7958995000</v>
      </c>
      <c r="R7">
        <f>Bilanço!V145</f>
        <v>1625395000</v>
      </c>
      <c r="S7">
        <f>Bilanço!W145</f>
        <v>-2154670000</v>
      </c>
      <c r="T7">
        <f>Bilanço!X145</f>
        <v>687705000</v>
      </c>
    </row>
    <row r="8" spans="1:20" x14ac:dyDescent="0.25">
      <c r="A8" t="s">
        <v>155</v>
      </c>
      <c r="B8">
        <f>Bilanço!F147</f>
        <v>562352000</v>
      </c>
      <c r="C8">
        <f>Bilanço!G147</f>
        <v>562352000</v>
      </c>
      <c r="D8">
        <f>Bilanço!H147</f>
        <v>562352000</v>
      </c>
      <c r="E8">
        <f>Bilanço!I147</f>
        <v>562352000</v>
      </c>
      <c r="F8">
        <f>Bilanço!J147</f>
        <v>469786000</v>
      </c>
      <c r="G8">
        <f>Bilanço!K147</f>
        <v>469786000</v>
      </c>
      <c r="H8">
        <f>Bilanço!L147</f>
        <v>469786000</v>
      </c>
      <c r="I8">
        <f>Bilanço!M147</f>
        <v>469786000</v>
      </c>
      <c r="J8">
        <f>Bilanço!N147</f>
        <v>588571000</v>
      </c>
      <c r="K8">
        <f>Bilanço!O147</f>
        <v>588571000</v>
      </c>
      <c r="L8">
        <f>Bilanço!P147</f>
        <v>588571000</v>
      </c>
      <c r="M8">
        <f>Bilanço!Q147</f>
        <v>588571000</v>
      </c>
      <c r="N8">
        <f>Bilanço!R147</f>
        <v>411992000</v>
      </c>
      <c r="O8">
        <f>Bilanço!S147</f>
        <v>411992000</v>
      </c>
      <c r="P8">
        <f>Bilanço!T147</f>
        <v>411992000</v>
      </c>
      <c r="Q8">
        <f>Bilanço!U147</f>
        <v>411992000</v>
      </c>
      <c r="R8">
        <f>Bilanço!V147</f>
        <v>8370987000</v>
      </c>
      <c r="S8">
        <f>Bilanço!W147</f>
        <v>8370987000</v>
      </c>
      <c r="T8">
        <f>Bilanço!X147</f>
        <v>8370987000</v>
      </c>
    </row>
    <row r="9" spans="1:20" x14ac:dyDescent="0.25">
      <c r="A9" t="s">
        <v>156</v>
      </c>
      <c r="B9">
        <f>Bilanço!F148</f>
        <v>1797092000</v>
      </c>
      <c r="C9">
        <f>Bilanço!G148</f>
        <v>1497709000</v>
      </c>
      <c r="D9">
        <f>Bilanço!H148</f>
        <v>324113000</v>
      </c>
      <c r="E9">
        <f>Bilanço!I148</f>
        <v>469786000</v>
      </c>
      <c r="F9">
        <f>Bilanço!J148</f>
        <v>1044314000</v>
      </c>
      <c r="G9">
        <f>Bilanço!K148</f>
        <v>476078000</v>
      </c>
      <c r="H9">
        <f>Bilanço!L148</f>
        <v>621281000</v>
      </c>
      <c r="I9">
        <f>Bilanço!M148</f>
        <v>588571000</v>
      </c>
      <c r="J9">
        <f>Bilanço!N148</f>
        <v>1212712000</v>
      </c>
      <c r="K9">
        <f>Bilanço!O148</f>
        <v>379926000</v>
      </c>
      <c r="L9">
        <f>Bilanço!P148</f>
        <v>317849000</v>
      </c>
      <c r="M9">
        <f>Bilanço!Q148</f>
        <v>411992000</v>
      </c>
      <c r="N9">
        <f>Bilanço!R148</f>
        <v>588248000</v>
      </c>
      <c r="O9">
        <f>Bilanço!S148</f>
        <v>1808097000</v>
      </c>
      <c r="P9">
        <f>Bilanço!T148</f>
        <v>1709335000</v>
      </c>
      <c r="Q9">
        <f>Bilanço!U148</f>
        <v>8370987000</v>
      </c>
      <c r="R9">
        <f>Bilanço!V148</f>
        <v>9996382000</v>
      </c>
      <c r="S9">
        <f>Bilanço!W148</f>
        <v>6216317000</v>
      </c>
      <c r="T9">
        <f>Bilanço!X148</f>
        <v>9058692000</v>
      </c>
    </row>
    <row r="11" spans="1:20" x14ac:dyDescent="0.25">
      <c r="A11" t="s">
        <v>24</v>
      </c>
      <c r="B11">
        <f>Bilanço!F2</f>
        <v>7502664000</v>
      </c>
      <c r="C11">
        <f>Bilanço!G2</f>
        <v>6625910000</v>
      </c>
      <c r="D11">
        <f>Bilanço!H2</f>
        <v>5294322000</v>
      </c>
      <c r="E11">
        <f>Bilanço!I2</f>
        <v>5781800000</v>
      </c>
      <c r="F11">
        <f>Bilanço!J2</f>
        <v>7142480000</v>
      </c>
      <c r="G11">
        <f>Bilanço!K2</f>
        <v>7122247000</v>
      </c>
      <c r="H11">
        <f>Bilanço!L2</f>
        <v>7713600000</v>
      </c>
      <c r="I11">
        <f>Bilanço!M2</f>
        <v>6852870000</v>
      </c>
      <c r="J11">
        <f>Bilanço!N2</f>
        <v>7891045000</v>
      </c>
      <c r="K11">
        <f>Bilanço!O2</f>
        <v>7421117000</v>
      </c>
      <c r="L11">
        <f>Bilanço!P2</f>
        <v>8765780000</v>
      </c>
      <c r="M11">
        <f>Bilanço!Q2</f>
        <v>12795629000</v>
      </c>
      <c r="N11">
        <f>Bilanço!R2</f>
        <v>17984776000</v>
      </c>
      <c r="O11">
        <f>Bilanço!S2</f>
        <v>24902853000</v>
      </c>
      <c r="P11">
        <f>Bilanço!T2</f>
        <v>27137540000</v>
      </c>
      <c r="Q11">
        <f>Bilanço!U2</f>
        <v>21990411000</v>
      </c>
      <c r="R11">
        <f>Bilanço!V2</f>
        <v>28115988000</v>
      </c>
      <c r="S11">
        <f>Bilanço!W2</f>
        <v>30731298000</v>
      </c>
      <c r="T11">
        <f>Bilanço!X2</f>
        <v>44999803000</v>
      </c>
    </row>
    <row r="12" spans="1:20" x14ac:dyDescent="0.25">
      <c r="A12" t="s">
        <v>36</v>
      </c>
      <c r="B12">
        <f>Bilanço!F14</f>
        <v>16918452000</v>
      </c>
      <c r="C12">
        <f>Bilanço!G14</f>
        <v>17147420000</v>
      </c>
      <c r="D12">
        <f>Bilanço!H14</f>
        <v>17447474000</v>
      </c>
      <c r="E12">
        <f>Bilanço!I14</f>
        <v>17613658000</v>
      </c>
      <c r="F12">
        <f>Bilanço!J14</f>
        <v>17314422000</v>
      </c>
      <c r="G12">
        <f>Bilanço!K14</f>
        <v>17604607000</v>
      </c>
      <c r="H12">
        <f>Bilanço!L14</f>
        <v>17734286000</v>
      </c>
      <c r="I12">
        <f>Bilanço!M14</f>
        <v>17822635000</v>
      </c>
      <c r="J12">
        <f>Bilanço!N14</f>
        <v>17470615000</v>
      </c>
      <c r="K12">
        <f>Bilanço!O14</f>
        <v>17411067000</v>
      </c>
      <c r="L12">
        <f>Bilanço!P14</f>
        <v>17913755000</v>
      </c>
      <c r="M12">
        <f>Bilanço!Q14</f>
        <v>18538012000</v>
      </c>
      <c r="N12">
        <f>Bilanço!R14</f>
        <v>18521895000</v>
      </c>
      <c r="O12">
        <f>Bilanço!S14</f>
        <v>18109293000</v>
      </c>
      <c r="P12">
        <f>Bilanço!T14</f>
        <v>20358879000</v>
      </c>
      <c r="Q12">
        <f>Bilanço!U14</f>
        <v>37198186000</v>
      </c>
      <c r="R12">
        <f>Bilanço!V14</f>
        <v>36081266000</v>
      </c>
      <c r="S12">
        <f>Bilanço!W14</f>
        <v>38179589000</v>
      </c>
      <c r="T12">
        <f>Bilanço!X14</f>
        <v>49662817000</v>
      </c>
    </row>
    <row r="13" spans="1:20" x14ac:dyDescent="0.25">
      <c r="A13" t="s">
        <v>45</v>
      </c>
      <c r="B13">
        <f>B11+B12</f>
        <v>24421116000</v>
      </c>
      <c r="C13">
        <f t="shared" ref="C13:T13" si="0">C11+C12</f>
        <v>23773330000</v>
      </c>
      <c r="D13">
        <f t="shared" si="0"/>
        <v>22741796000</v>
      </c>
      <c r="E13">
        <f t="shared" si="0"/>
        <v>23395458000</v>
      </c>
      <c r="F13">
        <f t="shared" si="0"/>
        <v>24456902000</v>
      </c>
      <c r="G13">
        <f t="shared" si="0"/>
        <v>24726854000</v>
      </c>
      <c r="H13">
        <f t="shared" si="0"/>
        <v>25447886000</v>
      </c>
      <c r="I13">
        <f t="shared" si="0"/>
        <v>24675505000</v>
      </c>
      <c r="J13">
        <f t="shared" si="0"/>
        <v>25361660000</v>
      </c>
      <c r="K13">
        <f t="shared" si="0"/>
        <v>24832184000</v>
      </c>
      <c r="L13">
        <f t="shared" si="0"/>
        <v>26679535000</v>
      </c>
      <c r="M13">
        <f t="shared" si="0"/>
        <v>31333641000</v>
      </c>
      <c r="N13">
        <f t="shared" si="0"/>
        <v>36506671000</v>
      </c>
      <c r="O13">
        <f t="shared" si="0"/>
        <v>43012146000</v>
      </c>
      <c r="P13">
        <f t="shared" si="0"/>
        <v>47496419000</v>
      </c>
      <c r="Q13">
        <f t="shared" si="0"/>
        <v>59188597000</v>
      </c>
      <c r="R13">
        <f t="shared" si="0"/>
        <v>64197254000</v>
      </c>
      <c r="S13">
        <f t="shared" si="0"/>
        <v>68910887000</v>
      </c>
      <c r="T13">
        <f t="shared" si="0"/>
        <v>94662620000</v>
      </c>
    </row>
    <row r="14" spans="1:20" x14ac:dyDescent="0.25">
      <c r="A14" t="s">
        <v>47</v>
      </c>
      <c r="B14">
        <f>Bilanço!F32</f>
        <v>9635570000</v>
      </c>
      <c r="C14">
        <f>Bilanço!G32</f>
        <v>10151279000</v>
      </c>
      <c r="D14">
        <f>Bilanço!H32</f>
        <v>7029504000</v>
      </c>
      <c r="E14">
        <f>Bilanço!I32</f>
        <v>9234695000</v>
      </c>
      <c r="F14">
        <f>Bilanço!J32</f>
        <v>6180794000</v>
      </c>
      <c r="G14">
        <f>Bilanço!K32</f>
        <v>6402188000</v>
      </c>
      <c r="H14">
        <f>Bilanço!L32</f>
        <v>6244529000</v>
      </c>
      <c r="I14">
        <f>Bilanço!M32</f>
        <v>8287610000</v>
      </c>
      <c r="J14">
        <f>Bilanço!N32</f>
        <v>10437534000</v>
      </c>
      <c r="K14">
        <f>Bilanço!O32</f>
        <v>11185345000</v>
      </c>
      <c r="L14">
        <f>Bilanço!P32</f>
        <v>12653305000</v>
      </c>
      <c r="M14">
        <f>Bilanço!Q32</f>
        <v>14256376000</v>
      </c>
      <c r="N14">
        <f>Bilanço!R32</f>
        <v>22459150000</v>
      </c>
      <c r="O14">
        <f>Bilanço!S32</f>
        <v>26998499000</v>
      </c>
      <c r="P14">
        <f>Bilanço!T32</f>
        <v>30507983000</v>
      </c>
      <c r="Q14">
        <f>Bilanço!U32</f>
        <v>31253840000</v>
      </c>
      <c r="R14">
        <f>Bilanço!V32</f>
        <v>37164194000</v>
      </c>
      <c r="S14">
        <f>Bilanço!W32</f>
        <v>36943666000</v>
      </c>
      <c r="T14">
        <f>Bilanço!X32</f>
        <v>43264603000</v>
      </c>
    </row>
    <row r="15" spans="1:20" x14ac:dyDescent="0.25">
      <c r="A15" t="s">
        <v>60</v>
      </c>
      <c r="B15">
        <f>Bilanço!F46</f>
        <v>8655634000</v>
      </c>
      <c r="C15">
        <f>Bilanço!G46</f>
        <v>7287629000</v>
      </c>
      <c r="D15">
        <f>Bilanço!H46</f>
        <v>9122153000</v>
      </c>
      <c r="E15">
        <f>Bilanço!I46</f>
        <v>7326260000</v>
      </c>
      <c r="F15">
        <f>Bilanço!J46</f>
        <v>11716348000</v>
      </c>
      <c r="G15">
        <f>Bilanço!K46</f>
        <v>11409421000</v>
      </c>
      <c r="H15">
        <f>Bilanço!L46</f>
        <v>11601784000</v>
      </c>
      <c r="I15">
        <f>Bilanço!M46</f>
        <v>9234589000</v>
      </c>
      <c r="J15">
        <f>Bilanço!N46</f>
        <v>8204590000</v>
      </c>
      <c r="K15">
        <f>Bilanço!O46</f>
        <v>6534990000</v>
      </c>
      <c r="L15">
        <f>Bilanço!P46</f>
        <v>6392699000</v>
      </c>
      <c r="M15">
        <f>Bilanço!Q46</f>
        <v>7726243000</v>
      </c>
      <c r="N15">
        <f>Bilanço!R46</f>
        <v>5981246000</v>
      </c>
      <c r="O15">
        <f>Bilanço!S46</f>
        <v>6994198000</v>
      </c>
      <c r="P15">
        <f>Bilanço!T46</f>
        <v>7022955000</v>
      </c>
      <c r="Q15">
        <f>Bilanço!U46</f>
        <v>6362511000</v>
      </c>
      <c r="R15">
        <f>Bilanço!V46</f>
        <v>7874933000</v>
      </c>
      <c r="S15">
        <f>Bilanço!W46</f>
        <v>10193119000</v>
      </c>
      <c r="T15">
        <f>Bilanço!X46</f>
        <v>19351284000</v>
      </c>
    </row>
    <row r="16" spans="1:20" x14ac:dyDescent="0.25">
      <c r="A16" t="s">
        <v>67</v>
      </c>
      <c r="B16">
        <f>Bilanço!F59</f>
        <v>6129912000</v>
      </c>
      <c r="C16">
        <f>Bilanço!G59</f>
        <v>6334422000</v>
      </c>
      <c r="D16">
        <f>Bilanço!H59</f>
        <v>6590139000</v>
      </c>
      <c r="E16">
        <f>Bilanço!I59</f>
        <v>6834503000</v>
      </c>
      <c r="F16">
        <f>Bilanço!J59</f>
        <v>6559760000</v>
      </c>
      <c r="G16">
        <f>Bilanço!K59</f>
        <v>6915245000</v>
      </c>
      <c r="H16">
        <f>Bilanço!L59</f>
        <v>7601573000</v>
      </c>
      <c r="I16">
        <f>Bilanço!M59</f>
        <v>7153306000</v>
      </c>
      <c r="J16">
        <f>Bilanço!N59</f>
        <v>6719536000</v>
      </c>
      <c r="K16">
        <f>Bilanço!O59</f>
        <v>7111849000</v>
      </c>
      <c r="L16">
        <f>Bilanço!P59</f>
        <v>7633531000</v>
      </c>
      <c r="M16">
        <f>Bilanço!Q59</f>
        <v>9351022000</v>
      </c>
      <c r="N16">
        <f>Bilanço!R59</f>
        <v>8066275000</v>
      </c>
      <c r="O16">
        <f>Bilanço!S59</f>
        <v>9019449000</v>
      </c>
      <c r="P16">
        <f>Bilanço!T59</f>
        <v>9965481000</v>
      </c>
      <c r="Q16">
        <f>Bilanço!U59</f>
        <v>21572246000</v>
      </c>
      <c r="R16">
        <f>Bilanço!V59</f>
        <v>19158127000</v>
      </c>
      <c r="S16">
        <f>Bilanço!W59</f>
        <v>21774102000</v>
      </c>
      <c r="T16">
        <f>Bilanço!X59</f>
        <v>32046733000</v>
      </c>
    </row>
    <row r="17" spans="1:20" x14ac:dyDescent="0.25">
      <c r="A17" t="s">
        <v>79</v>
      </c>
      <c r="B17">
        <f>SUM(B14:B16)</f>
        <v>24421116000</v>
      </c>
      <c r="C17">
        <f t="shared" ref="C17:T17" si="1">SUM(C14:C16)</f>
        <v>23773330000</v>
      </c>
      <c r="D17">
        <f t="shared" si="1"/>
        <v>22741796000</v>
      </c>
      <c r="E17">
        <f t="shared" si="1"/>
        <v>23395458000</v>
      </c>
      <c r="F17">
        <f t="shared" si="1"/>
        <v>24456902000</v>
      </c>
      <c r="G17">
        <f t="shared" si="1"/>
        <v>24726854000</v>
      </c>
      <c r="H17">
        <f t="shared" si="1"/>
        <v>25447886000</v>
      </c>
      <c r="I17">
        <f t="shared" si="1"/>
        <v>24675505000</v>
      </c>
      <c r="J17">
        <f t="shared" si="1"/>
        <v>25361660000</v>
      </c>
      <c r="K17">
        <f t="shared" si="1"/>
        <v>24832184000</v>
      </c>
      <c r="L17">
        <f t="shared" si="1"/>
        <v>26679535000</v>
      </c>
      <c r="M17">
        <f t="shared" si="1"/>
        <v>31333641000</v>
      </c>
      <c r="N17">
        <f t="shared" si="1"/>
        <v>36506671000</v>
      </c>
      <c r="O17">
        <f t="shared" si="1"/>
        <v>43012146000</v>
      </c>
      <c r="P17">
        <f t="shared" si="1"/>
        <v>47496419000</v>
      </c>
      <c r="Q17">
        <f t="shared" si="1"/>
        <v>59188597000</v>
      </c>
      <c r="R17">
        <f t="shared" si="1"/>
        <v>64197254000</v>
      </c>
      <c r="S17">
        <f t="shared" si="1"/>
        <v>68910887000</v>
      </c>
      <c r="T17">
        <f t="shared" si="1"/>
        <v>94662620000</v>
      </c>
    </row>
    <row r="18" spans="1:20" x14ac:dyDescent="0.25">
      <c r="A18" t="s">
        <v>69</v>
      </c>
      <c r="B18">
        <f>Bilanço!F61</f>
        <v>1181069000</v>
      </c>
      <c r="C18">
        <f>Bilanço!G61</f>
        <v>1181069000</v>
      </c>
      <c r="D18">
        <f>Bilanço!H61</f>
        <v>1181069000</v>
      </c>
      <c r="E18">
        <f>Bilanço!I61</f>
        <v>1181069000</v>
      </c>
      <c r="F18">
        <f>Bilanço!J61</f>
        <v>1181069000</v>
      </c>
      <c r="G18">
        <f>Bilanço!K61</f>
        <v>1181069000</v>
      </c>
      <c r="H18">
        <f>Bilanço!L61</f>
        <v>1181069000</v>
      </c>
      <c r="I18">
        <f>Bilanço!M61</f>
        <v>1181069000</v>
      </c>
      <c r="J18">
        <f>Bilanço!N61</f>
        <v>1181069000</v>
      </c>
      <c r="K18">
        <f>Bilanço!O61</f>
        <v>1181069000</v>
      </c>
      <c r="L18">
        <f>Bilanço!P61</f>
        <v>1181069000</v>
      </c>
      <c r="M18">
        <f>Bilanço!Q61</f>
        <v>1181069000</v>
      </c>
      <c r="N18">
        <f>Bilanço!R61</f>
        <v>1181069000</v>
      </c>
      <c r="O18">
        <f>Bilanço!S61</f>
        <v>1181069000</v>
      </c>
      <c r="P18">
        <f>Bilanço!T61</f>
        <v>1181069000</v>
      </c>
      <c r="Q18">
        <f>Bilanço!U61</f>
        <v>1181069000</v>
      </c>
      <c r="R18">
        <f>Bilanço!V61</f>
        <v>1181069000</v>
      </c>
      <c r="S18">
        <f>Bilanço!W61</f>
        <v>1181069000</v>
      </c>
      <c r="T18">
        <f>Bilanço!X61</f>
        <v>1181069000</v>
      </c>
    </row>
    <row r="19" spans="1:20" x14ac:dyDescent="0.25">
      <c r="A19" t="s">
        <v>146</v>
      </c>
      <c r="B19">
        <f>-Bilanço!F138</f>
        <v>0</v>
      </c>
      <c r="C19">
        <f>-Bilanço!G138</f>
        <v>472427000</v>
      </c>
      <c r="D19">
        <f>-Bilanço!H138</f>
        <v>472427000</v>
      </c>
      <c r="E19">
        <f>-Bilanço!I138</f>
        <v>472427000</v>
      </c>
      <c r="F19">
        <f>-Bilanço!J138</f>
        <v>0</v>
      </c>
      <c r="G19">
        <f>-Bilanço!K138</f>
        <v>708641000</v>
      </c>
      <c r="H19">
        <f>-Bilanço!L138</f>
        <v>708641000</v>
      </c>
      <c r="I19">
        <f>-Bilanço!M138</f>
        <v>708641000</v>
      </c>
      <c r="J19">
        <f>-Bilanço!N138</f>
        <v>0</v>
      </c>
      <c r="K19">
        <f>-Bilanço!O138</f>
        <v>1133826000</v>
      </c>
      <c r="L19">
        <f>-Bilanço!P138</f>
        <v>1133826000</v>
      </c>
      <c r="M19">
        <f>-Bilanço!Q138</f>
        <v>1133826000</v>
      </c>
      <c r="N19">
        <f>-Bilanço!R138</f>
        <v>0</v>
      </c>
      <c r="O19">
        <f>-Bilanço!S138</f>
        <v>1464526000</v>
      </c>
      <c r="P19">
        <f>-Bilanço!T138</f>
        <v>1464526000</v>
      </c>
      <c r="Q19">
        <f>-Bilanço!U138</f>
        <v>1464526000</v>
      </c>
      <c r="R19">
        <f>-Bilanço!V138</f>
        <v>0</v>
      </c>
      <c r="S19">
        <f>-Bilanço!W138</f>
        <v>2716459000</v>
      </c>
      <c r="T19">
        <f>-Bilanço!X138</f>
        <v>2716459000</v>
      </c>
    </row>
    <row r="21" spans="1:20" x14ac:dyDescent="0.25">
      <c r="A21" t="s">
        <v>275</v>
      </c>
      <c r="B21" s="23">
        <f>B3/B14</f>
        <v>3.6892368588469594E-2</v>
      </c>
      <c r="C21" s="23">
        <f t="shared" ref="C21:T21" si="2">C3/C14</f>
        <v>8.8624398955047937E-2</v>
      </c>
      <c r="D21" s="23">
        <f t="shared" si="2"/>
        <v>0.14172721147893222</v>
      </c>
      <c r="E21" s="23">
        <f t="shared" si="2"/>
        <v>0.24782172015426607</v>
      </c>
      <c r="F21" s="23">
        <f t="shared" si="2"/>
        <v>1.8414624399389463E-2</v>
      </c>
      <c r="G21" s="23">
        <f t="shared" si="2"/>
        <v>-3.1203238642788997E-2</v>
      </c>
      <c r="H21" s="23">
        <f t="shared" si="2"/>
        <v>0.12663581192432607</v>
      </c>
      <c r="I21" s="23">
        <f t="shared" si="2"/>
        <v>0.23306574513038136</v>
      </c>
      <c r="J21" s="23">
        <f t="shared" si="2"/>
        <v>7.0081687877615539E-2</v>
      </c>
      <c r="K21" s="23">
        <f t="shared" si="2"/>
        <v>0.11866321512657857</v>
      </c>
      <c r="L21" s="23">
        <f t="shared" si="2"/>
        <v>0.11847458035667362</v>
      </c>
      <c r="M21" s="23">
        <f t="shared" si="2"/>
        <v>0.12968597349003702</v>
      </c>
      <c r="N21" s="23">
        <f t="shared" si="2"/>
        <v>-0.17001480465645405</v>
      </c>
      <c r="O21" s="23">
        <f t="shared" si="2"/>
        <v>-0.19533341464649573</v>
      </c>
      <c r="P21" s="23">
        <f t="shared" si="2"/>
        <v>-8.8332847176425922E-2</v>
      </c>
      <c r="Q21" s="23">
        <f t="shared" si="2"/>
        <v>6.8124940807273604E-2</v>
      </c>
      <c r="R21" s="23">
        <f t="shared" si="2"/>
        <v>0.13110178038571213</v>
      </c>
      <c r="S21" s="23">
        <f t="shared" si="2"/>
        <v>0.19878325015173101</v>
      </c>
      <c r="T21" s="23">
        <f t="shared" si="2"/>
        <v>0.11312820783308701</v>
      </c>
    </row>
    <row r="22" spans="1:20" x14ac:dyDescent="0.25">
      <c r="A22" t="s">
        <v>276</v>
      </c>
      <c r="B22" s="23">
        <f>B3/(B14+B15)</f>
        <v>1.9434423234249643E-2</v>
      </c>
      <c r="C22" s="23">
        <f t="shared" ref="C22:T22" si="3">C3/(C14+C15)</f>
        <v>5.1588723330612214E-2</v>
      </c>
      <c r="D22" s="23">
        <f t="shared" si="3"/>
        <v>6.1682340084364101E-2</v>
      </c>
      <c r="E22" s="23">
        <f t="shared" si="3"/>
        <v>0.13818997757073792</v>
      </c>
      <c r="F22" s="23">
        <f t="shared" si="3"/>
        <v>6.3595070095549336E-3</v>
      </c>
      <c r="G22" s="23">
        <f t="shared" si="3"/>
        <v>-1.1215662773643864E-2</v>
      </c>
      <c r="H22" s="23">
        <f t="shared" si="3"/>
        <v>4.4310609143748625E-2</v>
      </c>
      <c r="I22" s="23">
        <f t="shared" si="3"/>
        <v>0.11023490830117841</v>
      </c>
      <c r="J22" s="23">
        <f t="shared" si="3"/>
        <v>3.9238018157158487E-2</v>
      </c>
      <c r="K22" s="23">
        <f t="shared" si="3"/>
        <v>7.4902026400742422E-2</v>
      </c>
      <c r="L22" s="23">
        <f t="shared" si="3"/>
        <v>7.8709161249782375E-2</v>
      </c>
      <c r="M22" s="23">
        <f t="shared" si="3"/>
        <v>8.4105174183294537E-2</v>
      </c>
      <c r="N22" s="23">
        <f t="shared" si="3"/>
        <v>-0.13425931200114091</v>
      </c>
      <c r="O22" s="23">
        <f t="shared" si="3"/>
        <v>-0.15514241191277056</v>
      </c>
      <c r="P22" s="23">
        <f t="shared" si="3"/>
        <v>-7.180361439407669E-2</v>
      </c>
      <c r="Q22" s="23">
        <f t="shared" si="3"/>
        <v>5.6602140914731466E-2</v>
      </c>
      <c r="R22" s="23">
        <f t="shared" si="3"/>
        <v>0.10817909503441307</v>
      </c>
      <c r="S22" s="23">
        <f t="shared" si="3"/>
        <v>0.15579726109873637</v>
      </c>
      <c r="T22" s="23">
        <f t="shared" si="3"/>
        <v>7.8166216826090804E-2</v>
      </c>
    </row>
    <row r="23" spans="1:20" x14ac:dyDescent="0.25">
      <c r="A23" t="s">
        <v>277</v>
      </c>
      <c r="B23" s="23">
        <f>B3/B13</f>
        <v>1.455621438430578E-2</v>
      </c>
      <c r="C23" s="23">
        <f t="shared" ref="C23:T23" si="4">C3/C13</f>
        <v>3.784286845805783E-2</v>
      </c>
      <c r="D23" s="23">
        <f t="shared" si="4"/>
        <v>4.3807973653444084E-2</v>
      </c>
      <c r="E23" s="23">
        <f t="shared" si="4"/>
        <v>9.7820611163072765E-2</v>
      </c>
      <c r="F23" s="23">
        <f t="shared" si="4"/>
        <v>4.6537783076531936E-3</v>
      </c>
      <c r="G23" s="23">
        <f t="shared" si="4"/>
        <v>-8.0790301912244886E-3</v>
      </c>
      <c r="H23" s="23">
        <f t="shared" si="4"/>
        <v>3.1074526190505568E-2</v>
      </c>
      <c r="I23" s="23">
        <f t="shared" si="4"/>
        <v>7.827835742368798E-2</v>
      </c>
      <c r="J23" s="23">
        <f t="shared" si="4"/>
        <v>2.884196066030378E-2</v>
      </c>
      <c r="K23" s="23">
        <f t="shared" si="4"/>
        <v>5.3450352977410284E-2</v>
      </c>
      <c r="L23" s="23">
        <f t="shared" si="4"/>
        <v>5.618894782086719E-2</v>
      </c>
      <c r="M23" s="23">
        <f t="shared" si="4"/>
        <v>5.9005335511439605E-2</v>
      </c>
      <c r="N23" s="23">
        <f t="shared" si="4"/>
        <v>-0.10459425347219417</v>
      </c>
      <c r="O23" s="23">
        <f t="shared" si="4"/>
        <v>-0.12260976236805297</v>
      </c>
      <c r="P23" s="23">
        <f t="shared" si="4"/>
        <v>-5.6738109035125363E-2</v>
      </c>
      <c r="Q23" s="23">
        <f t="shared" si="4"/>
        <v>3.5972570865296906E-2</v>
      </c>
      <c r="R23" s="23">
        <f t="shared" si="4"/>
        <v>7.5895645006872098E-2</v>
      </c>
      <c r="S23" s="23">
        <f t="shared" si="4"/>
        <v>0.10656925661107801</v>
      </c>
      <c r="T23" s="23">
        <f t="shared" si="4"/>
        <v>5.1704115098441181E-2</v>
      </c>
    </row>
    <row r="24" spans="1:20" x14ac:dyDescent="0.25">
      <c r="A24" t="s">
        <v>278</v>
      </c>
      <c r="B24" s="23">
        <f>B3/B18</f>
        <v>0.30098072170211904</v>
      </c>
      <c r="C24" s="23">
        <f t="shared" ref="C24:T24" si="5">C3/C18</f>
        <v>0.76172602955458146</v>
      </c>
      <c r="D24" s="23">
        <f t="shared" si="5"/>
        <v>0.84353412036045317</v>
      </c>
      <c r="E24" s="23">
        <f t="shared" si="5"/>
        <v>1.9377005069136519</v>
      </c>
      <c r="F24" s="23">
        <f t="shared" si="5"/>
        <v>9.63677820686175E-2</v>
      </c>
      <c r="G24" s="23">
        <f t="shared" si="5"/>
        <v>-0.16914253104602694</v>
      </c>
      <c r="H24" s="23">
        <f t="shared" si="5"/>
        <v>0.66954682579933944</v>
      </c>
      <c r="I24" s="23">
        <f t="shared" si="5"/>
        <v>1.635431968835013</v>
      </c>
      <c r="J24" s="23">
        <f t="shared" si="5"/>
        <v>0.61933722754555409</v>
      </c>
      <c r="K24" s="23">
        <f t="shared" si="5"/>
        <v>1.1238030970248141</v>
      </c>
      <c r="L24" s="23">
        <f t="shared" si="5"/>
        <v>1.2692696193025133</v>
      </c>
      <c r="M24" s="23">
        <f t="shared" si="5"/>
        <v>1.5654055774895455</v>
      </c>
      <c r="N24" s="23">
        <f t="shared" si="5"/>
        <v>-3.2329931612801621</v>
      </c>
      <c r="O24" s="23">
        <f t="shared" si="5"/>
        <v>-4.465199747008854</v>
      </c>
      <c r="P24" s="23">
        <f t="shared" si="5"/>
        <v>-2.2817100440363771</v>
      </c>
      <c r="Q24" s="23">
        <f t="shared" si="5"/>
        <v>1.802744801531494</v>
      </c>
      <c r="R24" s="23">
        <f t="shared" si="5"/>
        <v>4.1253237533116183</v>
      </c>
      <c r="S24" s="23">
        <f t="shared" si="5"/>
        <v>6.2179110619277962</v>
      </c>
      <c r="T24" s="23">
        <f t="shared" si="5"/>
        <v>4.1440821831747341</v>
      </c>
    </row>
    <row r="25" spans="1:20" x14ac:dyDescent="0.25">
      <c r="A25" t="s">
        <v>279</v>
      </c>
      <c r="B25" s="16" t="str">
        <f>IFERROR(B3/B19,"")</f>
        <v/>
      </c>
      <c r="C25" s="16">
        <f t="shared" ref="C25:T25" si="6">IFERROR(C3/C19,"")</f>
        <v>1.9043174924379851</v>
      </c>
      <c r="D25" s="16">
        <f t="shared" si="6"/>
        <v>2.1088379792010192</v>
      </c>
      <c r="E25" s="16">
        <f t="shared" si="6"/>
        <v>4.8442574196648369</v>
      </c>
      <c r="F25" s="16" t="str">
        <f t="shared" si="6"/>
        <v/>
      </c>
      <c r="G25" s="16">
        <f t="shared" si="6"/>
        <v>-0.28190437753389941</v>
      </c>
      <c r="H25" s="16">
        <f t="shared" si="6"/>
        <v>1.1159120062203569</v>
      </c>
      <c r="I25" s="16">
        <f t="shared" si="6"/>
        <v>2.7257214866201647</v>
      </c>
      <c r="J25" s="16" t="str">
        <f t="shared" si="6"/>
        <v/>
      </c>
      <c r="K25" s="16">
        <f t="shared" si="6"/>
        <v>1.1706284738575408</v>
      </c>
      <c r="L25" s="16">
        <f t="shared" si="6"/>
        <v>1.3221561333044047</v>
      </c>
      <c r="M25" s="16">
        <f t="shared" si="6"/>
        <v>1.6306311550449539</v>
      </c>
      <c r="N25" s="16" t="str">
        <f t="shared" si="6"/>
        <v/>
      </c>
      <c r="O25" s="16">
        <f t="shared" si="6"/>
        <v>-3.6009664560410672</v>
      </c>
      <c r="P25" s="16">
        <f t="shared" si="6"/>
        <v>-1.8400881923571175</v>
      </c>
      <c r="Q25" s="16">
        <f t="shared" si="6"/>
        <v>1.4538260160625349</v>
      </c>
      <c r="R25" s="16" t="str">
        <f t="shared" si="6"/>
        <v/>
      </c>
      <c r="S25" s="16">
        <f t="shared" si="6"/>
        <v>2.703439293580356</v>
      </c>
      <c r="T25" s="16">
        <f t="shared" si="6"/>
        <v>1.8017746632656706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D588-DFD1-4931-9B03-401F4382BB74}">
  <dimension ref="A2:U52"/>
  <sheetViews>
    <sheetView zoomScale="70" zoomScaleNormal="70" workbookViewId="0">
      <selection activeCell="H65" sqref="H65"/>
    </sheetView>
  </sheetViews>
  <sheetFormatPr defaultRowHeight="15" x14ac:dyDescent="0.25"/>
  <cols>
    <col min="1" max="1" width="27.85546875" bestFit="1" customWidth="1"/>
    <col min="2" max="2" width="15.42578125" bestFit="1" customWidth="1"/>
    <col min="3" max="7" width="11.5703125" bestFit="1" customWidth="1"/>
    <col min="8" max="11" width="12.5703125" bestFit="1" customWidth="1"/>
    <col min="12" max="12" width="16.28515625" customWidth="1"/>
    <col min="13" max="14" width="11.5703125" bestFit="1" customWidth="1"/>
    <col min="15" max="15" width="17.42578125" bestFit="1" customWidth="1"/>
    <col min="16" max="16" width="15.42578125" customWidth="1"/>
    <col min="17" max="21" width="11.5703125" bestFit="1" customWidth="1"/>
  </cols>
  <sheetData>
    <row r="2" spans="1:21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  <c r="U2" s="15"/>
    </row>
    <row r="3" spans="1:21" x14ac:dyDescent="0.25">
      <c r="A3" s="27" t="s">
        <v>280</v>
      </c>
      <c r="B3" s="4">
        <v>5.44</v>
      </c>
      <c r="C3" s="4">
        <v>6.2</v>
      </c>
      <c r="D3" s="4">
        <v>7.4</v>
      </c>
      <c r="E3" s="4">
        <v>6.77</v>
      </c>
      <c r="F3" s="4">
        <v>8.5399999999999991</v>
      </c>
      <c r="G3" s="4">
        <v>8.91</v>
      </c>
      <c r="H3" s="4">
        <v>12.58</v>
      </c>
      <c r="I3" s="4">
        <v>11.7</v>
      </c>
      <c r="J3" s="4">
        <v>10.35</v>
      </c>
      <c r="K3" s="4">
        <v>10.42</v>
      </c>
      <c r="L3" s="4">
        <v>12.88</v>
      </c>
      <c r="M3" s="4">
        <v>16.25</v>
      </c>
      <c r="N3" s="4">
        <v>13.6</v>
      </c>
      <c r="O3" s="4">
        <v>17.350000000000001</v>
      </c>
      <c r="P3" s="4">
        <v>36.060001</v>
      </c>
      <c r="Q3" s="4">
        <v>27.4</v>
      </c>
      <c r="R3" s="4">
        <v>35</v>
      </c>
      <c r="S3" s="4">
        <v>51.75</v>
      </c>
      <c r="T3" s="4">
        <v>49.66</v>
      </c>
      <c r="U3" s="4"/>
    </row>
    <row r="4" spans="1:21" x14ac:dyDescent="0.25">
      <c r="A4" t="s">
        <v>246</v>
      </c>
      <c r="B4">
        <f>Bilanço!F61</f>
        <v>1181069000</v>
      </c>
      <c r="C4">
        <f>Bilanço!G61</f>
        <v>1181069000</v>
      </c>
      <c r="D4">
        <f>Bilanço!H61</f>
        <v>1181069000</v>
      </c>
      <c r="E4">
        <f>Bilanço!I61</f>
        <v>1181069000</v>
      </c>
      <c r="F4">
        <f>Bilanço!J61</f>
        <v>1181069000</v>
      </c>
      <c r="G4">
        <f>Bilanço!K61</f>
        <v>1181069000</v>
      </c>
      <c r="H4">
        <f>Bilanço!L61</f>
        <v>1181069000</v>
      </c>
      <c r="I4">
        <f>Bilanço!M61</f>
        <v>1181069000</v>
      </c>
      <c r="J4">
        <f>Bilanço!N61</f>
        <v>1181069000</v>
      </c>
      <c r="K4">
        <f>Bilanço!O61</f>
        <v>1181069000</v>
      </c>
      <c r="L4">
        <f>Bilanço!P61</f>
        <v>1181069000</v>
      </c>
      <c r="M4">
        <f>Bilanço!Q61</f>
        <v>1181069000</v>
      </c>
      <c r="N4">
        <f>Bilanço!R61</f>
        <v>1181069000</v>
      </c>
      <c r="O4">
        <f>Bilanço!S61</f>
        <v>1181069000</v>
      </c>
      <c r="P4">
        <f>Bilanço!T61</f>
        <v>1181069000</v>
      </c>
      <c r="Q4">
        <f>Bilanço!U61</f>
        <v>1181069000</v>
      </c>
      <c r="R4">
        <f>Bilanço!V61</f>
        <v>1181069000</v>
      </c>
      <c r="S4">
        <f>Bilanço!W61</f>
        <v>1181069000</v>
      </c>
      <c r="T4">
        <f>Bilanço!X61</f>
        <v>1181069000</v>
      </c>
    </row>
    <row r="5" spans="1:21" x14ac:dyDescent="0.25">
      <c r="A5" t="s">
        <v>281</v>
      </c>
      <c r="B5">
        <f>B3*B4</f>
        <v>6425015360</v>
      </c>
      <c r="C5">
        <f t="shared" ref="C5:T5" si="0">C3*C4</f>
        <v>7322627800</v>
      </c>
      <c r="D5">
        <f t="shared" si="0"/>
        <v>8739910600</v>
      </c>
      <c r="E5">
        <f t="shared" si="0"/>
        <v>7995837129.999999</v>
      </c>
      <c r="F5">
        <f t="shared" si="0"/>
        <v>10086329259.999998</v>
      </c>
      <c r="G5">
        <f t="shared" si="0"/>
        <v>10523324790</v>
      </c>
      <c r="H5">
        <f t="shared" si="0"/>
        <v>14857848020</v>
      </c>
      <c r="I5">
        <f t="shared" si="0"/>
        <v>13818507300</v>
      </c>
      <c r="J5">
        <f t="shared" si="0"/>
        <v>12224064150</v>
      </c>
      <c r="K5">
        <f t="shared" si="0"/>
        <v>12306738980</v>
      </c>
      <c r="L5">
        <f t="shared" si="0"/>
        <v>15212168720</v>
      </c>
      <c r="M5">
        <f t="shared" si="0"/>
        <v>19192371250</v>
      </c>
      <c r="N5">
        <f t="shared" si="0"/>
        <v>16062538400</v>
      </c>
      <c r="O5">
        <f t="shared" si="0"/>
        <v>20491547150</v>
      </c>
      <c r="P5">
        <f t="shared" si="0"/>
        <v>42589349321.069</v>
      </c>
      <c r="Q5">
        <f t="shared" si="0"/>
        <v>32361290600</v>
      </c>
      <c r="R5">
        <f t="shared" si="0"/>
        <v>41337415000</v>
      </c>
      <c r="S5">
        <f t="shared" si="0"/>
        <v>61120320750</v>
      </c>
      <c r="T5">
        <f t="shared" si="0"/>
        <v>58651886539.999992</v>
      </c>
    </row>
    <row r="6" spans="1:21" x14ac:dyDescent="0.25">
      <c r="A6" t="s">
        <v>81</v>
      </c>
      <c r="B6">
        <f>'Yıllık Veriler'!B2</f>
        <v>18769899000</v>
      </c>
      <c r="C6">
        <f>'Yıllık Veriler'!C2</f>
        <v>19866549000</v>
      </c>
      <c r="D6">
        <f>'Yıllık Veriler'!D2</f>
        <v>20440893000</v>
      </c>
      <c r="E6">
        <f>'Yıllık Veriler'!E2</f>
        <v>19453085000</v>
      </c>
      <c r="F6">
        <f>'Yıllık Veriler'!F2</f>
        <v>20748528000</v>
      </c>
      <c r="G6">
        <f>'Yıllık Veriler'!G2</f>
        <v>21230574000</v>
      </c>
      <c r="H6">
        <f>'Yıllık Veriler'!H2</f>
        <v>21774399000</v>
      </c>
      <c r="I6">
        <f>'Yıllık Veriler'!I2</f>
        <v>21757203000</v>
      </c>
      <c r="J6">
        <f>'Yıllık Veriler'!J2</f>
        <v>21866989000</v>
      </c>
      <c r="K6">
        <f>'Yıllık Veriler'!K2</f>
        <v>22617287000</v>
      </c>
      <c r="L6">
        <f>'Yıllık Veriler'!L2</f>
        <v>25229545000</v>
      </c>
      <c r="M6">
        <f>'Yıllık Veriler'!M2</f>
        <v>32994330000</v>
      </c>
      <c r="N6">
        <f>'Yıllık Veriler'!N2</f>
        <v>45015893000</v>
      </c>
      <c r="O6">
        <f>'Yıllık Veriler'!O2</f>
        <v>58080302000</v>
      </c>
      <c r="P6">
        <f>'Yıllık Veriler'!P2</f>
        <v>75382601000</v>
      </c>
      <c r="Q6">
        <f>'Yıllık Veriler'!Q2</f>
        <v>84449031000</v>
      </c>
      <c r="R6">
        <f>'Yıllık Veriler'!R2</f>
        <v>95180020000</v>
      </c>
      <c r="S6">
        <f>'Yıllık Veriler'!S2</f>
        <v>105515472000</v>
      </c>
      <c r="T6">
        <f>'Yıllık Veriler'!T2</f>
        <v>119928348000</v>
      </c>
    </row>
    <row r="7" spans="1:21" x14ac:dyDescent="0.25">
      <c r="A7" t="s">
        <v>228</v>
      </c>
      <c r="B7">
        <f>'Yıllık Veriler'!B39</f>
        <v>802254000</v>
      </c>
      <c r="C7">
        <f>'Yıllık Veriler'!C39</f>
        <v>707566000</v>
      </c>
      <c r="D7">
        <f>'Yıllık Veriler'!D39</f>
        <v>773371000</v>
      </c>
      <c r="E7">
        <f>'Yıllık Veriler'!E39</f>
        <v>1033622000</v>
      </c>
      <c r="F7">
        <f>'Yıllık Veriler'!F39</f>
        <v>1077271000</v>
      </c>
      <c r="G7">
        <f>'Yıllık Veriler'!G39</f>
        <v>1283095000</v>
      </c>
      <c r="H7">
        <f>'Yıllık Veriler'!H39</f>
        <v>1590570000</v>
      </c>
      <c r="I7">
        <f>'Yıllık Veriler'!I39</f>
        <v>1087683000</v>
      </c>
      <c r="J7">
        <f>'Yıllık Veriler'!J39</f>
        <v>1278599000</v>
      </c>
      <c r="K7">
        <f>'Yıllık Veriler'!K39</f>
        <v>1349019000</v>
      </c>
      <c r="L7">
        <f>'Yıllık Veriler'!L39</f>
        <v>1244851000</v>
      </c>
      <c r="M7">
        <f>'Yıllık Veriler'!M39</f>
        <v>2282368000</v>
      </c>
      <c r="N7">
        <f>'Yıllık Veriler'!N39</f>
        <v>1943410000</v>
      </c>
      <c r="O7">
        <f>'Yıllık Veriler'!O39</f>
        <v>2488030000</v>
      </c>
      <c r="P7">
        <f>'Yıllık Veriler'!P39</f>
        <v>3154347000</v>
      </c>
      <c r="Q7">
        <f>'Yıllık Veriler'!Q39</f>
        <v>14498093000</v>
      </c>
      <c r="R7">
        <f>'Yıllık Veriler'!R39</f>
        <v>14674639000</v>
      </c>
      <c r="S7">
        <f>'Yıllık Veriler'!S39</f>
        <v>15676418000</v>
      </c>
      <c r="T7">
        <f>'Yıllık Veriler'!T39</f>
        <v>25052943000</v>
      </c>
    </row>
    <row r="8" spans="1:21" x14ac:dyDescent="0.25">
      <c r="A8" t="s">
        <v>282</v>
      </c>
      <c r="B8">
        <f>'Yıllık Veriler'!B18</f>
        <v>2990561000</v>
      </c>
      <c r="C8">
        <f>'Yıllık Veriler'!C18</f>
        <v>3060370000</v>
      </c>
      <c r="D8">
        <f>'Yıllık Veriler'!D18</f>
        <v>3147995000</v>
      </c>
      <c r="E8">
        <f>'Yıllık Veriler'!E18</f>
        <v>3064206000</v>
      </c>
      <c r="F8">
        <f>'Yıllık Veriler'!F18</f>
        <v>3124495000</v>
      </c>
      <c r="G8">
        <f>'Yıllık Veriler'!G18</f>
        <v>3207282000</v>
      </c>
      <c r="H8">
        <f>'Yıllık Veriler'!H18</f>
        <v>3481625000</v>
      </c>
      <c r="I8">
        <f>'Yıllık Veriler'!I18</f>
        <v>2737845000</v>
      </c>
      <c r="J8">
        <f>'Yıllık Veriler'!J18</f>
        <v>2845580000</v>
      </c>
      <c r="K8">
        <f>'Yıllık Veriler'!K18</f>
        <v>2981806000</v>
      </c>
      <c r="L8">
        <f>'Yıllık Veriler'!L18</f>
        <v>2976602000</v>
      </c>
      <c r="M8">
        <f>'Yıllık Veriler'!M18</f>
        <v>4514591000</v>
      </c>
      <c r="N8">
        <f>'Yıllık Veriler'!N18</f>
        <v>4628772000</v>
      </c>
      <c r="O8">
        <f>'Yıllık Veriler'!O18</f>
        <v>6181889000</v>
      </c>
      <c r="P8">
        <f>'Yıllık Veriler'!P18</f>
        <v>7663058000</v>
      </c>
      <c r="Q8">
        <f>'Yıllık Veriler'!Q18</f>
        <v>8348007000</v>
      </c>
      <c r="R8">
        <f>'Yıllık Veriler'!R18</f>
        <v>8704872000</v>
      </c>
      <c r="S8">
        <f>'Yıllık Veriler'!S18</f>
        <v>9528681000</v>
      </c>
      <c r="T8">
        <f>'Yıllık Veriler'!T18</f>
        <v>11118667000</v>
      </c>
    </row>
    <row r="9" spans="1:21" x14ac:dyDescent="0.25">
      <c r="A9" t="s">
        <v>67</v>
      </c>
      <c r="B9">
        <f>Bilanço!F60</f>
        <v>6129912000</v>
      </c>
      <c r="C9">
        <f>Bilanço!G60</f>
        <v>6334422000</v>
      </c>
      <c r="D9">
        <f>Bilanço!H60</f>
        <v>6590139000</v>
      </c>
      <c r="E9">
        <f>Bilanço!I60</f>
        <v>6834503000</v>
      </c>
      <c r="F9">
        <f>Bilanço!J60</f>
        <v>6559760000</v>
      </c>
      <c r="G9">
        <f>Bilanço!K60</f>
        <v>6915245000</v>
      </c>
      <c r="H9">
        <f>Bilanço!L60</f>
        <v>7601573000</v>
      </c>
      <c r="I9">
        <f>Bilanço!M60</f>
        <v>7153306000</v>
      </c>
      <c r="J9">
        <f>Bilanço!N60</f>
        <v>6719536000</v>
      </c>
      <c r="K9">
        <f>Bilanço!O60</f>
        <v>7111849000</v>
      </c>
      <c r="L9">
        <f>Bilanço!P60</f>
        <v>7633531000</v>
      </c>
      <c r="M9">
        <f>Bilanço!Q60</f>
        <v>9351022000</v>
      </c>
      <c r="N9">
        <f>Bilanço!R60</f>
        <v>8066275000</v>
      </c>
      <c r="O9">
        <f>Bilanço!S60</f>
        <v>9019449000</v>
      </c>
      <c r="P9">
        <f>Bilanço!T60</f>
        <v>9965481000</v>
      </c>
      <c r="Q9">
        <f>Bilanço!U60</f>
        <v>21572246000</v>
      </c>
      <c r="R9">
        <f>Bilanço!V60</f>
        <v>19158127000</v>
      </c>
      <c r="S9">
        <f>Bilanço!W60</f>
        <v>21774102000</v>
      </c>
      <c r="T9">
        <f>Bilanço!X60</f>
        <v>32046733000</v>
      </c>
    </row>
    <row r="10" spans="1:21" x14ac:dyDescent="0.25">
      <c r="A10" t="s">
        <v>157</v>
      </c>
      <c r="B10">
        <f>'Yıllık Veriler'!B78</f>
        <v>4577023000</v>
      </c>
      <c r="C10">
        <f>'Yıllık Veriler'!C78</f>
        <v>4721749000</v>
      </c>
      <c r="D10">
        <f>'Yıllık Veriler'!D78</f>
        <v>4955033000</v>
      </c>
      <c r="E10">
        <f>'Yıllık Veriler'!E78</f>
        <v>3546853000</v>
      </c>
      <c r="F10">
        <f>'Yıllık Veriler'!F78</f>
        <v>3731358000</v>
      </c>
      <c r="G10">
        <f>'Yıllık Veriler'!G78</f>
        <v>3724935000</v>
      </c>
      <c r="H10">
        <f>'Yıllık Veriler'!H78</f>
        <v>3779786000</v>
      </c>
      <c r="I10">
        <f>'Yıllık Veriler'!I78</f>
        <v>3540256000</v>
      </c>
      <c r="J10">
        <f>'Yıllık Veriler'!J78</f>
        <v>3619732000</v>
      </c>
      <c r="K10">
        <f>'Yıllık Veriler'!K78</f>
        <v>3731054000</v>
      </c>
      <c r="L10">
        <f>'Yıllık Veriler'!L78</f>
        <v>3972966000</v>
      </c>
      <c r="M10">
        <f>'Yıllık Veriler'!M78</f>
        <v>5371686000</v>
      </c>
      <c r="N10">
        <f>'Yıllık Veriler'!N78</f>
        <v>5760362000</v>
      </c>
      <c r="O10">
        <f>'Yıllık Veriler'!O78</f>
        <v>6863248000</v>
      </c>
      <c r="P10">
        <f>'Yıllık Veriler'!P78</f>
        <v>7901571000</v>
      </c>
      <c r="Q10">
        <f>'Yıllık Veriler'!Q78</f>
        <v>8662705000</v>
      </c>
      <c r="R10">
        <f>'Yıllık Veriler'!R78</f>
        <v>9325645000</v>
      </c>
      <c r="S10">
        <f>'Yıllık Veriler'!S78</f>
        <v>10945812000</v>
      </c>
      <c r="T10">
        <f>'Yıllık Veriler'!T78</f>
        <v>13275667000</v>
      </c>
    </row>
    <row r="11" spans="1:21" x14ac:dyDescent="0.25">
      <c r="A11" t="s">
        <v>158</v>
      </c>
      <c r="B11">
        <f>Bilanço!F150</f>
        <v>9217953000</v>
      </c>
      <c r="C11">
        <f>Bilanço!G150</f>
        <v>9545078000</v>
      </c>
      <c r="D11">
        <f>Bilanço!H150</f>
        <v>9463840000</v>
      </c>
      <c r="E11">
        <f>Bilanço!I150</f>
        <v>8600692000</v>
      </c>
      <c r="F11">
        <f>Bilanço!J150</f>
        <v>9178983000</v>
      </c>
      <c r="G11">
        <f>Bilanço!K150</f>
        <v>10498346000</v>
      </c>
      <c r="H11">
        <f>Bilanço!L150</f>
        <v>9887625000</v>
      </c>
      <c r="I11">
        <f>Bilanço!M150</f>
        <v>9047621000</v>
      </c>
      <c r="J11">
        <f>Bilanço!N150</f>
        <v>8479749000</v>
      </c>
      <c r="K11">
        <f>Bilanço!O150</f>
        <v>9043886000</v>
      </c>
      <c r="L11">
        <f>Bilanço!P150</f>
        <v>9716904000</v>
      </c>
      <c r="M11">
        <f>Bilanço!Q150</f>
        <v>10304228000</v>
      </c>
      <c r="N11">
        <f>Bilanço!R150</f>
        <v>14288388000</v>
      </c>
      <c r="O11">
        <f>Bilanço!S150</f>
        <v>17095244000</v>
      </c>
      <c r="P11">
        <f>Bilanço!T150</f>
        <v>14704691000</v>
      </c>
      <c r="Q11">
        <f>Bilanço!U150</f>
        <v>10724026000</v>
      </c>
      <c r="R11">
        <f>Bilanço!V150</f>
        <v>7582940000</v>
      </c>
      <c r="S11">
        <f>Bilanço!W150</f>
        <v>11709577000</v>
      </c>
      <c r="T11">
        <f>Bilanço!X150</f>
        <v>20205147000</v>
      </c>
    </row>
    <row r="12" spans="1:21" x14ac:dyDescent="0.25">
      <c r="A12" t="s">
        <v>302</v>
      </c>
      <c r="B12">
        <f t="shared" ref="B12:T12" si="1">B5+B11</f>
        <v>15642968360</v>
      </c>
      <c r="C12">
        <f t="shared" si="1"/>
        <v>16867705800</v>
      </c>
      <c r="D12">
        <f t="shared" si="1"/>
        <v>18203750600</v>
      </c>
      <c r="E12">
        <f t="shared" si="1"/>
        <v>16596529130</v>
      </c>
      <c r="F12">
        <f t="shared" si="1"/>
        <v>19265312260</v>
      </c>
      <c r="G12">
        <f t="shared" si="1"/>
        <v>21021670790</v>
      </c>
      <c r="H12">
        <f t="shared" si="1"/>
        <v>24745473020</v>
      </c>
      <c r="I12">
        <f t="shared" si="1"/>
        <v>22866128300</v>
      </c>
      <c r="J12">
        <f t="shared" si="1"/>
        <v>20703813150</v>
      </c>
      <c r="K12">
        <f t="shared" si="1"/>
        <v>21350624980</v>
      </c>
      <c r="L12">
        <f t="shared" si="1"/>
        <v>24929072720</v>
      </c>
      <c r="M12">
        <f t="shared" si="1"/>
        <v>29496599250</v>
      </c>
      <c r="N12">
        <f t="shared" si="1"/>
        <v>30350926400</v>
      </c>
      <c r="O12">
        <f t="shared" si="1"/>
        <v>37586791150</v>
      </c>
      <c r="P12">
        <f t="shared" si="1"/>
        <v>57294040321.069</v>
      </c>
      <c r="Q12">
        <f t="shared" si="1"/>
        <v>43085316600</v>
      </c>
      <c r="R12">
        <f t="shared" si="1"/>
        <v>48920355000</v>
      </c>
      <c r="S12">
        <f t="shared" si="1"/>
        <v>72829897750</v>
      </c>
      <c r="T12">
        <f t="shared" si="1"/>
        <v>78857033540</v>
      </c>
    </row>
    <row r="13" spans="1:21" x14ac:dyDescent="0.25">
      <c r="A13" t="s">
        <v>283</v>
      </c>
      <c r="B13" s="4">
        <f t="shared" ref="B13:T13" si="2">B5/B7</f>
        <v>8.0087046745793717</v>
      </c>
      <c r="C13" s="4">
        <f t="shared" si="2"/>
        <v>10.349038534921124</v>
      </c>
      <c r="D13" s="4">
        <f t="shared" si="2"/>
        <v>11.3010580950152</v>
      </c>
      <c r="E13" s="4">
        <f t="shared" si="2"/>
        <v>7.7357458819568459</v>
      </c>
      <c r="F13" s="4">
        <f t="shared" si="2"/>
        <v>9.3628522999319568</v>
      </c>
      <c r="G13" s="4">
        <f t="shared" si="2"/>
        <v>8.2015164816323036</v>
      </c>
      <c r="H13" s="4">
        <f t="shared" si="2"/>
        <v>9.3412097675676016</v>
      </c>
      <c r="I13" s="4">
        <f t="shared" si="2"/>
        <v>12.704535512644769</v>
      </c>
      <c r="J13" s="4">
        <f t="shared" si="2"/>
        <v>9.5605143989632406</v>
      </c>
      <c r="K13" s="4">
        <f t="shared" si="2"/>
        <v>9.1227321334984897</v>
      </c>
      <c r="L13" s="4">
        <f t="shared" si="2"/>
        <v>12.220071896154641</v>
      </c>
      <c r="M13" s="4">
        <f t="shared" si="2"/>
        <v>8.4089731585791601</v>
      </c>
      <c r="N13" s="4">
        <f t="shared" si="2"/>
        <v>8.2651310840224141</v>
      </c>
      <c r="O13" s="4">
        <f t="shared" si="2"/>
        <v>8.236053082157369</v>
      </c>
      <c r="P13" s="4">
        <f t="shared" si="2"/>
        <v>13.501795877583856</v>
      </c>
      <c r="Q13" s="4">
        <f t="shared" si="2"/>
        <v>2.2321067053439374</v>
      </c>
      <c r="R13" s="4">
        <f t="shared" si="2"/>
        <v>2.8169289207046253</v>
      </c>
      <c r="S13" s="4">
        <f t="shared" si="2"/>
        <v>3.8988703127206739</v>
      </c>
      <c r="T13" s="4">
        <f t="shared" si="2"/>
        <v>2.3411176299726542</v>
      </c>
    </row>
    <row r="14" spans="1:21" x14ac:dyDescent="0.25">
      <c r="A14" t="s">
        <v>284</v>
      </c>
      <c r="B14" s="4">
        <f t="shared" ref="B14:T14" si="3">B5/B9</f>
        <v>1.0481415328637671</v>
      </c>
      <c r="C14" s="4">
        <f t="shared" si="3"/>
        <v>1.1560056781818451</v>
      </c>
      <c r="D14" s="4">
        <f t="shared" si="3"/>
        <v>1.3262103576267512</v>
      </c>
      <c r="E14" s="4">
        <f t="shared" si="3"/>
        <v>1.1699222503816296</v>
      </c>
      <c r="F14" s="4">
        <f t="shared" si="3"/>
        <v>1.5376064459675352</v>
      </c>
      <c r="G14" s="4">
        <f t="shared" si="3"/>
        <v>1.5217573332542809</v>
      </c>
      <c r="H14" s="4">
        <f t="shared" si="3"/>
        <v>1.954575456948187</v>
      </c>
      <c r="I14" s="4">
        <f t="shared" si="3"/>
        <v>1.9317651586553126</v>
      </c>
      <c r="J14" s="4">
        <f t="shared" si="3"/>
        <v>1.8191827754178265</v>
      </c>
      <c r="K14" s="4">
        <f t="shared" si="3"/>
        <v>1.7304556072548785</v>
      </c>
      <c r="L14" s="4">
        <f t="shared" si="3"/>
        <v>1.9928089268256066</v>
      </c>
      <c r="M14" s="4">
        <f t="shared" si="3"/>
        <v>2.052435685639495</v>
      </c>
      <c r="N14" s="4">
        <f t="shared" si="3"/>
        <v>1.9913204546088499</v>
      </c>
      <c r="O14" s="4">
        <f t="shared" si="3"/>
        <v>2.2719289337962882</v>
      </c>
      <c r="P14" s="4">
        <f t="shared" si="3"/>
        <v>4.2736872732052777</v>
      </c>
      <c r="Q14" s="4">
        <f t="shared" si="3"/>
        <v>1.500135433278482</v>
      </c>
      <c r="R14" s="4">
        <f t="shared" si="3"/>
        <v>2.1576960524376938</v>
      </c>
      <c r="S14" s="4">
        <f t="shared" si="3"/>
        <v>2.8070191252893002</v>
      </c>
      <c r="T14" s="4">
        <f t="shared" si="3"/>
        <v>1.8301986208703394</v>
      </c>
    </row>
    <row r="15" spans="1:21" x14ac:dyDescent="0.25">
      <c r="A15" t="s">
        <v>285</v>
      </c>
      <c r="B15" s="4">
        <f t="shared" ref="B15:T15" si="4">B5/B6</f>
        <v>0.34230420525970862</v>
      </c>
      <c r="C15" s="4">
        <f t="shared" si="4"/>
        <v>0.3685908307477056</v>
      </c>
      <c r="D15" s="4">
        <f t="shared" si="4"/>
        <v>0.42756990117799648</v>
      </c>
      <c r="E15" s="4">
        <f t="shared" si="4"/>
        <v>0.41103183016986761</v>
      </c>
      <c r="F15" s="4">
        <f t="shared" si="4"/>
        <v>0.48612264253155685</v>
      </c>
      <c r="G15" s="4">
        <f t="shared" si="4"/>
        <v>0.49566840679861035</v>
      </c>
      <c r="H15" s="4">
        <f t="shared" si="4"/>
        <v>0.6823539891962116</v>
      </c>
      <c r="I15" s="4">
        <f t="shared" si="4"/>
        <v>0.63512333363805995</v>
      </c>
      <c r="J15" s="4">
        <f t="shared" si="4"/>
        <v>0.55901908351442442</v>
      </c>
      <c r="K15" s="4">
        <f t="shared" si="4"/>
        <v>0.54412976145193714</v>
      </c>
      <c r="L15" s="4">
        <f t="shared" si="4"/>
        <v>0.60295057719035361</v>
      </c>
      <c r="M15" s="4">
        <f t="shared" si="4"/>
        <v>0.58168695197023246</v>
      </c>
      <c r="N15" s="4">
        <f t="shared" si="4"/>
        <v>0.35681927713840977</v>
      </c>
      <c r="O15" s="4">
        <f t="shared" si="4"/>
        <v>0.35281405992000525</v>
      </c>
      <c r="P15" s="4">
        <f t="shared" si="4"/>
        <v>0.56497585326180244</v>
      </c>
      <c r="Q15" s="4">
        <f t="shared" si="4"/>
        <v>0.38320499615916254</v>
      </c>
      <c r="R15" s="4">
        <f t="shared" si="4"/>
        <v>0.43430769398871738</v>
      </c>
      <c r="S15" s="4">
        <f t="shared" si="4"/>
        <v>0.57925458315724543</v>
      </c>
      <c r="T15" s="4">
        <f t="shared" si="4"/>
        <v>0.4890577375417528</v>
      </c>
    </row>
    <row r="16" spans="1:21" x14ac:dyDescent="0.25">
      <c r="A16" t="s">
        <v>286</v>
      </c>
      <c r="B16" s="4">
        <f>B12/B10</f>
        <v>3.4177167910233353</v>
      </c>
      <c r="C16" s="4">
        <f t="shared" ref="C16:T16" si="5">C12/C10</f>
        <v>3.5723427484180119</v>
      </c>
      <c r="D16" s="4">
        <f t="shared" si="5"/>
        <v>3.6737899828315976</v>
      </c>
      <c r="E16" s="4">
        <f t="shared" si="5"/>
        <v>4.6792266637495263</v>
      </c>
      <c r="F16" s="4">
        <f t="shared" si="5"/>
        <v>5.163083322479376</v>
      </c>
      <c r="G16" s="4">
        <f t="shared" si="5"/>
        <v>5.6435000315441748</v>
      </c>
      <c r="H16" s="4">
        <f t="shared" si="5"/>
        <v>6.5467920723554194</v>
      </c>
      <c r="I16" s="4">
        <f t="shared" si="5"/>
        <v>6.4588911931792508</v>
      </c>
      <c r="J16" s="4">
        <f t="shared" si="5"/>
        <v>5.7197088486108916</v>
      </c>
      <c r="K16" s="4">
        <f t="shared" si="5"/>
        <v>5.722411141730996</v>
      </c>
      <c r="L16" s="4">
        <f t="shared" si="5"/>
        <v>6.274675574872778</v>
      </c>
      <c r="M16" s="4">
        <f t="shared" si="5"/>
        <v>5.4911249931585724</v>
      </c>
      <c r="N16" s="4">
        <f t="shared" si="5"/>
        <v>5.2689269181346585</v>
      </c>
      <c r="O16" s="4">
        <f t="shared" si="5"/>
        <v>5.4765311045149465</v>
      </c>
      <c r="P16" s="4">
        <f t="shared" si="5"/>
        <v>7.2509682341738122</v>
      </c>
      <c r="Q16" s="4">
        <f t="shared" si="5"/>
        <v>4.9736562193910565</v>
      </c>
      <c r="R16" s="4">
        <f t="shared" si="5"/>
        <v>5.245787824863589</v>
      </c>
      <c r="S16" s="4">
        <f t="shared" si="5"/>
        <v>6.6536770182056841</v>
      </c>
      <c r="T16" s="4">
        <f t="shared" si="5"/>
        <v>5.9399677274219069</v>
      </c>
    </row>
    <row r="17" spans="1:20" x14ac:dyDescent="0.25">
      <c r="A17" t="s">
        <v>287</v>
      </c>
      <c r="B17" s="4">
        <f>MEDIAN($B$13:$T$13)</f>
        <v>8.4089731585791601</v>
      </c>
      <c r="C17" s="4">
        <f t="shared" ref="C17:T17" si="6">MEDIAN($B$13:$T$13)</f>
        <v>8.4089731585791601</v>
      </c>
      <c r="D17" s="4">
        <f t="shared" si="6"/>
        <v>8.4089731585791601</v>
      </c>
      <c r="E17" s="4">
        <f t="shared" si="6"/>
        <v>8.4089731585791601</v>
      </c>
      <c r="F17" s="4">
        <f t="shared" si="6"/>
        <v>8.4089731585791601</v>
      </c>
      <c r="G17" s="4">
        <f t="shared" si="6"/>
        <v>8.4089731585791601</v>
      </c>
      <c r="H17" s="4">
        <f t="shared" si="6"/>
        <v>8.4089731585791601</v>
      </c>
      <c r="I17" s="4">
        <f t="shared" si="6"/>
        <v>8.4089731585791601</v>
      </c>
      <c r="J17" s="4">
        <f t="shared" si="6"/>
        <v>8.4089731585791601</v>
      </c>
      <c r="K17" s="4">
        <f t="shared" si="6"/>
        <v>8.4089731585791601</v>
      </c>
      <c r="L17" s="4">
        <f t="shared" si="6"/>
        <v>8.4089731585791601</v>
      </c>
      <c r="M17" s="4">
        <f t="shared" si="6"/>
        <v>8.4089731585791601</v>
      </c>
      <c r="N17" s="4">
        <f t="shared" si="6"/>
        <v>8.4089731585791601</v>
      </c>
      <c r="O17" s="4">
        <f t="shared" si="6"/>
        <v>8.4089731585791601</v>
      </c>
      <c r="P17" s="4">
        <f t="shared" si="6"/>
        <v>8.4089731585791601</v>
      </c>
      <c r="Q17" s="4">
        <f t="shared" si="6"/>
        <v>8.4089731585791601</v>
      </c>
      <c r="R17" s="4">
        <f t="shared" si="6"/>
        <v>8.4089731585791601</v>
      </c>
      <c r="S17" s="4">
        <f t="shared" si="6"/>
        <v>8.4089731585791601</v>
      </c>
      <c r="T17" s="4">
        <f t="shared" si="6"/>
        <v>8.4089731585791601</v>
      </c>
    </row>
    <row r="18" spans="1:20" x14ac:dyDescent="0.25">
      <c r="A18" t="s">
        <v>288</v>
      </c>
      <c r="B18" s="4">
        <f>MEDIAN($B$14:$T$14)</f>
        <v>1.8301986208703394</v>
      </c>
      <c r="C18" s="4">
        <f t="shared" ref="C18:T18" si="7">MEDIAN($B$14:$T$14)</f>
        <v>1.8301986208703394</v>
      </c>
      <c r="D18" s="4">
        <f t="shared" si="7"/>
        <v>1.8301986208703394</v>
      </c>
      <c r="E18" s="4">
        <f t="shared" si="7"/>
        <v>1.8301986208703394</v>
      </c>
      <c r="F18" s="4">
        <f t="shared" si="7"/>
        <v>1.8301986208703394</v>
      </c>
      <c r="G18" s="4">
        <f t="shared" si="7"/>
        <v>1.8301986208703394</v>
      </c>
      <c r="H18" s="4">
        <f t="shared" si="7"/>
        <v>1.8301986208703394</v>
      </c>
      <c r="I18" s="4">
        <f t="shared" si="7"/>
        <v>1.8301986208703394</v>
      </c>
      <c r="J18" s="4">
        <f t="shared" si="7"/>
        <v>1.8301986208703394</v>
      </c>
      <c r="K18" s="4">
        <f t="shared" si="7"/>
        <v>1.8301986208703394</v>
      </c>
      <c r="L18" s="4">
        <f t="shared" si="7"/>
        <v>1.8301986208703394</v>
      </c>
      <c r="M18" s="4">
        <f t="shared" si="7"/>
        <v>1.8301986208703394</v>
      </c>
      <c r="N18" s="4">
        <f t="shared" si="7"/>
        <v>1.8301986208703394</v>
      </c>
      <c r="O18" s="4">
        <f t="shared" si="7"/>
        <v>1.8301986208703394</v>
      </c>
      <c r="P18" s="4">
        <f t="shared" si="7"/>
        <v>1.8301986208703394</v>
      </c>
      <c r="Q18" s="4">
        <f t="shared" si="7"/>
        <v>1.8301986208703394</v>
      </c>
      <c r="R18" s="4">
        <f t="shared" si="7"/>
        <v>1.8301986208703394</v>
      </c>
      <c r="S18" s="4">
        <f t="shared" si="7"/>
        <v>1.8301986208703394</v>
      </c>
      <c r="T18" s="4">
        <f t="shared" si="7"/>
        <v>1.8301986208703394</v>
      </c>
    </row>
    <row r="19" spans="1:20" x14ac:dyDescent="0.25">
      <c r="A19" t="s">
        <v>289</v>
      </c>
      <c r="B19" s="4">
        <f>MEDIAN($B$15:$T$15)</f>
        <v>0.4890577375417528</v>
      </c>
      <c r="C19" s="4">
        <f t="shared" ref="C19:T19" si="8">MEDIAN($B$15:$T$15)</f>
        <v>0.4890577375417528</v>
      </c>
      <c r="D19" s="4">
        <f t="shared" si="8"/>
        <v>0.4890577375417528</v>
      </c>
      <c r="E19" s="4">
        <f t="shared" si="8"/>
        <v>0.4890577375417528</v>
      </c>
      <c r="F19" s="4">
        <f t="shared" si="8"/>
        <v>0.4890577375417528</v>
      </c>
      <c r="G19" s="4">
        <f t="shared" si="8"/>
        <v>0.4890577375417528</v>
      </c>
      <c r="H19" s="4">
        <f t="shared" si="8"/>
        <v>0.4890577375417528</v>
      </c>
      <c r="I19" s="4">
        <f t="shared" si="8"/>
        <v>0.4890577375417528</v>
      </c>
      <c r="J19" s="4">
        <f t="shared" si="8"/>
        <v>0.4890577375417528</v>
      </c>
      <c r="K19" s="4">
        <f t="shared" si="8"/>
        <v>0.4890577375417528</v>
      </c>
      <c r="L19" s="4">
        <f t="shared" si="8"/>
        <v>0.4890577375417528</v>
      </c>
      <c r="M19" s="4">
        <f t="shared" si="8"/>
        <v>0.4890577375417528</v>
      </c>
      <c r="N19" s="4">
        <f t="shared" si="8"/>
        <v>0.4890577375417528</v>
      </c>
      <c r="O19" s="4">
        <f t="shared" si="8"/>
        <v>0.4890577375417528</v>
      </c>
      <c r="P19" s="4">
        <f t="shared" si="8"/>
        <v>0.4890577375417528</v>
      </c>
      <c r="Q19" s="4">
        <f t="shared" si="8"/>
        <v>0.4890577375417528</v>
      </c>
      <c r="R19" s="4">
        <f t="shared" si="8"/>
        <v>0.4890577375417528</v>
      </c>
      <c r="S19" s="4">
        <f t="shared" si="8"/>
        <v>0.4890577375417528</v>
      </c>
      <c r="T19" s="4">
        <f t="shared" si="8"/>
        <v>0.4890577375417528</v>
      </c>
    </row>
    <row r="20" spans="1:20" x14ac:dyDescent="0.25">
      <c r="A20" t="s">
        <v>290</v>
      </c>
      <c r="B20" s="4">
        <f>MEDIAN($B$16:$T$16)</f>
        <v>5.4911249931585724</v>
      </c>
      <c r="C20" s="4">
        <f t="shared" ref="C20:T20" si="9">MEDIAN($B$16:$T$16)</f>
        <v>5.4911249931585724</v>
      </c>
      <c r="D20" s="4">
        <f t="shared" si="9"/>
        <v>5.4911249931585724</v>
      </c>
      <c r="E20" s="4">
        <f t="shared" si="9"/>
        <v>5.4911249931585724</v>
      </c>
      <c r="F20" s="4">
        <f t="shared" si="9"/>
        <v>5.4911249931585724</v>
      </c>
      <c r="G20" s="4">
        <f t="shared" si="9"/>
        <v>5.4911249931585724</v>
      </c>
      <c r="H20" s="4">
        <f t="shared" si="9"/>
        <v>5.4911249931585724</v>
      </c>
      <c r="I20" s="4">
        <f t="shared" si="9"/>
        <v>5.4911249931585724</v>
      </c>
      <c r="J20" s="4">
        <f t="shared" si="9"/>
        <v>5.4911249931585724</v>
      </c>
      <c r="K20" s="4">
        <f t="shared" si="9"/>
        <v>5.4911249931585724</v>
      </c>
      <c r="L20" s="4">
        <f t="shared" si="9"/>
        <v>5.4911249931585724</v>
      </c>
      <c r="M20" s="4">
        <f t="shared" si="9"/>
        <v>5.4911249931585724</v>
      </c>
      <c r="N20" s="4">
        <f t="shared" si="9"/>
        <v>5.4911249931585724</v>
      </c>
      <c r="O20" s="4">
        <f t="shared" si="9"/>
        <v>5.4911249931585724</v>
      </c>
      <c r="P20" s="4">
        <f t="shared" si="9"/>
        <v>5.4911249931585724</v>
      </c>
      <c r="Q20" s="4">
        <f t="shared" si="9"/>
        <v>5.4911249931585724</v>
      </c>
      <c r="R20" s="4">
        <f t="shared" si="9"/>
        <v>5.4911249931585724</v>
      </c>
      <c r="S20" s="4">
        <f t="shared" si="9"/>
        <v>5.4911249931585724</v>
      </c>
      <c r="T20" s="4">
        <f t="shared" si="9"/>
        <v>5.4911249931585724</v>
      </c>
    </row>
    <row r="21" spans="1:20" x14ac:dyDescent="0.25">
      <c r="A21" t="s">
        <v>291</v>
      </c>
      <c r="F21" s="4">
        <f>F5/B5-1</f>
        <v>0.56985294117647034</v>
      </c>
      <c r="G21" s="4">
        <f t="shared" ref="G21:T21" si="10">G5/C5-1</f>
        <v>0.43709677419354831</v>
      </c>
      <c r="H21" s="4">
        <f t="shared" si="10"/>
        <v>0.7</v>
      </c>
      <c r="I21" s="4">
        <f t="shared" si="10"/>
        <v>0.72821270310192054</v>
      </c>
      <c r="J21" s="4">
        <f t="shared" si="10"/>
        <v>0.21194379391100715</v>
      </c>
      <c r="K21" s="4">
        <f t="shared" si="10"/>
        <v>0.16947250280583614</v>
      </c>
      <c r="L21" s="4">
        <f t="shared" si="10"/>
        <v>2.3847376788553198E-2</v>
      </c>
      <c r="M21" s="4">
        <f t="shared" si="10"/>
        <v>0.38888888888888884</v>
      </c>
      <c r="N21" s="4">
        <f t="shared" si="10"/>
        <v>0.31400966183574885</v>
      </c>
      <c r="O21" s="4">
        <f t="shared" si="10"/>
        <v>0.665067178502879</v>
      </c>
      <c r="P21" s="4">
        <f t="shared" si="10"/>
        <v>1.7996895186335404</v>
      </c>
      <c r="Q21" s="4">
        <f t="shared" si="10"/>
        <v>0.68615384615384611</v>
      </c>
      <c r="R21" s="4">
        <f t="shared" si="10"/>
        <v>1.5735294117647061</v>
      </c>
      <c r="S21" s="4">
        <f t="shared" si="10"/>
        <v>1.9827089337175794</v>
      </c>
      <c r="T21" s="4">
        <f t="shared" si="10"/>
        <v>0.37714915759431045</v>
      </c>
    </row>
    <row r="22" spans="1:20" x14ac:dyDescent="0.25">
      <c r="A22" t="s">
        <v>292</v>
      </c>
      <c r="F22" s="4">
        <f>F7/B7-1</f>
        <v>0.34280539579734093</v>
      </c>
      <c r="G22" s="4">
        <f t="shared" ref="G22:T22" si="11">G7/C7-1</f>
        <v>0.81339267290966499</v>
      </c>
      <c r="H22" s="4">
        <f t="shared" si="11"/>
        <v>1.0566713776441063</v>
      </c>
      <c r="I22" s="4">
        <f t="shared" si="11"/>
        <v>5.2302485821702716E-2</v>
      </c>
      <c r="J22" s="4">
        <f t="shared" si="11"/>
        <v>0.1868870507049758</v>
      </c>
      <c r="K22" s="4">
        <f t="shared" si="11"/>
        <v>5.1378892443661561E-2</v>
      </c>
      <c r="L22" s="4">
        <f t="shared" si="11"/>
        <v>-0.21735541346812781</v>
      </c>
      <c r="M22" s="4">
        <f t="shared" si="11"/>
        <v>1.0983760893569174</v>
      </c>
      <c r="N22" s="4">
        <f t="shared" si="11"/>
        <v>0.51995269822673107</v>
      </c>
      <c r="O22" s="4">
        <f t="shared" si="11"/>
        <v>0.84432539497219827</v>
      </c>
      <c r="P22" s="4">
        <f t="shared" si="11"/>
        <v>1.5339153039199069</v>
      </c>
      <c r="Q22" s="4">
        <f t="shared" si="11"/>
        <v>5.35221533074421</v>
      </c>
      <c r="R22" s="4">
        <f t="shared" si="11"/>
        <v>6.5509743183373557</v>
      </c>
      <c r="S22" s="4">
        <f t="shared" si="11"/>
        <v>5.3007351197533792</v>
      </c>
      <c r="T22" s="4">
        <f t="shared" si="11"/>
        <v>6.9423547884871262</v>
      </c>
    </row>
    <row r="23" spans="1:20" x14ac:dyDescent="0.25">
      <c r="A23" t="s">
        <v>293</v>
      </c>
      <c r="F23" s="4">
        <f>((F7/F4)/(B7/B4))-1</f>
        <v>0.34280539579734093</v>
      </c>
      <c r="G23" s="4">
        <f t="shared" ref="G23:T23" si="12">((G7/G4)/(C7/C4))-1</f>
        <v>0.81339267290966522</v>
      </c>
      <c r="H23" s="4">
        <f t="shared" si="12"/>
        <v>1.0566713776441063</v>
      </c>
      <c r="I23" s="4">
        <f t="shared" si="12"/>
        <v>5.2302485821702716E-2</v>
      </c>
      <c r="J23" s="4">
        <f t="shared" si="12"/>
        <v>0.1868870507049758</v>
      </c>
      <c r="K23" s="4">
        <f t="shared" si="12"/>
        <v>5.1378892443661561E-2</v>
      </c>
      <c r="L23" s="4">
        <f t="shared" si="12"/>
        <v>-0.21735541346812792</v>
      </c>
      <c r="M23" s="4">
        <f t="shared" si="12"/>
        <v>1.0983760893569174</v>
      </c>
      <c r="N23" s="4">
        <f t="shared" si="12"/>
        <v>0.51995269822673085</v>
      </c>
      <c r="O23" s="4">
        <f t="shared" si="12"/>
        <v>0.8443253949721985</v>
      </c>
      <c r="P23" s="4">
        <f t="shared" si="12"/>
        <v>1.5339153039199069</v>
      </c>
      <c r="Q23" s="4">
        <f t="shared" si="12"/>
        <v>5.35221533074421</v>
      </c>
      <c r="R23" s="4">
        <f t="shared" si="12"/>
        <v>6.5509743183373557</v>
      </c>
      <c r="S23" s="4">
        <f t="shared" si="12"/>
        <v>5.3007351197533783</v>
      </c>
      <c r="T23" s="4">
        <f t="shared" si="12"/>
        <v>6.9423547884871271</v>
      </c>
    </row>
    <row r="24" spans="1:20" x14ac:dyDescent="0.25">
      <c r="A24" t="s">
        <v>305</v>
      </c>
      <c r="F24" s="4">
        <f>F10/B10-1</f>
        <v>-0.18476310912136562</v>
      </c>
      <c r="G24" s="4">
        <f t="shared" ref="G24:T24" si="13">G10/C10-1</f>
        <v>-0.21111117935324386</v>
      </c>
      <c r="H24" s="4">
        <f t="shared" si="13"/>
        <v>-0.23718247688764127</v>
      </c>
      <c r="I24" s="4">
        <f t="shared" si="13"/>
        <v>-1.8599586732238604E-3</v>
      </c>
      <c r="J24" s="4">
        <f t="shared" si="13"/>
        <v>-2.9915650012676376E-2</v>
      </c>
      <c r="K24" s="4">
        <f t="shared" si="13"/>
        <v>1.6427132285530277E-3</v>
      </c>
      <c r="L24" s="4">
        <f t="shared" si="13"/>
        <v>5.1108713562090458E-2</v>
      </c>
      <c r="M24" s="4">
        <f t="shared" si="13"/>
        <v>0.51731569694394985</v>
      </c>
      <c r="N24" s="4">
        <f t="shared" si="13"/>
        <v>0.59137803572198155</v>
      </c>
      <c r="O24" s="4">
        <f t="shared" si="13"/>
        <v>0.83949307621921321</v>
      </c>
      <c r="P24" s="4">
        <f t="shared" si="13"/>
        <v>0.98883428652548244</v>
      </c>
      <c r="Q24" s="4">
        <f t="shared" si="13"/>
        <v>0.61266034537387326</v>
      </c>
      <c r="R24" s="4">
        <f t="shared" si="13"/>
        <v>0.61893384478267155</v>
      </c>
      <c r="S24" s="4">
        <f t="shared" si="13"/>
        <v>0.59484430695204371</v>
      </c>
      <c r="T24" s="4">
        <f t="shared" si="13"/>
        <v>0.68013006527436137</v>
      </c>
    </row>
    <row r="25" spans="1:20" x14ac:dyDescent="0.25">
      <c r="B25" s="1" t="s">
        <v>19</v>
      </c>
      <c r="C25" s="1" t="s">
        <v>18</v>
      </c>
      <c r="D25" s="1" t="s">
        <v>17</v>
      </c>
      <c r="E25" s="1" t="s">
        <v>16</v>
      </c>
      <c r="F25" s="1" t="s">
        <v>15</v>
      </c>
      <c r="G25" s="1" t="s">
        <v>14</v>
      </c>
      <c r="H25" s="1" t="s">
        <v>13</v>
      </c>
      <c r="I25" s="1" t="s">
        <v>12</v>
      </c>
      <c r="J25" s="1" t="s">
        <v>11</v>
      </c>
      <c r="K25" s="1" t="s">
        <v>10</v>
      </c>
      <c r="L25" s="1" t="s">
        <v>9</v>
      </c>
      <c r="M25" s="1" t="s">
        <v>8</v>
      </c>
      <c r="N25" s="1" t="s">
        <v>7</v>
      </c>
      <c r="O25" s="1" t="s">
        <v>6</v>
      </c>
      <c r="P25" s="1" t="s">
        <v>5</v>
      </c>
      <c r="Q25" s="1" t="s">
        <v>4</v>
      </c>
      <c r="R25" s="1" t="s">
        <v>3</v>
      </c>
      <c r="S25" s="1" t="s">
        <v>2</v>
      </c>
      <c r="T25" s="1" t="s">
        <v>1</v>
      </c>
    </row>
    <row r="26" spans="1:20" x14ac:dyDescent="0.25">
      <c r="A26" s="8" t="s">
        <v>294</v>
      </c>
      <c r="B26">
        <f>'Çeyreklik Veriler'!E2</f>
        <v>4483636000</v>
      </c>
      <c r="C26">
        <f>'Çeyreklik Veriler'!F2</f>
        <v>4843643000</v>
      </c>
      <c r="D26">
        <f>'Çeyreklik Veriler'!G2</f>
        <v>5238724000</v>
      </c>
      <c r="E26">
        <f>'Çeyreklik Veriler'!H2</f>
        <v>4887082000</v>
      </c>
      <c r="F26">
        <f>'Çeyreklik Veriler'!I2</f>
        <v>5779079000</v>
      </c>
      <c r="G26">
        <f>'Çeyreklik Veriler'!J2</f>
        <v>5325689000</v>
      </c>
      <c r="H26">
        <f>'Çeyreklik Veriler'!K2</f>
        <v>5782549000</v>
      </c>
      <c r="I26">
        <f>'Çeyreklik Veriler'!L2</f>
        <v>4869886000</v>
      </c>
      <c r="J26">
        <f>'Çeyreklik Veriler'!M2</f>
        <v>5888865000</v>
      </c>
      <c r="K26">
        <f>'Çeyreklik Veriler'!N2</f>
        <v>6075987000</v>
      </c>
      <c r="L26">
        <f>'Çeyreklik Veriler'!O2</f>
        <v>8394807000</v>
      </c>
      <c r="M26">
        <f>'Çeyreklik Veriler'!P2</f>
        <v>12634671000</v>
      </c>
      <c r="N26">
        <f>'Çeyreklik Veriler'!Q2</f>
        <v>17910428000</v>
      </c>
      <c r="O26">
        <f>'Çeyreklik Veriler'!R2</f>
        <v>19140396000</v>
      </c>
      <c r="P26">
        <f>'Çeyreklik Veriler'!S2</f>
        <v>25697106000</v>
      </c>
      <c r="Q26">
        <f>'Çeyreklik Veriler'!T2</f>
        <v>21701101000</v>
      </c>
      <c r="R26">
        <f>'Çeyreklik Veriler'!U2</f>
        <v>28641417000</v>
      </c>
      <c r="S26">
        <f>'Çeyreklik Veriler'!V2</f>
        <v>29475848000</v>
      </c>
      <c r="T26">
        <f>'Çeyreklik Veriler'!W2</f>
        <v>40109982000</v>
      </c>
    </row>
    <row r="27" spans="1:20" x14ac:dyDescent="0.25">
      <c r="A27" s="8" t="s">
        <v>295</v>
      </c>
      <c r="B27">
        <f>'Çeyreklik Veriler'!E39</f>
        <v>297419000</v>
      </c>
      <c r="C27">
        <f>'Çeyreklik Veriler'!F39</f>
        <v>161422000</v>
      </c>
      <c r="D27">
        <f>'Çeyreklik Veriler'!G39</f>
        <v>331099000</v>
      </c>
      <c r="E27">
        <f>'Çeyreklik Veriler'!H39</f>
        <v>243682000</v>
      </c>
      <c r="F27">
        <f>'Çeyreklik Veriler'!I39</f>
        <v>341068000</v>
      </c>
      <c r="G27">
        <f>'Çeyreklik Veriler'!J39</f>
        <v>367246000</v>
      </c>
      <c r="H27">
        <f>'Çeyreklik Veriler'!K39</f>
        <v>638574000</v>
      </c>
      <c r="I27">
        <f>'Çeyreklik Veriler'!L39</f>
        <v>-259205000</v>
      </c>
      <c r="J27">
        <f>'Çeyreklik Veriler'!M39</f>
        <v>531984000</v>
      </c>
      <c r="K27">
        <f>'Çeyreklik Veriler'!N39</f>
        <v>437666000</v>
      </c>
      <c r="L27">
        <f>'Çeyreklik Veriler'!O39</f>
        <v>534406000</v>
      </c>
      <c r="M27">
        <f>'Çeyreklik Veriler'!P39</f>
        <v>778312000</v>
      </c>
      <c r="N27">
        <f>'Çeyreklik Veriler'!Q39</f>
        <v>193026000</v>
      </c>
      <c r="O27">
        <f>'Çeyreklik Veriler'!R39</f>
        <v>982286000</v>
      </c>
      <c r="P27">
        <f>'Çeyreklik Veriler'!S39</f>
        <v>1200723000</v>
      </c>
      <c r="Q27">
        <f>'Çeyreklik Veriler'!T39</f>
        <v>12122058000</v>
      </c>
      <c r="R27">
        <f>'Çeyreklik Veriler'!U39</f>
        <v>369572000</v>
      </c>
      <c r="S27">
        <f>'Çeyreklik Veriler'!V39</f>
        <v>1984065000</v>
      </c>
      <c r="T27">
        <f>'Çeyreklik Veriler'!W39</f>
        <v>10577248000</v>
      </c>
    </row>
    <row r="28" spans="1:20" x14ac:dyDescent="0.25">
      <c r="A28" s="8" t="s">
        <v>296</v>
      </c>
      <c r="B28">
        <f>'Çeyreklik Veriler'!E78</f>
        <v>872489000</v>
      </c>
      <c r="C28">
        <f>'Çeyreklik Veriler'!F78</f>
        <v>1033277000</v>
      </c>
      <c r="D28">
        <f>'Çeyreklik Veriler'!G78</f>
        <v>1068254000</v>
      </c>
      <c r="E28">
        <f>'Çeyreklik Veriler'!H78</f>
        <v>572833000</v>
      </c>
      <c r="F28">
        <f>'Çeyreklik Veriler'!I78</f>
        <v>1056994000</v>
      </c>
      <c r="G28">
        <f>'Çeyreklik Veriler'!J78</f>
        <v>1026854000</v>
      </c>
      <c r="H28">
        <f>'Çeyreklik Veriler'!K78</f>
        <v>1123105000</v>
      </c>
      <c r="I28">
        <f>'Çeyreklik Veriler'!L78</f>
        <v>333303000</v>
      </c>
      <c r="J28">
        <f>'Çeyreklik Veriler'!M78</f>
        <v>1136470000</v>
      </c>
      <c r="K28">
        <f>'Çeyreklik Veriler'!N78</f>
        <v>1138176000</v>
      </c>
      <c r="L28">
        <f>'Çeyreklik Veriler'!O78</f>
        <v>1365017000</v>
      </c>
      <c r="M28">
        <f>'Çeyreklik Veriler'!P78</f>
        <v>1732023000</v>
      </c>
      <c r="N28">
        <f>'Çeyreklik Veriler'!Q78</f>
        <v>1525146000</v>
      </c>
      <c r="O28">
        <f>'Çeyreklik Veriler'!R78</f>
        <v>2241062000</v>
      </c>
      <c r="P28">
        <f>'Çeyreklik Veriler'!S78</f>
        <v>2403340000</v>
      </c>
      <c r="Q28">
        <f>'Çeyreklik Veriler'!T78</f>
        <v>2493157000</v>
      </c>
      <c r="R28">
        <f>'Çeyreklik Veriler'!U78</f>
        <v>2188086000</v>
      </c>
      <c r="S28">
        <f>'Çeyreklik Veriler'!V78</f>
        <v>3861229000</v>
      </c>
      <c r="T28">
        <f>'Çeyreklik Veriler'!W78</f>
        <v>4733195000</v>
      </c>
    </row>
    <row r="29" spans="1:20" x14ac:dyDescent="0.25">
      <c r="A29" s="8" t="s">
        <v>297</v>
      </c>
      <c r="B29" s="28">
        <f>B26/$E6</f>
        <v>0.23048457352651264</v>
      </c>
      <c r="C29" s="28">
        <f t="shared" ref="C29:E29" si="14">C26/$E6</f>
        <v>0.24899099551562129</v>
      </c>
      <c r="D29" s="28">
        <f t="shared" si="14"/>
        <v>0.26930042201532561</v>
      </c>
      <c r="E29" s="28">
        <f t="shared" si="14"/>
        <v>0.25122400894254049</v>
      </c>
      <c r="F29" s="29">
        <f>F26/$I6</f>
        <v>0.26561681664688241</v>
      </c>
      <c r="G29" s="29">
        <f t="shared" ref="G29:I29" si="15">G26/$I6</f>
        <v>0.24477820058028599</v>
      </c>
      <c r="H29" s="29">
        <f t="shared" si="15"/>
        <v>0.26577630405893626</v>
      </c>
      <c r="I29" s="29">
        <f t="shared" si="15"/>
        <v>0.22382867871389533</v>
      </c>
      <c r="J29" s="30">
        <f>J26/$M6</f>
        <v>0.17848112084712736</v>
      </c>
      <c r="K29" s="30">
        <f t="shared" ref="K29:M29" si="16">K26/$M6</f>
        <v>0.18415245892248758</v>
      </c>
      <c r="L29" s="30">
        <f t="shared" si="16"/>
        <v>0.25443180691955253</v>
      </c>
      <c r="M29" s="30">
        <f t="shared" si="16"/>
        <v>0.38293461331083251</v>
      </c>
      <c r="N29" s="31">
        <f>N26/$Q6</f>
        <v>0.21208565436351781</v>
      </c>
      <c r="O29" s="31">
        <f t="shared" ref="O29:Q29" si="17">O26/$Q6</f>
        <v>0.2266502738201934</v>
      </c>
      <c r="P29" s="31">
        <f t="shared" si="17"/>
        <v>0.30429130678835142</v>
      </c>
      <c r="Q29" s="31">
        <f t="shared" si="17"/>
        <v>0.25697276502793737</v>
      </c>
    </row>
    <row r="30" spans="1:20" x14ac:dyDescent="0.25">
      <c r="A30" s="8" t="s">
        <v>298</v>
      </c>
      <c r="B30" s="28">
        <f t="shared" ref="B30:E30" si="18">B27/$E7</f>
        <v>0.28774445590360886</v>
      </c>
      <c r="C30" s="28">
        <f t="shared" si="18"/>
        <v>0.15617121152607047</v>
      </c>
      <c r="D30" s="28">
        <f t="shared" si="18"/>
        <v>0.32032890166811467</v>
      </c>
      <c r="E30" s="28">
        <f t="shared" si="18"/>
        <v>0.23575543090220602</v>
      </c>
      <c r="F30" s="29">
        <f>F27/$I7</f>
        <v>0.3135729803628447</v>
      </c>
      <c r="G30" s="29">
        <f t="shared" ref="G30:I30" si="19">G27/$I7</f>
        <v>0.33764065449216363</v>
      </c>
      <c r="H30" s="29">
        <f t="shared" si="19"/>
        <v>0.58709568872548346</v>
      </c>
      <c r="I30" s="29">
        <f t="shared" si="19"/>
        <v>-0.23830932358049176</v>
      </c>
      <c r="J30" s="30">
        <f t="shared" ref="J30:M30" si="20">J27/$M7</f>
        <v>0.23308423532050923</v>
      </c>
      <c r="K30" s="30">
        <f t="shared" si="20"/>
        <v>0.19175961107060738</v>
      </c>
      <c r="L30" s="30">
        <f t="shared" si="20"/>
        <v>0.23414541388592899</v>
      </c>
      <c r="M30" s="30">
        <f t="shared" si="20"/>
        <v>0.34101073972295443</v>
      </c>
      <c r="N30" s="31">
        <f>N27/$Q7</f>
        <v>1.3313888936979506E-2</v>
      </c>
      <c r="O30" s="31">
        <f t="shared" ref="O30:Q30" si="21">O27/$Q7</f>
        <v>6.7752772726730331E-2</v>
      </c>
      <c r="P30" s="31">
        <f t="shared" si="21"/>
        <v>8.2819374934344811E-2</v>
      </c>
      <c r="Q30" s="31">
        <f t="shared" si="21"/>
        <v>0.83611396340194533</v>
      </c>
    </row>
    <row r="31" spans="1:20" x14ac:dyDescent="0.25">
      <c r="A31" s="8" t="s">
        <v>299</v>
      </c>
      <c r="B31" s="28">
        <f>B28/$E10</f>
        <v>0.24598961389152582</v>
      </c>
      <c r="C31" s="28">
        <f t="shared" ref="C31:E31" si="22">C28/$E10</f>
        <v>0.29132219463281955</v>
      </c>
      <c r="D31" s="28">
        <f t="shared" si="22"/>
        <v>0.30118361262787041</v>
      </c>
      <c r="E31" s="28">
        <f t="shared" si="22"/>
        <v>0.16150457884778421</v>
      </c>
      <c r="F31" s="29">
        <f>F28/$I10</f>
        <v>0.2985642846167057</v>
      </c>
      <c r="G31" s="29">
        <f t="shared" ref="G31:I31" si="23">G28/$I10</f>
        <v>0.29005077598908102</v>
      </c>
      <c r="H31" s="29">
        <f t="shared" si="23"/>
        <v>0.31723835790406119</v>
      </c>
      <c r="I31" s="29">
        <f t="shared" si="23"/>
        <v>9.414658149015212E-2</v>
      </c>
      <c r="J31" s="30">
        <f>J28/$M10</f>
        <v>0.21156672225442813</v>
      </c>
      <c r="K31" s="30">
        <f t="shared" ref="K31:M31" si="24">K28/$M10</f>
        <v>0.21188431341668146</v>
      </c>
      <c r="L31" s="30">
        <f t="shared" si="24"/>
        <v>0.25411332680279525</v>
      </c>
      <c r="M31" s="30">
        <f t="shared" si="24"/>
        <v>0.32243563752609516</v>
      </c>
      <c r="N31" s="31">
        <f>N28/$Q10</f>
        <v>0.17605886383063951</v>
      </c>
      <c r="O31" s="31">
        <f t="shared" ref="O31:Q31" si="25">O28/$Q10</f>
        <v>0.25870233373986534</v>
      </c>
      <c r="P31" s="31">
        <f t="shared" si="25"/>
        <v>0.27743528147385832</v>
      </c>
      <c r="Q31" s="31">
        <f t="shared" si="25"/>
        <v>0.28780352095563683</v>
      </c>
    </row>
    <row r="32" spans="1:20" x14ac:dyDescent="0.25">
      <c r="A32" s="8" t="s">
        <v>300</v>
      </c>
      <c r="B32" s="4">
        <f>B7/B6</f>
        <v>4.2741519280418076E-2</v>
      </c>
      <c r="C32" s="4">
        <f t="shared" ref="C32:T32" si="26">C7/C6</f>
        <v>3.5615949201846783E-2</v>
      </c>
      <c r="D32" s="4">
        <f t="shared" si="26"/>
        <v>3.7834501653132277E-2</v>
      </c>
      <c r="E32" s="4">
        <f t="shared" si="26"/>
        <v>5.3134091584959402E-2</v>
      </c>
      <c r="F32" s="4">
        <f t="shared" si="26"/>
        <v>5.1920357916474848E-2</v>
      </c>
      <c r="G32" s="4">
        <f t="shared" si="26"/>
        <v>6.0436189808151207E-2</v>
      </c>
      <c r="H32" s="4">
        <f t="shared" si="26"/>
        <v>7.304771075426697E-2</v>
      </c>
      <c r="I32" s="4">
        <f t="shared" si="26"/>
        <v>4.9991857868863017E-2</v>
      </c>
      <c r="J32" s="4">
        <f t="shared" si="26"/>
        <v>5.8471653321817647E-2</v>
      </c>
      <c r="K32" s="4">
        <f t="shared" si="26"/>
        <v>5.9645482678802278E-2</v>
      </c>
      <c r="L32" s="4">
        <f t="shared" si="26"/>
        <v>4.9341000798864984E-2</v>
      </c>
      <c r="M32" s="4">
        <f t="shared" si="26"/>
        <v>6.9174552112438711E-2</v>
      </c>
      <c r="N32" s="4">
        <f t="shared" si="26"/>
        <v>4.317164162443695E-2</v>
      </c>
      <c r="O32" s="4">
        <f t="shared" si="26"/>
        <v>4.2837759349116329E-2</v>
      </c>
      <c r="P32" s="4">
        <f t="shared" si="26"/>
        <v>4.1844496716158683E-2</v>
      </c>
      <c r="Q32" s="4">
        <f t="shared" si="26"/>
        <v>0.17167861878723037</v>
      </c>
      <c r="R32" s="4">
        <f t="shared" si="26"/>
        <v>0.15417772553525413</v>
      </c>
      <c r="S32" s="4">
        <f t="shared" si="26"/>
        <v>0.14856985144320825</v>
      </c>
      <c r="T32" s="4">
        <f t="shared" si="26"/>
        <v>0.20889925874739806</v>
      </c>
    </row>
    <row r="33" spans="1:20" x14ac:dyDescent="0.25">
      <c r="A33" s="8" t="s">
        <v>301</v>
      </c>
      <c r="B33" s="4">
        <f>B10/B6</f>
        <v>0.24384910115925504</v>
      </c>
      <c r="C33" s="4">
        <f t="shared" ref="C33:T33" si="27">C10/C6</f>
        <v>0.2376733372263094</v>
      </c>
      <c r="D33" s="4">
        <f t="shared" si="27"/>
        <v>0.24240785370776119</v>
      </c>
      <c r="E33" s="4">
        <f t="shared" si="27"/>
        <v>0.18232856125390909</v>
      </c>
      <c r="F33" s="4">
        <f t="shared" si="27"/>
        <v>0.1798372395381494</v>
      </c>
      <c r="G33" s="4">
        <f t="shared" si="27"/>
        <v>0.17545145034703255</v>
      </c>
      <c r="H33" s="4">
        <f t="shared" si="27"/>
        <v>0.17358853394759599</v>
      </c>
      <c r="I33" s="4">
        <f t="shared" si="27"/>
        <v>0.16271650358734072</v>
      </c>
      <c r="J33" s="4">
        <f t="shared" si="27"/>
        <v>0.16553408427653207</v>
      </c>
      <c r="K33" s="4">
        <f t="shared" si="27"/>
        <v>0.16496470155770673</v>
      </c>
      <c r="L33" s="4">
        <f t="shared" si="27"/>
        <v>0.1574727566430548</v>
      </c>
      <c r="M33" s="4">
        <f t="shared" si="27"/>
        <v>0.16280633672512823</v>
      </c>
      <c r="N33" s="4">
        <f t="shared" si="27"/>
        <v>0.12796285080915756</v>
      </c>
      <c r="O33" s="4">
        <f t="shared" si="27"/>
        <v>0.11816825608103759</v>
      </c>
      <c r="P33" s="4">
        <f t="shared" si="27"/>
        <v>0.10481955909162646</v>
      </c>
      <c r="Q33" s="4">
        <f t="shared" si="27"/>
        <v>0.10257909294423995</v>
      </c>
      <c r="R33" s="4">
        <f t="shared" si="27"/>
        <v>9.7979019126072889E-2</v>
      </c>
      <c r="S33" s="4">
        <f t="shared" si="27"/>
        <v>0.10373655912755619</v>
      </c>
      <c r="T33" s="4">
        <f t="shared" si="27"/>
        <v>0.11069665530621668</v>
      </c>
    </row>
    <row r="35" spans="1:20" x14ac:dyDescent="0.25">
      <c r="B35" s="8" t="s">
        <v>321</v>
      </c>
      <c r="C35" s="8" t="s">
        <v>323</v>
      </c>
      <c r="D35" s="8" t="s">
        <v>324</v>
      </c>
      <c r="E35" s="8" t="s">
        <v>322</v>
      </c>
    </row>
    <row r="36" spans="1:20" x14ac:dyDescent="0.25">
      <c r="A36" t="s">
        <v>306</v>
      </c>
      <c r="B36" s="4">
        <f>AVERAGE(F21:T21)</f>
        <v>0.70850817927125553</v>
      </c>
      <c r="C36" s="4">
        <f>_xlfn.STDEV.S(F21:T21)</f>
        <v>0.59950833228534262</v>
      </c>
      <c r="D36" s="4">
        <f>MEDIAN(F21:T21)</f>
        <v>0.56985294117647034</v>
      </c>
      <c r="H36" s="41" t="s">
        <v>331</v>
      </c>
      <c r="I36" s="41"/>
      <c r="J36" s="41"/>
      <c r="K36" s="41"/>
      <c r="L36" s="41"/>
      <c r="O36" s="42" t="s">
        <v>333</v>
      </c>
      <c r="P36" s="42"/>
      <c r="S36" s="44" t="s">
        <v>344</v>
      </c>
      <c r="T36" s="44"/>
    </row>
    <row r="37" spans="1:20" x14ac:dyDescent="0.25">
      <c r="A37" t="s">
        <v>307</v>
      </c>
      <c r="B37" s="4">
        <f>AVERAGE(F22:T22)</f>
        <v>2.0285954337100764</v>
      </c>
      <c r="C37" s="4">
        <f>_xlfn.STDEV.S(F22:T22)</f>
        <v>2.5725661204964254</v>
      </c>
      <c r="D37" s="4">
        <f>MEDIAN(F22:T22)</f>
        <v>0.84432539497219827</v>
      </c>
      <c r="H37" s="8" t="s">
        <v>326</v>
      </c>
      <c r="I37" s="8" t="s">
        <v>327</v>
      </c>
      <c r="J37" s="8" t="s">
        <v>328</v>
      </c>
      <c r="K37" s="8" t="s">
        <v>329</v>
      </c>
      <c r="L37" s="8" t="s">
        <v>330</v>
      </c>
      <c r="O37" s="21" t="s">
        <v>334</v>
      </c>
      <c r="P37" s="4">
        <f>L39/T4</f>
        <v>19.040677186790923</v>
      </c>
      <c r="S37" s="20" t="s">
        <v>336</v>
      </c>
      <c r="T37" s="34">
        <f>(P39+P45+P52)/3</f>
        <v>107.18688368711987</v>
      </c>
    </row>
    <row r="38" spans="1:20" x14ac:dyDescent="0.25">
      <c r="A38" t="s">
        <v>325</v>
      </c>
      <c r="B38" s="4">
        <f>AVERAGE(F24:T24)</f>
        <v>0.3221005807024046</v>
      </c>
      <c r="C38" s="4">
        <f>_xlfn.STDEV.S(F24:T24)</f>
        <v>0.41892516789165796</v>
      </c>
      <c r="D38" s="4">
        <f>MEDIAN(F24:T24)</f>
        <v>0.51731569694394985</v>
      </c>
      <c r="G38" s="8" t="s">
        <v>81</v>
      </c>
      <c r="H38">
        <f>'Çeyreklik Veriler'!U2</f>
        <v>28641417000</v>
      </c>
      <c r="I38">
        <f>'Çeyreklik Veriler'!V2</f>
        <v>29475848000</v>
      </c>
      <c r="J38">
        <f>'Çeyreklik Veriler'!W2</f>
        <v>40109982000</v>
      </c>
      <c r="K38" s="7">
        <f>L38-(J38+I38+H38)</f>
        <v>51695110095.50647</v>
      </c>
      <c r="L38" s="7">
        <f>J38*(1/D41)</f>
        <v>149922357095.50647</v>
      </c>
      <c r="O38" s="21" t="s">
        <v>335</v>
      </c>
      <c r="P38" s="4">
        <f>B17</f>
        <v>8.4089731585791601</v>
      </c>
      <c r="S38" s="20" t="s">
        <v>345</v>
      </c>
      <c r="T38" s="34">
        <f>T3</f>
        <v>49.66</v>
      </c>
    </row>
    <row r="39" spans="1:20" x14ac:dyDescent="0.25">
      <c r="A39" t="s">
        <v>308</v>
      </c>
      <c r="B39" s="4">
        <f>(B29+F29+J29+N29)/4</f>
        <v>0.22166704134601004</v>
      </c>
      <c r="C39" s="4">
        <f>_xlfn.STDEV.S(B29,F29,J29,N29)</f>
        <v>3.6360043677070769E-2</v>
      </c>
      <c r="D39" s="4">
        <f>MEDIAN(B29,F29,J29,N29)</f>
        <v>0.22128511394501521</v>
      </c>
      <c r="G39" s="8" t="s">
        <v>332</v>
      </c>
      <c r="H39">
        <f>'Çeyreklik Veriler'!U39</f>
        <v>369572000</v>
      </c>
      <c r="I39">
        <f>'Çeyreklik Veriler'!V39</f>
        <v>1984065000</v>
      </c>
      <c r="J39">
        <f>'Çeyreklik Veriler'!W39</f>
        <v>10577248000</v>
      </c>
      <c r="K39" s="7">
        <f>L39-(J39+I39+H39)</f>
        <v>9557468564.3259697</v>
      </c>
      <c r="L39">
        <f>L38*E43</f>
        <v>22488353564.32597</v>
      </c>
      <c r="O39" s="21" t="s">
        <v>336</v>
      </c>
      <c r="P39" s="4">
        <f>P37*P38</f>
        <v>160.11254338489542</v>
      </c>
      <c r="S39" s="35" t="s">
        <v>346</v>
      </c>
      <c r="T39" s="36">
        <f>T37/T38-1</f>
        <v>1.1584148950285922</v>
      </c>
    </row>
    <row r="40" spans="1:20" x14ac:dyDescent="0.25">
      <c r="A40" t="s">
        <v>309</v>
      </c>
      <c r="B40" s="4">
        <f>(C29+G29+K29+O29)/4</f>
        <v>0.22614298220964707</v>
      </c>
      <c r="C40" s="4">
        <f>_xlfn.STDEV.S(C29,G29,K29,O29)</f>
        <v>2.9624114425351546E-2</v>
      </c>
      <c r="D40" s="4">
        <f>MEDIAN(C29,G29,K29,O29)</f>
        <v>0.23571423720023971</v>
      </c>
      <c r="G40" s="8" t="s">
        <v>67</v>
      </c>
      <c r="H40">
        <f>Bilanço!V60</f>
        <v>19158127000</v>
      </c>
      <c r="I40">
        <f>Bilanço!W60</f>
        <v>21774102000</v>
      </c>
      <c r="J40">
        <f>Bilanço!X60</f>
        <v>32046733000</v>
      </c>
      <c r="K40">
        <f>L40</f>
        <v>44060599564.325974</v>
      </c>
      <c r="L40">
        <f>Q9+L39</f>
        <v>44060599564.325974</v>
      </c>
    </row>
    <row r="41" spans="1:20" x14ac:dyDescent="0.25">
      <c r="A41" t="s">
        <v>310</v>
      </c>
      <c r="B41" s="4">
        <f>(D29+H29+L29+P29)/4</f>
        <v>0.2734499599455415</v>
      </c>
      <c r="C41" s="4">
        <f>_xlfn.STDEV.S(D29,H29,L29,P29)</f>
        <v>2.151729908158214E-2</v>
      </c>
      <c r="D41" s="4">
        <f>MEDIAN(D29,H29,L29,P29)</f>
        <v>0.26753836303713097</v>
      </c>
      <c r="G41" s="8" t="s">
        <v>157</v>
      </c>
      <c r="H41">
        <f>'Çeyreklik Veriler'!U78</f>
        <v>2188086000</v>
      </c>
      <c r="I41">
        <f>'Çeyreklik Veriler'!V78</f>
        <v>3861229000</v>
      </c>
      <c r="J41">
        <f>'Çeyreklik Veriler'!W78</f>
        <v>4733195000</v>
      </c>
      <c r="L41">
        <f>J41*(1/D51)</f>
        <v>16360319541.061661</v>
      </c>
      <c r="O41" s="42" t="s">
        <v>337</v>
      </c>
      <c r="P41" s="42"/>
    </row>
    <row r="42" spans="1:20" x14ac:dyDescent="0.25">
      <c r="A42" t="s">
        <v>311</v>
      </c>
      <c r="B42" s="4">
        <f>(E29+I29+M29+Q29)/4</f>
        <v>0.27874001649880142</v>
      </c>
      <c r="C42" s="4">
        <f>_xlfn.STDEV.S(E29,I29,M29,Q29)</f>
        <v>7.0952361789635196E-2</v>
      </c>
      <c r="D42" s="4">
        <f>MEDIAN(E29,I29,M29,Q29)</f>
        <v>0.2540983869852389</v>
      </c>
      <c r="G42" s="8" t="s">
        <v>158</v>
      </c>
      <c r="H42">
        <f>Bilanço!V150</f>
        <v>7582940000</v>
      </c>
      <c r="I42">
        <f>Bilanço!W150</f>
        <v>11709577000</v>
      </c>
      <c r="J42">
        <f>Bilanço!X150</f>
        <v>20205147000</v>
      </c>
      <c r="O42" s="21" t="s">
        <v>339</v>
      </c>
      <c r="P42">
        <f>L40</f>
        <v>44060599564.325974</v>
      </c>
    </row>
    <row r="43" spans="1:20" x14ac:dyDescent="0.25">
      <c r="A43" t="s">
        <v>300</v>
      </c>
      <c r="E43" s="32">
        <v>0.15</v>
      </c>
      <c r="O43" s="21" t="s">
        <v>338</v>
      </c>
      <c r="P43" s="4">
        <f>B18</f>
        <v>1.8301986208703394</v>
      </c>
    </row>
    <row r="44" spans="1:20" x14ac:dyDescent="0.25">
      <c r="A44" t="s">
        <v>312</v>
      </c>
      <c r="B44" s="4">
        <f>(B30+F30+J30+N30)/4</f>
        <v>0.21192889013098556</v>
      </c>
      <c r="C44" s="4">
        <f>_xlfn.STDEV.S(B30,F30,J30,N30)</f>
        <v>0.13659549580405672</v>
      </c>
      <c r="D44" s="4">
        <f>MEDIAN(B30,F30,J30,N30)</f>
        <v>0.26041434561205906</v>
      </c>
      <c r="O44" s="21" t="s">
        <v>246</v>
      </c>
      <c r="P44">
        <f>T4</f>
        <v>1181069000</v>
      </c>
    </row>
    <row r="45" spans="1:20" x14ac:dyDescent="0.25">
      <c r="A45" t="s">
        <v>313</v>
      </c>
      <c r="B45" s="4">
        <f>(C30+G30+K30+O30)/4</f>
        <v>0.18833106245389294</v>
      </c>
      <c r="C45" s="4">
        <f>_xlfn.STDEV.S(C30,G30,K30,O30)</f>
        <v>0.11236620070922776</v>
      </c>
      <c r="D45" s="4">
        <f>MEDIAN(C30,G30,K30,O30)</f>
        <v>0.17396541129833892</v>
      </c>
      <c r="O45" s="21" t="s">
        <v>336</v>
      </c>
      <c r="P45" s="4">
        <f>(P42*P43)/P44</f>
        <v>68.276831038110117</v>
      </c>
    </row>
    <row r="46" spans="1:20" x14ac:dyDescent="0.25">
      <c r="A46" t="s">
        <v>314</v>
      </c>
      <c r="B46" s="4">
        <f>(D30+H30+L30+P30)/4</f>
        <v>0.30609734480346801</v>
      </c>
      <c r="C46" s="4">
        <f>_xlfn.STDEV.S(D30,H30,L30,P30)</f>
        <v>0.2114968389750749</v>
      </c>
      <c r="D46" s="4">
        <f>MEDIAN(D30,H30,L30,P30)</f>
        <v>0.27723715777702185</v>
      </c>
    </row>
    <row r="47" spans="1:20" x14ac:dyDescent="0.25">
      <c r="A47" t="s">
        <v>315</v>
      </c>
      <c r="B47" s="4">
        <f>(E31+I31+M31+Q31)/4</f>
        <v>0.21647257970491707</v>
      </c>
      <c r="C47" s="4">
        <f>_xlfn.STDEV.S(E30,I30,M30,Q30)</f>
        <v>0.44077306864155491</v>
      </c>
      <c r="D47" s="4">
        <f>MEDIAN(E30,I30,M30,Q30)</f>
        <v>0.28838308531258022</v>
      </c>
      <c r="O47" s="43" t="s">
        <v>340</v>
      </c>
      <c r="P47" s="43"/>
    </row>
    <row r="48" spans="1:20" x14ac:dyDescent="0.25">
      <c r="A48" t="s">
        <v>316</v>
      </c>
      <c r="E48" s="32"/>
      <c r="F48" s="33">
        <f>L41/L38</f>
        <v>0.10912528229955383</v>
      </c>
      <c r="O48" s="21" t="s">
        <v>341</v>
      </c>
      <c r="P48" s="4">
        <f>B20</f>
        <v>5.4911249931585724</v>
      </c>
    </row>
    <row r="49" spans="1:16" x14ac:dyDescent="0.25">
      <c r="A49" t="s">
        <v>317</v>
      </c>
      <c r="B49" s="4">
        <f>(B31+F31+J31+N31)/4</f>
        <v>0.23304487114832478</v>
      </c>
      <c r="C49" s="4">
        <f>_xlfn.STDEV.S(B31,F31,J31,N31)</f>
        <v>5.218261465228944E-2</v>
      </c>
      <c r="D49" s="4">
        <f>MEDIAN(B31,F31,J31,N31)</f>
        <v>0.22877816807297696</v>
      </c>
      <c r="O49" s="21" t="s">
        <v>342</v>
      </c>
      <c r="P49">
        <f>L41*P48</f>
        <v>89836559527.984268</v>
      </c>
    </row>
    <row r="50" spans="1:16" x14ac:dyDescent="0.25">
      <c r="A50" t="s">
        <v>318</v>
      </c>
      <c r="B50" s="4">
        <f>(C31+G31+K31+O31)/4</f>
        <v>0.26298990444461184</v>
      </c>
      <c r="C50" s="4">
        <f>_xlfn.STDEV.S(C31,G31,K31,O31)</f>
        <v>3.726112421330189E-2</v>
      </c>
      <c r="D50" s="4">
        <f>MEDIAN(C31,G31,K31,O31)</f>
        <v>0.27437655486447321</v>
      </c>
      <c r="O50" s="21" t="s">
        <v>343</v>
      </c>
      <c r="P50" s="7">
        <f>P49+J42</f>
        <v>110041706527.98427</v>
      </c>
    </row>
    <row r="51" spans="1:16" x14ac:dyDescent="0.25">
      <c r="A51" t="s">
        <v>319</v>
      </c>
      <c r="B51" s="4">
        <f>(D31+H31+L31+P31)/4</f>
        <v>0.2874926447021463</v>
      </c>
      <c r="C51" s="4">
        <f>_xlfn.STDEV.S(D31,H31,L31,P31)</f>
        <v>2.7613882228361374E-2</v>
      </c>
      <c r="D51" s="4">
        <f>MEDIAN(D31,H31,L31,P31)</f>
        <v>0.28930944705086437</v>
      </c>
      <c r="O51" s="21" t="s">
        <v>246</v>
      </c>
      <c r="P51">
        <f>P44</f>
        <v>1181069000</v>
      </c>
    </row>
    <row r="52" spans="1:16" x14ac:dyDescent="0.25">
      <c r="A52" t="s">
        <v>320</v>
      </c>
      <c r="B52" s="4">
        <f>(E31+I31+M31+Q31)/4</f>
        <v>0.21647257970491707</v>
      </c>
      <c r="C52" s="4">
        <f>_xlfn.STDEV.S(E31,I31,M31,Q31)</f>
        <v>0.10692895423285563</v>
      </c>
      <c r="D52" s="4">
        <f>MEDIAN(E31,I31,M31,Q31)</f>
        <v>0.22465404990171051</v>
      </c>
      <c r="O52" s="21" t="s">
        <v>336</v>
      </c>
      <c r="P52" s="4">
        <f>P50/P51</f>
        <v>93.171276638354129</v>
      </c>
    </row>
  </sheetData>
  <mergeCells count="5">
    <mergeCell ref="H36:L36"/>
    <mergeCell ref="O36:P36"/>
    <mergeCell ref="O41:P41"/>
    <mergeCell ref="O47:P47"/>
    <mergeCell ref="S36:T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F6CD-7DD9-41DB-89E2-3479215994A4}">
  <dimension ref="A3:B21"/>
  <sheetViews>
    <sheetView workbookViewId="0">
      <selection activeCell="I20" sqref="I20"/>
    </sheetView>
  </sheetViews>
  <sheetFormatPr defaultRowHeight="15" x14ac:dyDescent="0.25"/>
  <cols>
    <col min="1" max="1" width="21" bestFit="1" customWidth="1"/>
  </cols>
  <sheetData>
    <row r="3" spans="1:2" x14ac:dyDescent="0.25">
      <c r="A3" s="26">
        <v>43556</v>
      </c>
      <c r="B3" s="4">
        <v>5.44</v>
      </c>
    </row>
    <row r="4" spans="1:2" x14ac:dyDescent="0.25">
      <c r="A4" s="26">
        <v>43647</v>
      </c>
      <c r="B4" s="4">
        <v>6.2</v>
      </c>
    </row>
    <row r="5" spans="1:2" x14ac:dyDescent="0.25">
      <c r="A5" s="26">
        <v>43739</v>
      </c>
      <c r="B5" s="4">
        <v>7.4</v>
      </c>
    </row>
    <row r="6" spans="1:2" x14ac:dyDescent="0.25">
      <c r="A6" s="26">
        <v>43831</v>
      </c>
      <c r="B6" s="4">
        <v>6.77</v>
      </c>
    </row>
    <row r="7" spans="1:2" x14ac:dyDescent="0.25">
      <c r="A7" s="26">
        <v>43922</v>
      </c>
      <c r="B7" s="4">
        <v>8.5399999999999991</v>
      </c>
    </row>
    <row r="8" spans="1:2" x14ac:dyDescent="0.25">
      <c r="A8" s="26">
        <v>44013</v>
      </c>
      <c r="B8" s="4">
        <v>8.91</v>
      </c>
    </row>
    <row r="9" spans="1:2" x14ac:dyDescent="0.25">
      <c r="A9" s="26">
        <v>44105</v>
      </c>
      <c r="B9" s="4">
        <v>12.58</v>
      </c>
    </row>
    <row r="10" spans="1:2" x14ac:dyDescent="0.25">
      <c r="A10" s="26">
        <v>44197</v>
      </c>
      <c r="B10" s="4">
        <v>11.7</v>
      </c>
    </row>
    <row r="11" spans="1:2" x14ac:dyDescent="0.25">
      <c r="A11" s="26">
        <v>44287</v>
      </c>
      <c r="B11" s="4">
        <v>10.35</v>
      </c>
    </row>
    <row r="12" spans="1:2" x14ac:dyDescent="0.25">
      <c r="A12" s="26">
        <v>44378</v>
      </c>
      <c r="B12" s="4">
        <v>10.42</v>
      </c>
    </row>
    <row r="13" spans="1:2" x14ac:dyDescent="0.25">
      <c r="A13" s="26">
        <v>44470</v>
      </c>
      <c r="B13" s="4">
        <v>12.88</v>
      </c>
    </row>
    <row r="14" spans="1:2" x14ac:dyDescent="0.25">
      <c r="A14" s="26">
        <v>44562</v>
      </c>
      <c r="B14" s="4">
        <v>16.25</v>
      </c>
    </row>
    <row r="15" spans="1:2" x14ac:dyDescent="0.25">
      <c r="A15" s="26">
        <v>44652</v>
      </c>
      <c r="B15" s="4">
        <v>13.6</v>
      </c>
    </row>
    <row r="16" spans="1:2" x14ac:dyDescent="0.25">
      <c r="A16" s="26">
        <v>44743</v>
      </c>
      <c r="B16" s="4">
        <v>17.350000000000001</v>
      </c>
    </row>
    <row r="17" spans="1:2" x14ac:dyDescent="0.25">
      <c r="A17" s="26">
        <v>44835</v>
      </c>
      <c r="B17" s="4">
        <v>36.060001</v>
      </c>
    </row>
    <row r="18" spans="1:2" x14ac:dyDescent="0.25">
      <c r="A18" s="26">
        <v>44927</v>
      </c>
      <c r="B18" s="4">
        <v>27.4</v>
      </c>
    </row>
    <row r="19" spans="1:2" x14ac:dyDescent="0.25">
      <c r="A19" s="26">
        <v>45017</v>
      </c>
      <c r="B19" s="4">
        <v>35</v>
      </c>
    </row>
    <row r="20" spans="1:2" x14ac:dyDescent="0.25">
      <c r="A20" s="26">
        <v>45108</v>
      </c>
      <c r="B20" s="4">
        <v>51.75</v>
      </c>
    </row>
    <row r="21" spans="1:2" x14ac:dyDescent="0.25">
      <c r="A21" s="26">
        <v>45200</v>
      </c>
      <c r="B21" s="4">
        <v>49.66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A86A-F444-4018-ABC4-58712D64F6C2}">
  <dimension ref="A1:X160"/>
  <sheetViews>
    <sheetView tabSelected="1" zoomScale="70" zoomScaleNormal="70" workbookViewId="0">
      <selection activeCell="S161" sqref="S161"/>
    </sheetView>
  </sheetViews>
  <sheetFormatPr defaultRowHeight="15" x14ac:dyDescent="0.25"/>
  <cols>
    <col min="1" max="1" width="41.28515625" customWidth="1"/>
    <col min="2" max="2" width="13.140625" bestFit="1" customWidth="1"/>
    <col min="3" max="16" width="11" bestFit="1" customWidth="1"/>
    <col min="17" max="24" width="12" bestFit="1" customWidth="1"/>
  </cols>
  <sheetData>
    <row r="1" spans="1:24" x14ac:dyDescent="0.25">
      <c r="A1" s="1" t="s">
        <v>0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14</v>
      </c>
      <c r="L1" s="1" t="s">
        <v>13</v>
      </c>
      <c r="M1" s="1" t="s">
        <v>12</v>
      </c>
      <c r="N1" s="1" t="s">
        <v>11</v>
      </c>
      <c r="O1" s="1" t="s">
        <v>10</v>
      </c>
      <c r="P1" s="1" t="s">
        <v>9</v>
      </c>
      <c r="Q1" s="1" t="s">
        <v>8</v>
      </c>
      <c r="R1" s="1" t="s">
        <v>7</v>
      </c>
      <c r="S1" s="1" t="s">
        <v>6</v>
      </c>
      <c r="T1" s="1" t="s">
        <v>5</v>
      </c>
      <c r="U1" s="1" t="s">
        <v>4</v>
      </c>
      <c r="V1" s="1" t="s">
        <v>3</v>
      </c>
      <c r="W1" s="1" t="s">
        <v>2</v>
      </c>
      <c r="X1" s="1" t="s">
        <v>1</v>
      </c>
    </row>
    <row r="2" spans="1:24" x14ac:dyDescent="0.25">
      <c r="A2" t="s">
        <v>24</v>
      </c>
      <c r="B2" s="2">
        <f>Sayfa1!X2</f>
        <v>4621406000</v>
      </c>
      <c r="C2" s="2">
        <f>Sayfa1!W2</f>
        <v>4875887000</v>
      </c>
      <c r="D2" s="2">
        <f>Sayfa1!V2</f>
        <v>6373703000</v>
      </c>
      <c r="E2" s="2">
        <f>Sayfa1!U2</f>
        <v>5872184000</v>
      </c>
      <c r="F2" s="2">
        <f>Sayfa1!T2</f>
        <v>7502664000</v>
      </c>
      <c r="G2" s="2">
        <f>Sayfa1!S2</f>
        <v>6625910000</v>
      </c>
      <c r="H2" s="2">
        <f>Sayfa1!R2</f>
        <v>5294322000</v>
      </c>
      <c r="I2" s="2">
        <f>Sayfa1!Q2</f>
        <v>5781800000</v>
      </c>
      <c r="J2" s="2">
        <f>Sayfa1!P2</f>
        <v>7142480000</v>
      </c>
      <c r="K2" s="2">
        <f>Sayfa1!O2</f>
        <v>7122247000</v>
      </c>
      <c r="L2" s="2">
        <f>Sayfa1!N2</f>
        <v>7713600000</v>
      </c>
      <c r="M2" s="2">
        <f>Sayfa1!M2</f>
        <v>6852870000</v>
      </c>
      <c r="N2" s="2">
        <f>Sayfa1!L2</f>
        <v>7891045000</v>
      </c>
      <c r="O2" s="2">
        <f>Sayfa1!K2</f>
        <v>7421117000</v>
      </c>
      <c r="P2" s="2">
        <f>Sayfa1!J2</f>
        <v>8765780000</v>
      </c>
      <c r="Q2" s="2">
        <f>Sayfa1!I2</f>
        <v>12795629000</v>
      </c>
      <c r="R2" s="2">
        <f>Sayfa1!H2</f>
        <v>17984776000</v>
      </c>
      <c r="S2" s="2">
        <f>Sayfa1!G2</f>
        <v>24902853000</v>
      </c>
      <c r="T2" s="2">
        <f>Sayfa1!F2</f>
        <v>27137540000</v>
      </c>
      <c r="U2" s="2">
        <f>Sayfa1!E2</f>
        <v>21990411000</v>
      </c>
      <c r="V2" s="2">
        <f>Sayfa1!D2</f>
        <v>28115988000</v>
      </c>
      <c r="W2" s="2">
        <f>Sayfa1!C2</f>
        <v>30731298000</v>
      </c>
      <c r="X2" s="2">
        <f>Sayfa1!B2</f>
        <v>44999803000</v>
      </c>
    </row>
    <row r="3" spans="1:24" x14ac:dyDescent="0.25">
      <c r="A3" t="s">
        <v>25</v>
      </c>
      <c r="B3" s="2">
        <f>Sayfa1!X3</f>
        <v>78603000</v>
      </c>
      <c r="C3" s="2">
        <f>Sayfa1!W3</f>
        <v>115254000</v>
      </c>
      <c r="D3" s="2">
        <f>Sayfa1!V3</f>
        <v>249341000</v>
      </c>
      <c r="E3" s="2">
        <f>Sayfa1!U3</f>
        <v>562352000</v>
      </c>
      <c r="F3" s="2">
        <f>Sayfa1!T3</f>
        <v>1825379000</v>
      </c>
      <c r="G3" s="2">
        <f>Sayfa1!S3</f>
        <v>1564549000</v>
      </c>
      <c r="H3" s="2">
        <f>Sayfa1!R3</f>
        <v>324113000</v>
      </c>
      <c r="I3" s="2">
        <f>Sayfa1!Q3</f>
        <v>469786000</v>
      </c>
      <c r="J3" s="2">
        <f>Sayfa1!P3</f>
        <v>1044314000</v>
      </c>
      <c r="K3" s="2">
        <f>Sayfa1!O3</f>
        <v>476078000</v>
      </c>
      <c r="L3" s="2">
        <f>Sayfa1!N3</f>
        <v>621281000</v>
      </c>
      <c r="M3" s="2">
        <f>Sayfa1!M3</f>
        <v>588571000</v>
      </c>
      <c r="N3" s="2">
        <f>Sayfa1!L3</f>
        <v>1212712000</v>
      </c>
      <c r="O3" s="2">
        <f>Sayfa1!K3</f>
        <v>379926000</v>
      </c>
      <c r="P3" s="2">
        <f>Sayfa1!J3</f>
        <v>317849000</v>
      </c>
      <c r="Q3" s="2">
        <f>Sayfa1!I3</f>
        <v>411992000</v>
      </c>
      <c r="R3" s="2">
        <f>Sayfa1!H3</f>
        <v>588248000</v>
      </c>
      <c r="S3" s="2">
        <f>Sayfa1!G3</f>
        <v>1808097000</v>
      </c>
      <c r="T3" s="2">
        <f>Sayfa1!F3</f>
        <v>1709335000</v>
      </c>
      <c r="U3" s="2">
        <f>Sayfa1!E3</f>
        <v>8370987000</v>
      </c>
      <c r="V3" s="2">
        <f>Sayfa1!D3</f>
        <v>9996382000</v>
      </c>
      <c r="W3" s="2">
        <f>Sayfa1!C3</f>
        <v>6216317000</v>
      </c>
      <c r="X3" s="2">
        <f>Sayfa1!B3</f>
        <v>9058692000</v>
      </c>
    </row>
    <row r="4" spans="1:24" x14ac:dyDescent="0.25">
      <c r="A4" t="s">
        <v>26</v>
      </c>
      <c r="B4" s="2">
        <f>Sayfa1!X4</f>
        <v>0</v>
      </c>
      <c r="C4" s="2">
        <f>Sayfa1!W4</f>
        <v>0</v>
      </c>
      <c r="D4" s="2">
        <f>Sayfa1!V4</f>
        <v>0</v>
      </c>
      <c r="E4" s="2">
        <f>Sayfa1!U4</f>
        <v>0</v>
      </c>
      <c r="F4" s="2">
        <f>Sayfa1!T4</f>
        <v>0</v>
      </c>
      <c r="G4" s="2">
        <f>Sayfa1!S4</f>
        <v>0</v>
      </c>
      <c r="H4" s="2">
        <f>Sayfa1!R4</f>
        <v>0</v>
      </c>
      <c r="I4" s="2">
        <f>Sayfa1!Q4</f>
        <v>0</v>
      </c>
      <c r="J4" s="2">
        <f>Sayfa1!P4</f>
        <v>0</v>
      </c>
      <c r="K4" s="2">
        <f>Sayfa1!O4</f>
        <v>0</v>
      </c>
      <c r="L4" s="2">
        <f>Sayfa1!N4</f>
        <v>127791000</v>
      </c>
      <c r="M4" s="2">
        <f>Sayfa1!M4</f>
        <v>126108000</v>
      </c>
      <c r="N4" s="2">
        <f>Sayfa1!L4</f>
        <v>0</v>
      </c>
      <c r="O4" s="2">
        <f>Sayfa1!K4</f>
        <v>0</v>
      </c>
      <c r="P4" s="2">
        <f>Sayfa1!J4</f>
        <v>0</v>
      </c>
      <c r="Q4" s="2">
        <f>Sayfa1!I4</f>
        <v>0</v>
      </c>
      <c r="R4" s="2">
        <f>Sayfa1!H4</f>
        <v>0</v>
      </c>
      <c r="S4" s="2">
        <f>Sayfa1!G4</f>
        <v>0</v>
      </c>
      <c r="T4" s="2">
        <f>Sayfa1!F4</f>
        <v>0</v>
      </c>
      <c r="U4" s="2">
        <f>Sayfa1!E4</f>
        <v>0</v>
      </c>
      <c r="V4" s="2">
        <f>Sayfa1!D4</f>
        <v>0</v>
      </c>
      <c r="W4" s="2">
        <f>Sayfa1!C4</f>
        <v>0</v>
      </c>
      <c r="X4" s="2">
        <f>Sayfa1!B4</f>
        <v>0</v>
      </c>
    </row>
    <row r="5" spans="1:24" x14ac:dyDescent="0.25">
      <c r="A5" t="s">
        <v>27</v>
      </c>
      <c r="B5" s="2">
        <f>Sayfa1!X5</f>
        <v>2852009000</v>
      </c>
      <c r="C5" s="2">
        <f>Sayfa1!W5</f>
        <v>2953911000</v>
      </c>
      <c r="D5" s="2">
        <f>Sayfa1!V5</f>
        <v>3688758000</v>
      </c>
      <c r="E5" s="2">
        <f>Sayfa1!U5</f>
        <v>3512389000</v>
      </c>
      <c r="F5" s="2">
        <f>Sayfa1!T5</f>
        <v>2793936000</v>
      </c>
      <c r="G5" s="2">
        <f>Sayfa1!S5</f>
        <v>2937819000</v>
      </c>
      <c r="H5" s="2">
        <f>Sayfa1!R5</f>
        <v>3001489000</v>
      </c>
      <c r="I5" s="2">
        <f>Sayfa1!Q5</f>
        <v>3009455000</v>
      </c>
      <c r="J5" s="2">
        <f>Sayfa1!P5</f>
        <v>3137690000</v>
      </c>
      <c r="K5" s="2">
        <f>Sayfa1!O5</f>
        <v>3439057000</v>
      </c>
      <c r="L5" s="2">
        <f>Sayfa1!N5</f>
        <v>3581685000</v>
      </c>
      <c r="M5" s="2">
        <f>Sayfa1!M5</f>
        <v>2943668000</v>
      </c>
      <c r="N5" s="2">
        <f>Sayfa1!L5</f>
        <v>3174629000</v>
      </c>
      <c r="O5" s="2">
        <f>Sayfa1!K5</f>
        <v>3210422000</v>
      </c>
      <c r="P5" s="2">
        <f>Sayfa1!J5</f>
        <v>4206258000</v>
      </c>
      <c r="Q5" s="2">
        <f>Sayfa1!I5</f>
        <v>5572805000</v>
      </c>
      <c r="R5" s="2">
        <f>Sayfa1!H5</f>
        <v>10006990000</v>
      </c>
      <c r="S5" s="2">
        <f>Sayfa1!G5</f>
        <v>14121437000</v>
      </c>
      <c r="T5" s="2">
        <f>Sayfa1!F5</f>
        <v>16532497000</v>
      </c>
      <c r="U5" s="2">
        <f>Sayfa1!E5</f>
        <v>5687530000</v>
      </c>
      <c r="V5" s="2">
        <f>Sayfa1!D5</f>
        <v>6481751000</v>
      </c>
      <c r="W5" s="2">
        <f>Sayfa1!C5</f>
        <v>7527305000</v>
      </c>
      <c r="X5" s="2">
        <f>Sayfa1!B5</f>
        <v>15581403000</v>
      </c>
    </row>
    <row r="6" spans="1:24" x14ac:dyDescent="0.25">
      <c r="A6" t="s">
        <v>28</v>
      </c>
      <c r="B6" s="2">
        <f>Sayfa1!X6</f>
        <v>0</v>
      </c>
      <c r="C6" s="2">
        <f>Sayfa1!W6</f>
        <v>0</v>
      </c>
      <c r="D6" s="2">
        <f>Sayfa1!V6</f>
        <v>0</v>
      </c>
      <c r="E6" s="2">
        <f>Sayfa1!U6</f>
        <v>0</v>
      </c>
      <c r="F6" s="2">
        <f>Sayfa1!T6</f>
        <v>0</v>
      </c>
      <c r="G6" s="2">
        <f>Sayfa1!S6</f>
        <v>0</v>
      </c>
      <c r="H6" s="2">
        <f>Sayfa1!R6</f>
        <v>0</v>
      </c>
      <c r="I6" s="2">
        <f>Sayfa1!Q6</f>
        <v>0</v>
      </c>
      <c r="J6" s="2">
        <f>Sayfa1!P6</f>
        <v>0</v>
      </c>
      <c r="K6" s="2">
        <f>Sayfa1!O6</f>
        <v>0</v>
      </c>
      <c r="L6" s="2">
        <f>Sayfa1!N6</f>
        <v>0</v>
      </c>
      <c r="M6" s="2">
        <f>Sayfa1!M6</f>
        <v>0</v>
      </c>
      <c r="N6" s="2">
        <f>Sayfa1!L6</f>
        <v>0</v>
      </c>
      <c r="O6" s="2">
        <f>Sayfa1!K6</f>
        <v>0</v>
      </c>
      <c r="P6" s="2">
        <f>Sayfa1!J6</f>
        <v>0</v>
      </c>
      <c r="Q6" s="2">
        <f>Sayfa1!I6</f>
        <v>0</v>
      </c>
      <c r="R6" s="2">
        <f>Sayfa1!H6</f>
        <v>0</v>
      </c>
      <c r="S6" s="2">
        <f>Sayfa1!G6</f>
        <v>0</v>
      </c>
      <c r="T6" s="2">
        <f>Sayfa1!F6</f>
        <v>0</v>
      </c>
      <c r="U6" s="2">
        <f>Sayfa1!E6</f>
        <v>0</v>
      </c>
      <c r="V6" s="2">
        <f>Sayfa1!D6</f>
        <v>0</v>
      </c>
      <c r="W6" s="2">
        <f>Sayfa1!C6</f>
        <v>0</v>
      </c>
      <c r="X6" s="2">
        <f>Sayfa1!B6</f>
        <v>0</v>
      </c>
    </row>
    <row r="7" spans="1:24" x14ac:dyDescent="0.25">
      <c r="A7" t="s">
        <v>29</v>
      </c>
      <c r="B7" s="2">
        <f>Sayfa1!X7</f>
        <v>518858000</v>
      </c>
      <c r="C7" s="2">
        <f>Sayfa1!W7</f>
        <v>569549000</v>
      </c>
      <c r="D7" s="2">
        <f>Sayfa1!V7</f>
        <v>666958000</v>
      </c>
      <c r="E7" s="2">
        <f>Sayfa1!U7</f>
        <v>458449000</v>
      </c>
      <c r="F7" s="2">
        <f>Sayfa1!T7</f>
        <v>1337152000</v>
      </c>
      <c r="G7" s="2">
        <f>Sayfa1!S7</f>
        <v>687799000</v>
      </c>
      <c r="H7" s="2">
        <f>Sayfa1!R7</f>
        <v>883866000</v>
      </c>
      <c r="I7" s="2">
        <f>Sayfa1!Q7</f>
        <v>1022446000</v>
      </c>
      <c r="J7" s="2">
        <f>Sayfa1!P7</f>
        <v>1259303000</v>
      </c>
      <c r="K7" s="2">
        <f>Sayfa1!O7</f>
        <v>981091000</v>
      </c>
      <c r="L7" s="2">
        <f>Sayfa1!N7</f>
        <v>868999000</v>
      </c>
      <c r="M7" s="2">
        <f>Sayfa1!M7</f>
        <v>588922000</v>
      </c>
      <c r="N7" s="2">
        <f>Sayfa1!L7</f>
        <v>839848000</v>
      </c>
      <c r="O7" s="2">
        <f>Sayfa1!K7</f>
        <v>937111000</v>
      </c>
      <c r="P7" s="2">
        <f>Sayfa1!J7</f>
        <v>1072679000</v>
      </c>
      <c r="Q7" s="2">
        <f>Sayfa1!I7</f>
        <v>1193566000</v>
      </c>
      <c r="R7" s="2">
        <f>Sayfa1!H7</f>
        <v>1116829000</v>
      </c>
      <c r="S7" s="2">
        <f>Sayfa1!G7</f>
        <v>1643728000</v>
      </c>
      <c r="T7" s="2">
        <f>Sayfa1!F7</f>
        <v>1497703000</v>
      </c>
      <c r="U7" s="2">
        <f>Sayfa1!E7</f>
        <v>1862308000</v>
      </c>
      <c r="V7" s="2">
        <f>Sayfa1!D7</f>
        <v>2780568000</v>
      </c>
      <c r="W7" s="2">
        <f>Sayfa1!C7</f>
        <v>4229633000</v>
      </c>
      <c r="X7" s="2">
        <f>Sayfa1!B7</f>
        <v>5437282000</v>
      </c>
    </row>
    <row r="8" spans="1:24" x14ac:dyDescent="0.25">
      <c r="A8" t="s">
        <v>30</v>
      </c>
      <c r="B8" s="2">
        <f>Sayfa1!X8</f>
        <v>0</v>
      </c>
      <c r="C8" s="2">
        <f>Sayfa1!W8</f>
        <v>0</v>
      </c>
      <c r="D8" s="2">
        <f>Sayfa1!V8</f>
        <v>0</v>
      </c>
      <c r="E8" s="2">
        <f>Sayfa1!U8</f>
        <v>0</v>
      </c>
      <c r="F8" s="2">
        <f>Sayfa1!T8</f>
        <v>0</v>
      </c>
      <c r="G8" s="2">
        <f>Sayfa1!S8</f>
        <v>0</v>
      </c>
      <c r="H8" s="2">
        <f>Sayfa1!R8</f>
        <v>0</v>
      </c>
      <c r="I8" s="2">
        <f>Sayfa1!Q8</f>
        <v>0</v>
      </c>
      <c r="J8" s="2">
        <f>Sayfa1!P8</f>
        <v>0</v>
      </c>
      <c r="K8" s="2">
        <f>Sayfa1!O8</f>
        <v>0</v>
      </c>
      <c r="L8" s="2">
        <f>Sayfa1!N8</f>
        <v>0</v>
      </c>
      <c r="M8" s="2">
        <f>Sayfa1!M8</f>
        <v>0</v>
      </c>
      <c r="N8" s="2">
        <f>Sayfa1!L8</f>
        <v>0</v>
      </c>
      <c r="O8" s="2">
        <f>Sayfa1!K8</f>
        <v>0</v>
      </c>
      <c r="P8" s="2">
        <f>Sayfa1!J8</f>
        <v>0</v>
      </c>
      <c r="Q8" s="2">
        <f>Sayfa1!I8</f>
        <v>3316298000</v>
      </c>
      <c r="R8" s="2">
        <f>Sayfa1!H8</f>
        <v>0</v>
      </c>
      <c r="S8" s="2">
        <f>Sayfa1!G8</f>
        <v>0</v>
      </c>
      <c r="T8" s="2">
        <f>Sayfa1!F8</f>
        <v>3823954000</v>
      </c>
      <c r="U8" s="2">
        <f>Sayfa1!E8</f>
        <v>3342405000</v>
      </c>
      <c r="V8" s="2">
        <f>Sayfa1!D8</f>
        <v>4935309000</v>
      </c>
      <c r="W8" s="2">
        <f>Sayfa1!C8</f>
        <v>5301080000</v>
      </c>
      <c r="X8" s="2">
        <f>Sayfa1!B8</f>
        <v>5754074000</v>
      </c>
    </row>
    <row r="9" spans="1:24" x14ac:dyDescent="0.25">
      <c r="A9" t="s">
        <v>31</v>
      </c>
      <c r="B9" s="2">
        <f>Sayfa1!X9</f>
        <v>153078000</v>
      </c>
      <c r="C9" s="2">
        <f>Sayfa1!W9</f>
        <v>177125000</v>
      </c>
      <c r="D9" s="2">
        <f>Sayfa1!V9</f>
        <v>150867000</v>
      </c>
      <c r="E9" s="2">
        <f>Sayfa1!U9</f>
        <v>147956000</v>
      </c>
      <c r="F9" s="2">
        <f>Sayfa1!T9</f>
        <v>132654000</v>
      </c>
      <c r="G9" s="2">
        <f>Sayfa1!S9</f>
        <v>147075000</v>
      </c>
      <c r="H9" s="2">
        <f>Sayfa1!R9</f>
        <v>143507000</v>
      </c>
      <c r="I9" s="2">
        <f>Sayfa1!Q9</f>
        <v>131953000</v>
      </c>
      <c r="J9" s="2">
        <f>Sayfa1!P9</f>
        <v>143359000</v>
      </c>
      <c r="K9" s="2">
        <f>Sayfa1!O9</f>
        <v>162453000</v>
      </c>
      <c r="L9" s="2">
        <f>Sayfa1!N9</f>
        <v>152948000</v>
      </c>
      <c r="M9" s="2">
        <f>Sayfa1!M9</f>
        <v>169539000</v>
      </c>
      <c r="N9" s="2">
        <f>Sayfa1!L9</f>
        <v>204491000</v>
      </c>
      <c r="O9" s="2">
        <f>Sayfa1!K9</f>
        <v>281893000</v>
      </c>
      <c r="P9" s="2">
        <f>Sayfa1!J9</f>
        <v>383249000</v>
      </c>
      <c r="Q9" s="2">
        <f>Sayfa1!I9</f>
        <v>447450000</v>
      </c>
      <c r="R9" s="2">
        <f>Sayfa1!H9</f>
        <v>835698000</v>
      </c>
      <c r="S9" s="2">
        <f>Sayfa1!G9</f>
        <v>1235943000</v>
      </c>
      <c r="T9" s="2">
        <f>Sayfa1!F9</f>
        <v>1657629000</v>
      </c>
      <c r="U9" s="2">
        <f>Sayfa1!E9</f>
        <v>1562338000</v>
      </c>
      <c r="V9" s="2">
        <f>Sayfa1!D9</f>
        <v>2051735000</v>
      </c>
      <c r="W9" s="2">
        <f>Sayfa1!C9</f>
        <v>2882046000</v>
      </c>
      <c r="X9" s="2">
        <f>Sayfa1!B9</f>
        <v>3499028000</v>
      </c>
    </row>
    <row r="10" spans="1:24" x14ac:dyDescent="0.25">
      <c r="A10" t="s">
        <v>32</v>
      </c>
      <c r="B10" s="2">
        <f>Sayfa1!X10</f>
        <v>0</v>
      </c>
      <c r="C10" s="2">
        <f>Sayfa1!W10</f>
        <v>0</v>
      </c>
      <c r="D10" s="2">
        <f>Sayfa1!V10</f>
        <v>0</v>
      </c>
      <c r="E10" s="2">
        <f>Sayfa1!U10</f>
        <v>0</v>
      </c>
      <c r="F10" s="2">
        <f>Sayfa1!T10</f>
        <v>0</v>
      </c>
      <c r="G10" s="2">
        <f>Sayfa1!S10</f>
        <v>0</v>
      </c>
      <c r="H10" s="2">
        <f>Sayfa1!R10</f>
        <v>0</v>
      </c>
      <c r="I10" s="2">
        <f>Sayfa1!Q10</f>
        <v>0</v>
      </c>
      <c r="J10" s="2">
        <f>Sayfa1!P10</f>
        <v>0</v>
      </c>
      <c r="K10" s="2">
        <f>Sayfa1!O10</f>
        <v>0</v>
      </c>
      <c r="L10" s="2">
        <f>Sayfa1!N10</f>
        <v>0</v>
      </c>
      <c r="M10" s="2">
        <f>Sayfa1!M10</f>
        <v>0</v>
      </c>
      <c r="N10" s="2">
        <f>Sayfa1!L10</f>
        <v>0</v>
      </c>
      <c r="O10" s="2">
        <f>Sayfa1!K10</f>
        <v>0</v>
      </c>
      <c r="P10" s="2">
        <f>Sayfa1!J10</f>
        <v>0</v>
      </c>
      <c r="Q10" s="2">
        <f>Sayfa1!I10</f>
        <v>0</v>
      </c>
      <c r="R10" s="2">
        <f>Sayfa1!H10</f>
        <v>0</v>
      </c>
      <c r="S10" s="2">
        <f>Sayfa1!G10</f>
        <v>0</v>
      </c>
      <c r="T10" s="2">
        <f>Sayfa1!F10</f>
        <v>0</v>
      </c>
      <c r="U10" s="2">
        <f>Sayfa1!E10</f>
        <v>0</v>
      </c>
      <c r="V10" s="2">
        <f>Sayfa1!D10</f>
        <v>0</v>
      </c>
      <c r="W10" s="2">
        <f>Sayfa1!C10</f>
        <v>0</v>
      </c>
      <c r="X10" s="2">
        <f>Sayfa1!B10</f>
        <v>0</v>
      </c>
    </row>
    <row r="11" spans="1:24" x14ac:dyDescent="0.25">
      <c r="A11" t="s">
        <v>33</v>
      </c>
      <c r="B11" s="2">
        <f>Sayfa1!X11</f>
        <v>1018858000</v>
      </c>
      <c r="C11" s="2">
        <f>Sayfa1!W11</f>
        <v>1060048000</v>
      </c>
      <c r="D11" s="2">
        <f>Sayfa1!V11</f>
        <v>1617779000</v>
      </c>
      <c r="E11" s="2">
        <f>Sayfa1!U11</f>
        <v>1191038000</v>
      </c>
      <c r="F11" s="2">
        <f>Sayfa1!T11</f>
        <v>1413543000</v>
      </c>
      <c r="G11" s="2">
        <f>Sayfa1!S11</f>
        <v>1288668000</v>
      </c>
      <c r="H11" s="2">
        <f>Sayfa1!R11</f>
        <v>941347000</v>
      </c>
      <c r="I11" s="2">
        <f>Sayfa1!Q11</f>
        <v>1148160000</v>
      </c>
      <c r="J11" s="2">
        <f>Sayfa1!P11</f>
        <v>1557814000</v>
      </c>
      <c r="K11" s="2">
        <f>Sayfa1!O11</f>
        <v>2063568000</v>
      </c>
      <c r="L11" s="2">
        <f>Sayfa1!N11</f>
        <v>2360896000</v>
      </c>
      <c r="M11" s="2">
        <f>Sayfa1!M11</f>
        <v>2436062000</v>
      </c>
      <c r="N11" s="2">
        <f>Sayfa1!L11</f>
        <v>2459365000</v>
      </c>
      <c r="O11" s="2">
        <f>Sayfa1!K11</f>
        <v>2611765000</v>
      </c>
      <c r="P11" s="2">
        <f>Sayfa1!J11</f>
        <v>2785745000</v>
      </c>
      <c r="Q11" s="2">
        <f>Sayfa1!I11</f>
        <v>1853518000</v>
      </c>
      <c r="R11" s="2">
        <f>Sayfa1!H11</f>
        <v>5437011000</v>
      </c>
      <c r="S11" s="2">
        <f>Sayfa1!G11</f>
        <v>6093648000</v>
      </c>
      <c r="T11" s="2">
        <f>Sayfa1!F11</f>
        <v>1916422000</v>
      </c>
      <c r="U11" s="2">
        <f>Sayfa1!E11</f>
        <v>1164843000</v>
      </c>
      <c r="V11" s="2">
        <f>Sayfa1!D11</f>
        <v>1870243000</v>
      </c>
      <c r="W11" s="2">
        <f>Sayfa1!C11</f>
        <v>4574917000</v>
      </c>
      <c r="X11" s="2">
        <f>Sayfa1!B11</f>
        <v>5669324000</v>
      </c>
    </row>
    <row r="12" spans="1:24" x14ac:dyDescent="0.25">
      <c r="A12" t="s">
        <v>34</v>
      </c>
      <c r="B12" s="2">
        <f>Sayfa1!X12</f>
        <v>4621406000</v>
      </c>
      <c r="C12" s="2">
        <f>Sayfa1!W12</f>
        <v>4875887000</v>
      </c>
      <c r="D12" s="2">
        <f>Sayfa1!V12</f>
        <v>6373703000</v>
      </c>
      <c r="E12" s="2">
        <f>Sayfa1!U12</f>
        <v>5872184000</v>
      </c>
      <c r="F12" s="2">
        <f>Sayfa1!T12</f>
        <v>7502664000</v>
      </c>
      <c r="G12" s="2">
        <f>Sayfa1!S12</f>
        <v>6625910000</v>
      </c>
      <c r="H12" s="2">
        <f>Sayfa1!R12</f>
        <v>5294322000</v>
      </c>
      <c r="I12" s="2">
        <f>Sayfa1!Q12</f>
        <v>5781800000</v>
      </c>
      <c r="J12" s="2">
        <f>Sayfa1!P12</f>
        <v>7142480000</v>
      </c>
      <c r="K12" s="2">
        <f>Sayfa1!O12</f>
        <v>7122247000</v>
      </c>
      <c r="L12" s="2">
        <f>Sayfa1!N12</f>
        <v>7713600000</v>
      </c>
      <c r="M12" s="2">
        <f>Sayfa1!M12</f>
        <v>6852870000</v>
      </c>
      <c r="N12" s="2">
        <f>Sayfa1!L12</f>
        <v>7891045000</v>
      </c>
      <c r="O12" s="2">
        <f>Sayfa1!K12</f>
        <v>7421117000</v>
      </c>
      <c r="P12" s="2">
        <f>Sayfa1!J12</f>
        <v>8765780000</v>
      </c>
      <c r="Q12" s="2">
        <f>Sayfa1!I12</f>
        <v>12795629000</v>
      </c>
      <c r="R12" s="2">
        <f>Sayfa1!H12</f>
        <v>17984776000</v>
      </c>
      <c r="S12" s="2">
        <f>Sayfa1!G12</f>
        <v>24902853000</v>
      </c>
      <c r="T12" s="2">
        <f>Sayfa1!F12</f>
        <v>27137540000</v>
      </c>
      <c r="U12" s="2">
        <f>Sayfa1!E12</f>
        <v>21990411000</v>
      </c>
      <c r="V12" s="2">
        <f>Sayfa1!D12</f>
        <v>28115988000</v>
      </c>
      <c r="W12" s="2">
        <f>Sayfa1!C12</f>
        <v>30731298000</v>
      </c>
      <c r="X12" s="2">
        <f>Sayfa1!B12</f>
        <v>44999803000</v>
      </c>
    </row>
    <row r="13" spans="1:24" x14ac:dyDescent="0.25">
      <c r="A13" t="s">
        <v>35</v>
      </c>
      <c r="B13" s="2">
        <f>Sayfa1!X13</f>
        <v>0</v>
      </c>
      <c r="C13" s="2">
        <f>Sayfa1!W13</f>
        <v>0</v>
      </c>
      <c r="D13" s="2">
        <f>Sayfa1!V13</f>
        <v>0</v>
      </c>
      <c r="E13" s="2">
        <f>Sayfa1!U13</f>
        <v>0</v>
      </c>
      <c r="F13" s="2">
        <f>Sayfa1!T13</f>
        <v>0</v>
      </c>
      <c r="G13" s="2">
        <f>Sayfa1!S13</f>
        <v>0</v>
      </c>
      <c r="H13" s="2">
        <f>Sayfa1!R13</f>
        <v>0</v>
      </c>
      <c r="I13" s="2">
        <f>Sayfa1!Q13</f>
        <v>0</v>
      </c>
      <c r="J13" s="2">
        <f>Sayfa1!P13</f>
        <v>0</v>
      </c>
      <c r="K13" s="2">
        <f>Sayfa1!O13</f>
        <v>0</v>
      </c>
      <c r="L13" s="2">
        <f>Sayfa1!N13</f>
        <v>0</v>
      </c>
      <c r="M13" s="2">
        <f>Sayfa1!M13</f>
        <v>0</v>
      </c>
      <c r="N13" s="2">
        <f>Sayfa1!L13</f>
        <v>0</v>
      </c>
      <c r="O13" s="2">
        <f>Sayfa1!K13</f>
        <v>0</v>
      </c>
      <c r="P13" s="2">
        <f>Sayfa1!J13</f>
        <v>0</v>
      </c>
      <c r="Q13" s="2">
        <f>Sayfa1!I13</f>
        <v>0</v>
      </c>
      <c r="R13" s="2">
        <f>Sayfa1!H13</f>
        <v>0</v>
      </c>
      <c r="S13" s="2">
        <f>Sayfa1!G13</f>
        <v>0</v>
      </c>
      <c r="T13" s="2">
        <f>Sayfa1!F13</f>
        <v>0</v>
      </c>
      <c r="U13" s="2">
        <f>Sayfa1!E13</f>
        <v>0</v>
      </c>
      <c r="V13" s="2">
        <f>Sayfa1!D13</f>
        <v>0</v>
      </c>
      <c r="W13" s="2">
        <f>Sayfa1!C13</f>
        <v>0</v>
      </c>
      <c r="X13" s="2">
        <f>Sayfa1!B13</f>
        <v>0</v>
      </c>
    </row>
    <row r="14" spans="1:24" x14ac:dyDescent="0.25">
      <c r="A14" t="s">
        <v>36</v>
      </c>
      <c r="B14" s="2">
        <f>Sayfa1!X14</f>
        <v>14346694000</v>
      </c>
      <c r="C14" s="2">
        <f>Sayfa1!W14</f>
        <v>15512468000</v>
      </c>
      <c r="D14" s="2">
        <f>Sayfa1!V14</f>
        <v>15774154000</v>
      </c>
      <c r="E14" s="2">
        <f>Sayfa1!U14</f>
        <v>16720626000</v>
      </c>
      <c r="F14" s="2">
        <f>Sayfa1!T14</f>
        <v>16918452000</v>
      </c>
      <c r="G14" s="2">
        <f>Sayfa1!S14</f>
        <v>17147420000</v>
      </c>
      <c r="H14" s="2">
        <f>Sayfa1!R14</f>
        <v>17447474000</v>
      </c>
      <c r="I14" s="2">
        <f>Sayfa1!Q14</f>
        <v>17613658000</v>
      </c>
      <c r="J14" s="2">
        <f>Sayfa1!P14</f>
        <v>17314422000</v>
      </c>
      <c r="K14" s="2">
        <f>Sayfa1!O14</f>
        <v>17604607000</v>
      </c>
      <c r="L14" s="2">
        <f>Sayfa1!N14</f>
        <v>17734286000</v>
      </c>
      <c r="M14" s="2">
        <f>Sayfa1!M14</f>
        <v>17822635000</v>
      </c>
      <c r="N14" s="2">
        <f>Sayfa1!L14</f>
        <v>17470615000</v>
      </c>
      <c r="O14" s="2">
        <f>Sayfa1!K14</f>
        <v>17411067000</v>
      </c>
      <c r="P14" s="2">
        <f>Sayfa1!J14</f>
        <v>17913755000</v>
      </c>
      <c r="Q14" s="2">
        <f>Sayfa1!I14</f>
        <v>18538012000</v>
      </c>
      <c r="R14" s="2">
        <f>Sayfa1!H14</f>
        <v>18521895000</v>
      </c>
      <c r="S14" s="2">
        <f>Sayfa1!G14</f>
        <v>18109293000</v>
      </c>
      <c r="T14" s="2">
        <f>Sayfa1!F14</f>
        <v>20358879000</v>
      </c>
      <c r="U14" s="2">
        <f>Sayfa1!E14</f>
        <v>37198186000</v>
      </c>
      <c r="V14" s="2">
        <f>Sayfa1!D14</f>
        <v>36081266000</v>
      </c>
      <c r="W14" s="2">
        <f>Sayfa1!C14</f>
        <v>38179589000</v>
      </c>
      <c r="X14" s="2">
        <f>Sayfa1!B14</f>
        <v>49662817000</v>
      </c>
    </row>
    <row r="15" spans="1:24" x14ac:dyDescent="0.25">
      <c r="A15" t="s">
        <v>27</v>
      </c>
      <c r="B15" s="2">
        <f>Sayfa1!X15</f>
        <v>0</v>
      </c>
      <c r="C15" s="2">
        <f>Sayfa1!W15</f>
        <v>0</v>
      </c>
      <c r="D15" s="2">
        <f>Sayfa1!V15</f>
        <v>0</v>
      </c>
      <c r="E15" s="2">
        <f>Sayfa1!U15</f>
        <v>0</v>
      </c>
      <c r="F15" s="2">
        <f>Sayfa1!T15</f>
        <v>0</v>
      </c>
      <c r="G15" s="2">
        <f>Sayfa1!S15</f>
        <v>0</v>
      </c>
      <c r="H15" s="2">
        <f>Sayfa1!R15</f>
        <v>0</v>
      </c>
      <c r="I15" s="2">
        <f>Sayfa1!Q15</f>
        <v>0</v>
      </c>
      <c r="J15" s="2">
        <f>Sayfa1!P15</f>
        <v>0</v>
      </c>
      <c r="K15" s="2">
        <f>Sayfa1!O15</f>
        <v>0</v>
      </c>
      <c r="L15" s="2">
        <f>Sayfa1!N15</f>
        <v>0</v>
      </c>
      <c r="M15" s="2">
        <f>Sayfa1!M15</f>
        <v>0</v>
      </c>
      <c r="N15" s="2">
        <f>Sayfa1!L15</f>
        <v>0</v>
      </c>
      <c r="O15" s="2">
        <f>Sayfa1!K15</f>
        <v>0</v>
      </c>
      <c r="P15" s="2">
        <f>Sayfa1!J15</f>
        <v>0</v>
      </c>
      <c r="Q15" s="2">
        <f>Sayfa1!I15</f>
        <v>0</v>
      </c>
      <c r="R15" s="2">
        <f>Sayfa1!H15</f>
        <v>0</v>
      </c>
      <c r="S15" s="2">
        <f>Sayfa1!G15</f>
        <v>120060000</v>
      </c>
      <c r="T15" s="2">
        <f>Sayfa1!F15</f>
        <v>137821000</v>
      </c>
      <c r="U15" s="2">
        <f>Sayfa1!E15</f>
        <v>109078000</v>
      </c>
      <c r="V15" s="2">
        <f>Sayfa1!D15</f>
        <v>112555000</v>
      </c>
      <c r="W15" s="2">
        <f>Sayfa1!C15</f>
        <v>212006000</v>
      </c>
      <c r="X15" s="2">
        <f>Sayfa1!B15</f>
        <v>233062000</v>
      </c>
    </row>
    <row r="16" spans="1:24" x14ac:dyDescent="0.25">
      <c r="A16" t="s">
        <v>28</v>
      </c>
      <c r="B16" s="2">
        <f>Sayfa1!X16</f>
        <v>0</v>
      </c>
      <c r="C16" s="2">
        <f>Sayfa1!W16</f>
        <v>0</v>
      </c>
      <c r="D16" s="2">
        <f>Sayfa1!V16</f>
        <v>0</v>
      </c>
      <c r="E16" s="2">
        <f>Sayfa1!U16</f>
        <v>0</v>
      </c>
      <c r="F16" s="2">
        <f>Sayfa1!T16</f>
        <v>0</v>
      </c>
      <c r="G16" s="2">
        <f>Sayfa1!S16</f>
        <v>0</v>
      </c>
      <c r="H16" s="2">
        <f>Sayfa1!R16</f>
        <v>0</v>
      </c>
      <c r="I16" s="2">
        <f>Sayfa1!Q16</f>
        <v>0</v>
      </c>
      <c r="J16" s="2">
        <f>Sayfa1!P16</f>
        <v>0</v>
      </c>
      <c r="K16" s="2">
        <f>Sayfa1!O16</f>
        <v>0</v>
      </c>
      <c r="L16" s="2">
        <f>Sayfa1!N16</f>
        <v>0</v>
      </c>
      <c r="M16" s="2">
        <f>Sayfa1!M16</f>
        <v>0</v>
      </c>
      <c r="N16" s="2">
        <f>Sayfa1!L16</f>
        <v>0</v>
      </c>
      <c r="O16" s="2">
        <f>Sayfa1!K16</f>
        <v>0</v>
      </c>
      <c r="P16" s="2">
        <f>Sayfa1!J16</f>
        <v>0</v>
      </c>
      <c r="Q16" s="2">
        <f>Sayfa1!I16</f>
        <v>0</v>
      </c>
      <c r="R16" s="2">
        <f>Sayfa1!H16</f>
        <v>0</v>
      </c>
      <c r="S16" s="2">
        <f>Sayfa1!G16</f>
        <v>0</v>
      </c>
      <c r="T16" s="2">
        <f>Sayfa1!F16</f>
        <v>0</v>
      </c>
      <c r="U16" s="2">
        <f>Sayfa1!E16</f>
        <v>0</v>
      </c>
      <c r="V16" s="2">
        <f>Sayfa1!D16</f>
        <v>0</v>
      </c>
      <c r="W16" s="2">
        <f>Sayfa1!C16</f>
        <v>0</v>
      </c>
      <c r="X16" s="2">
        <f>Sayfa1!B16</f>
        <v>0</v>
      </c>
    </row>
    <row r="17" spans="1:24" x14ac:dyDescent="0.25">
      <c r="A17" t="s">
        <v>29</v>
      </c>
      <c r="B17" s="2">
        <f>Sayfa1!X17</f>
        <v>450519000</v>
      </c>
      <c r="C17" s="2">
        <f>Sayfa1!W17</f>
        <v>706785000</v>
      </c>
      <c r="D17" s="2">
        <f>Sayfa1!V17</f>
        <v>779316000</v>
      </c>
      <c r="E17" s="2">
        <f>Sayfa1!U17</f>
        <v>983545000</v>
      </c>
      <c r="F17" s="2">
        <f>Sayfa1!T17</f>
        <v>1190214000</v>
      </c>
      <c r="G17" s="2">
        <f>Sayfa1!S17</f>
        <v>1040021000</v>
      </c>
      <c r="H17" s="2">
        <f>Sayfa1!R17</f>
        <v>831811000</v>
      </c>
      <c r="I17" s="2">
        <f>Sayfa1!Q17</f>
        <v>737736000</v>
      </c>
      <c r="J17" s="2">
        <f>Sayfa1!P17</f>
        <v>643239000</v>
      </c>
      <c r="K17" s="2">
        <f>Sayfa1!O17</f>
        <v>978213000</v>
      </c>
      <c r="L17" s="2">
        <f>Sayfa1!N17</f>
        <v>625444000</v>
      </c>
      <c r="M17" s="2">
        <f>Sayfa1!M17</f>
        <v>933739000</v>
      </c>
      <c r="N17" s="2">
        <f>Sayfa1!L17</f>
        <v>633622000</v>
      </c>
      <c r="O17" s="2">
        <f>Sayfa1!K17</f>
        <v>574828000</v>
      </c>
      <c r="P17" s="2">
        <f>Sayfa1!J17</f>
        <v>631155000</v>
      </c>
      <c r="Q17" s="2">
        <f>Sayfa1!I17</f>
        <v>685077000</v>
      </c>
      <c r="R17" s="2">
        <f>Sayfa1!H17</f>
        <v>924206000</v>
      </c>
      <c r="S17" s="2">
        <f>Sayfa1!G17</f>
        <v>1832717000</v>
      </c>
      <c r="T17" s="2">
        <f>Sayfa1!F17</f>
        <v>2660980000</v>
      </c>
      <c r="U17" s="2">
        <f>Sayfa1!E17</f>
        <v>4776922000</v>
      </c>
      <c r="V17" s="2">
        <f>Sayfa1!D17</f>
        <v>3724154000</v>
      </c>
      <c r="W17" s="2">
        <f>Sayfa1!C17</f>
        <v>3014163000</v>
      </c>
      <c r="X17" s="2">
        <f>Sayfa1!B17</f>
        <v>2385871000</v>
      </c>
    </row>
    <row r="18" spans="1:24" x14ac:dyDescent="0.25">
      <c r="A18" t="s">
        <v>30</v>
      </c>
      <c r="B18" s="2">
        <f>Sayfa1!X18</f>
        <v>0</v>
      </c>
      <c r="C18" s="2">
        <f>Sayfa1!W18</f>
        <v>0</v>
      </c>
      <c r="D18" s="2">
        <f>Sayfa1!V18</f>
        <v>0</v>
      </c>
      <c r="E18" s="2">
        <f>Sayfa1!U18</f>
        <v>0</v>
      </c>
      <c r="F18" s="2">
        <f>Sayfa1!T18</f>
        <v>0</v>
      </c>
      <c r="G18" s="2">
        <f>Sayfa1!S18</f>
        <v>0</v>
      </c>
      <c r="H18" s="2">
        <f>Sayfa1!R18</f>
        <v>0</v>
      </c>
      <c r="I18" s="2">
        <f>Sayfa1!Q18</f>
        <v>0</v>
      </c>
      <c r="J18" s="2">
        <f>Sayfa1!P18</f>
        <v>0</v>
      </c>
      <c r="K18" s="2">
        <f>Sayfa1!O18</f>
        <v>0</v>
      </c>
      <c r="L18" s="2">
        <f>Sayfa1!N18</f>
        <v>0</v>
      </c>
      <c r="M18" s="2">
        <f>Sayfa1!M18</f>
        <v>0</v>
      </c>
      <c r="N18" s="2">
        <f>Sayfa1!L18</f>
        <v>0</v>
      </c>
      <c r="O18" s="2">
        <f>Sayfa1!K18</f>
        <v>0</v>
      </c>
      <c r="P18" s="2">
        <f>Sayfa1!J18</f>
        <v>0</v>
      </c>
      <c r="Q18" s="2">
        <f>Sayfa1!I18</f>
        <v>9537341000</v>
      </c>
      <c r="R18" s="2">
        <f>Sayfa1!H18</f>
        <v>0</v>
      </c>
      <c r="S18" s="2">
        <f>Sayfa1!G18</f>
        <v>7719361000</v>
      </c>
      <c r="T18" s="2">
        <f>Sayfa1!F18</f>
        <v>9051521000</v>
      </c>
      <c r="U18" s="2">
        <f>Sayfa1!E18</f>
        <v>11790168000</v>
      </c>
      <c r="V18" s="2">
        <f>Sayfa1!D18</f>
        <v>10436923000</v>
      </c>
      <c r="W18" s="2">
        <f>Sayfa1!C18</f>
        <v>13129701000</v>
      </c>
      <c r="X18" s="2">
        <f>Sayfa1!B18</f>
        <v>16982187000</v>
      </c>
    </row>
    <row r="19" spans="1:24" x14ac:dyDescent="0.25">
      <c r="A19" t="s">
        <v>26</v>
      </c>
      <c r="B19" s="2">
        <f>Sayfa1!X19</f>
        <v>0</v>
      </c>
      <c r="C19" s="2">
        <f>Sayfa1!W19</f>
        <v>0</v>
      </c>
      <c r="D19" s="2">
        <f>Sayfa1!V19</f>
        <v>0</v>
      </c>
      <c r="E19" s="2">
        <f>Sayfa1!U19</f>
        <v>0</v>
      </c>
      <c r="F19" s="2">
        <f>Sayfa1!T19</f>
        <v>0</v>
      </c>
      <c r="G19" s="2">
        <f>Sayfa1!S19</f>
        <v>0</v>
      </c>
      <c r="H19" s="2">
        <f>Sayfa1!R19</f>
        <v>0</v>
      </c>
      <c r="I19" s="2">
        <f>Sayfa1!Q19</f>
        <v>0</v>
      </c>
      <c r="J19" s="2">
        <f>Sayfa1!P19</f>
        <v>0</v>
      </c>
      <c r="K19" s="2">
        <f>Sayfa1!O19</f>
        <v>0</v>
      </c>
      <c r="L19" s="2">
        <f>Sayfa1!N19</f>
        <v>0</v>
      </c>
      <c r="M19" s="2">
        <f>Sayfa1!M19</f>
        <v>0</v>
      </c>
      <c r="N19" s="2">
        <f>Sayfa1!L19</f>
        <v>0</v>
      </c>
      <c r="O19" s="2">
        <f>Sayfa1!K19</f>
        <v>0</v>
      </c>
      <c r="P19" s="2">
        <f>Sayfa1!J19</f>
        <v>0</v>
      </c>
      <c r="Q19" s="2">
        <f>Sayfa1!I19</f>
        <v>0</v>
      </c>
      <c r="R19" s="2">
        <f>Sayfa1!H19</f>
        <v>0</v>
      </c>
      <c r="S19" s="2">
        <f>Sayfa1!G19</f>
        <v>0</v>
      </c>
      <c r="T19" s="2">
        <f>Sayfa1!F19</f>
        <v>0</v>
      </c>
      <c r="U19" s="2">
        <f>Sayfa1!E19</f>
        <v>0</v>
      </c>
      <c r="V19" s="2">
        <f>Sayfa1!D19</f>
        <v>0</v>
      </c>
      <c r="W19" s="2">
        <f>Sayfa1!C19</f>
        <v>0</v>
      </c>
      <c r="X19" s="2">
        <f>Sayfa1!B19</f>
        <v>0</v>
      </c>
    </row>
    <row r="20" spans="1:24" x14ac:dyDescent="0.25">
      <c r="A20" t="s">
        <v>37</v>
      </c>
      <c r="B20" s="2">
        <f>Sayfa1!X20</f>
        <v>0</v>
      </c>
      <c r="C20" s="2">
        <f>Sayfa1!W20</f>
        <v>0</v>
      </c>
      <c r="D20" s="2">
        <f>Sayfa1!V20</f>
        <v>0</v>
      </c>
      <c r="E20" s="2">
        <f>Sayfa1!U20</f>
        <v>0</v>
      </c>
      <c r="F20" s="2">
        <f>Sayfa1!T20</f>
        <v>0</v>
      </c>
      <c r="G20" s="2">
        <f>Sayfa1!S20</f>
        <v>0</v>
      </c>
      <c r="H20" s="2">
        <f>Sayfa1!R20</f>
        <v>0</v>
      </c>
      <c r="I20" s="2">
        <f>Sayfa1!Q20</f>
        <v>0</v>
      </c>
      <c r="J20" s="2">
        <f>Sayfa1!P20</f>
        <v>0</v>
      </c>
      <c r="K20" s="2">
        <f>Sayfa1!O20</f>
        <v>0</v>
      </c>
      <c r="L20" s="2">
        <f>Sayfa1!N20</f>
        <v>0</v>
      </c>
      <c r="M20" s="2">
        <f>Sayfa1!M20</f>
        <v>0</v>
      </c>
      <c r="N20" s="2">
        <f>Sayfa1!L20</f>
        <v>0</v>
      </c>
      <c r="O20" s="2">
        <f>Sayfa1!K20</f>
        <v>0</v>
      </c>
      <c r="P20" s="2">
        <f>Sayfa1!J20</f>
        <v>0</v>
      </c>
      <c r="Q20" s="2">
        <f>Sayfa1!I20</f>
        <v>0</v>
      </c>
      <c r="R20" s="2">
        <f>Sayfa1!H20</f>
        <v>0</v>
      </c>
      <c r="S20" s="2">
        <f>Sayfa1!G20</f>
        <v>0</v>
      </c>
      <c r="T20" s="2">
        <f>Sayfa1!F20</f>
        <v>0</v>
      </c>
      <c r="U20" s="2">
        <f>Sayfa1!E20</f>
        <v>0</v>
      </c>
      <c r="V20" s="2">
        <f>Sayfa1!D20</f>
        <v>0</v>
      </c>
      <c r="W20" s="2">
        <f>Sayfa1!C20</f>
        <v>0</v>
      </c>
      <c r="X20" s="2">
        <f>Sayfa1!B20</f>
        <v>0</v>
      </c>
    </row>
    <row r="21" spans="1:24" x14ac:dyDescent="0.25">
      <c r="A21" t="s">
        <v>32</v>
      </c>
      <c r="B21" s="2">
        <f>Sayfa1!X21</f>
        <v>0</v>
      </c>
      <c r="C21" s="2">
        <f>Sayfa1!W21</f>
        <v>0</v>
      </c>
      <c r="D21" s="2">
        <f>Sayfa1!V21</f>
        <v>0</v>
      </c>
      <c r="E21" s="2">
        <f>Sayfa1!U21</f>
        <v>0</v>
      </c>
      <c r="F21" s="2">
        <f>Sayfa1!T21</f>
        <v>0</v>
      </c>
      <c r="G21" s="2">
        <f>Sayfa1!S21</f>
        <v>0</v>
      </c>
      <c r="H21" s="2">
        <f>Sayfa1!R21</f>
        <v>0</v>
      </c>
      <c r="I21" s="2">
        <f>Sayfa1!Q21</f>
        <v>0</v>
      </c>
      <c r="J21" s="2">
        <f>Sayfa1!P21</f>
        <v>0</v>
      </c>
      <c r="K21" s="2">
        <f>Sayfa1!O21</f>
        <v>0</v>
      </c>
      <c r="L21" s="2">
        <f>Sayfa1!N21</f>
        <v>0</v>
      </c>
      <c r="M21" s="2">
        <f>Sayfa1!M21</f>
        <v>0</v>
      </c>
      <c r="N21" s="2">
        <f>Sayfa1!L21</f>
        <v>0</v>
      </c>
      <c r="O21" s="2">
        <f>Sayfa1!K21</f>
        <v>0</v>
      </c>
      <c r="P21" s="2">
        <f>Sayfa1!J21</f>
        <v>0</v>
      </c>
      <c r="Q21" s="2">
        <f>Sayfa1!I21</f>
        <v>0</v>
      </c>
      <c r="R21" s="2">
        <f>Sayfa1!H21</f>
        <v>0</v>
      </c>
      <c r="S21" s="2">
        <f>Sayfa1!G21</f>
        <v>0</v>
      </c>
      <c r="T21" s="2">
        <f>Sayfa1!F21</f>
        <v>0</v>
      </c>
      <c r="U21" s="2">
        <f>Sayfa1!E21</f>
        <v>0</v>
      </c>
      <c r="V21" s="2">
        <f>Sayfa1!D21</f>
        <v>0</v>
      </c>
      <c r="W21" s="2">
        <f>Sayfa1!C21</f>
        <v>0</v>
      </c>
      <c r="X21" s="2">
        <f>Sayfa1!B21</f>
        <v>0</v>
      </c>
    </row>
    <row r="22" spans="1:24" x14ac:dyDescent="0.25">
      <c r="A22" t="s">
        <v>38</v>
      </c>
      <c r="B22" s="2">
        <f>Sayfa1!X22</f>
        <v>0</v>
      </c>
      <c r="C22" s="2">
        <f>Sayfa1!W22</f>
        <v>0</v>
      </c>
      <c r="D22" s="2">
        <f>Sayfa1!V22</f>
        <v>0</v>
      </c>
      <c r="E22" s="2">
        <f>Sayfa1!U22</f>
        <v>0</v>
      </c>
      <c r="F22" s="2">
        <f>Sayfa1!T22</f>
        <v>0</v>
      </c>
      <c r="G22" s="2">
        <f>Sayfa1!S22</f>
        <v>0</v>
      </c>
      <c r="H22" s="2">
        <f>Sayfa1!R22</f>
        <v>0</v>
      </c>
      <c r="I22" s="2">
        <f>Sayfa1!Q22</f>
        <v>0</v>
      </c>
      <c r="J22" s="2">
        <f>Sayfa1!P22</f>
        <v>0</v>
      </c>
      <c r="K22" s="2">
        <f>Sayfa1!O22</f>
        <v>0</v>
      </c>
      <c r="L22" s="2">
        <f>Sayfa1!N22</f>
        <v>0</v>
      </c>
      <c r="M22" s="2">
        <f>Sayfa1!M22</f>
        <v>0</v>
      </c>
      <c r="N22" s="2">
        <f>Sayfa1!L22</f>
        <v>0</v>
      </c>
      <c r="O22" s="2">
        <f>Sayfa1!K22</f>
        <v>0</v>
      </c>
      <c r="P22" s="2">
        <f>Sayfa1!J22</f>
        <v>0</v>
      </c>
      <c r="Q22" s="2">
        <f>Sayfa1!I22</f>
        <v>0</v>
      </c>
      <c r="R22" s="2">
        <f>Sayfa1!H22</f>
        <v>0</v>
      </c>
      <c r="S22" s="2">
        <f>Sayfa1!G22</f>
        <v>0</v>
      </c>
      <c r="T22" s="2">
        <f>Sayfa1!F22</f>
        <v>0</v>
      </c>
      <c r="U22" s="2">
        <f>Sayfa1!E22</f>
        <v>0</v>
      </c>
      <c r="V22" s="2">
        <f>Sayfa1!D22</f>
        <v>0</v>
      </c>
      <c r="W22" s="2">
        <f>Sayfa1!C22</f>
        <v>0</v>
      </c>
      <c r="X22" s="2">
        <f>Sayfa1!B22</f>
        <v>0</v>
      </c>
    </row>
    <row r="23" spans="1:24" x14ac:dyDescent="0.25">
      <c r="A23" t="s">
        <v>31</v>
      </c>
      <c r="B23" s="2">
        <f>Sayfa1!X23</f>
        <v>0</v>
      </c>
      <c r="C23" s="2">
        <f>Sayfa1!W23</f>
        <v>0</v>
      </c>
      <c r="D23" s="2">
        <f>Sayfa1!V23</f>
        <v>0</v>
      </c>
      <c r="E23" s="2">
        <f>Sayfa1!U23</f>
        <v>0</v>
      </c>
      <c r="F23" s="2">
        <f>Sayfa1!T23</f>
        <v>0</v>
      </c>
      <c r="G23" s="2">
        <f>Sayfa1!S23</f>
        <v>0</v>
      </c>
      <c r="H23" s="2">
        <f>Sayfa1!R23</f>
        <v>0</v>
      </c>
      <c r="I23" s="2">
        <f>Sayfa1!Q23</f>
        <v>0</v>
      </c>
      <c r="J23" s="2">
        <f>Sayfa1!P23</f>
        <v>0</v>
      </c>
      <c r="K23" s="2">
        <f>Sayfa1!O23</f>
        <v>0</v>
      </c>
      <c r="L23" s="2">
        <f>Sayfa1!N23</f>
        <v>0</v>
      </c>
      <c r="M23" s="2">
        <f>Sayfa1!M23</f>
        <v>0</v>
      </c>
      <c r="N23" s="2">
        <f>Sayfa1!L23</f>
        <v>0</v>
      </c>
      <c r="O23" s="2">
        <f>Sayfa1!K23</f>
        <v>0</v>
      </c>
      <c r="P23" s="2">
        <f>Sayfa1!J23</f>
        <v>0</v>
      </c>
      <c r="Q23" s="2">
        <f>Sayfa1!I23</f>
        <v>0</v>
      </c>
      <c r="R23" s="2">
        <f>Sayfa1!H23</f>
        <v>0</v>
      </c>
      <c r="S23" s="2">
        <f>Sayfa1!G23</f>
        <v>0</v>
      </c>
      <c r="T23" s="2">
        <f>Sayfa1!F23</f>
        <v>0</v>
      </c>
      <c r="U23" s="2">
        <f>Sayfa1!E23</f>
        <v>0</v>
      </c>
      <c r="V23" s="2">
        <f>Sayfa1!D23</f>
        <v>0</v>
      </c>
      <c r="W23" s="2">
        <f>Sayfa1!C23</f>
        <v>0</v>
      </c>
      <c r="X23" s="2">
        <f>Sayfa1!B23</f>
        <v>0</v>
      </c>
    </row>
    <row r="24" spans="1:24" x14ac:dyDescent="0.25">
      <c r="A24" t="s">
        <v>39</v>
      </c>
      <c r="B24" s="2">
        <f>Sayfa1!X24</f>
        <v>0</v>
      </c>
      <c r="C24" s="2">
        <f>Sayfa1!W24</f>
        <v>0</v>
      </c>
      <c r="D24" s="2">
        <f>Sayfa1!V24</f>
        <v>0</v>
      </c>
      <c r="E24" s="2">
        <f>Sayfa1!U24</f>
        <v>0</v>
      </c>
      <c r="F24" s="2">
        <f>Sayfa1!T24</f>
        <v>132383000</v>
      </c>
      <c r="G24" s="2">
        <f>Sayfa1!S24</f>
        <v>166909000</v>
      </c>
      <c r="H24" s="2">
        <f>Sayfa1!R24</f>
        <v>167133000</v>
      </c>
      <c r="I24" s="2">
        <f>Sayfa1!Q24</f>
        <v>145483000</v>
      </c>
      <c r="J24" s="2">
        <f>Sayfa1!P24</f>
        <v>130689000</v>
      </c>
      <c r="K24" s="2">
        <f>Sayfa1!O24</f>
        <v>130975000</v>
      </c>
      <c r="L24" s="2">
        <f>Sayfa1!N24</f>
        <v>122018000</v>
      </c>
      <c r="M24" s="2">
        <f>Sayfa1!M24</f>
        <v>140771000</v>
      </c>
      <c r="N24" s="2">
        <f>Sayfa1!L24</f>
        <v>180297000</v>
      </c>
      <c r="O24" s="2">
        <f>Sayfa1!K24</f>
        <v>186002000</v>
      </c>
      <c r="P24" s="2">
        <f>Sayfa1!J24</f>
        <v>258729000</v>
      </c>
      <c r="Q24" s="2">
        <f>Sayfa1!I24</f>
        <v>256196000</v>
      </c>
      <c r="R24" s="2">
        <f>Sayfa1!H24</f>
        <v>235932000</v>
      </c>
      <c r="S24" s="2">
        <f>Sayfa1!G24</f>
        <v>311797000</v>
      </c>
      <c r="T24" s="2">
        <f>Sayfa1!F24</f>
        <v>333995000</v>
      </c>
      <c r="U24" s="2">
        <f>Sayfa1!E24</f>
        <v>387317000</v>
      </c>
      <c r="V24" s="2">
        <f>Sayfa1!D24</f>
        <v>354545000</v>
      </c>
      <c r="W24" s="2">
        <f>Sayfa1!C24</f>
        <v>417752000</v>
      </c>
      <c r="X24" s="2">
        <f>Sayfa1!B24</f>
        <v>439052000</v>
      </c>
    </row>
    <row r="25" spans="1:24" x14ac:dyDescent="0.25">
      <c r="A25" t="s">
        <v>40</v>
      </c>
      <c r="B25" s="2">
        <f>Sayfa1!X25</f>
        <v>132724000</v>
      </c>
      <c r="C25" s="2">
        <f>Sayfa1!W25</f>
        <v>154190000</v>
      </c>
      <c r="D25" s="2">
        <f>Sayfa1!V25</f>
        <v>152239000</v>
      </c>
      <c r="E25" s="2">
        <f>Sayfa1!U25</f>
        <v>358781000</v>
      </c>
      <c r="F25" s="2">
        <f>Sayfa1!T25</f>
        <v>387105000</v>
      </c>
      <c r="G25" s="2">
        <f>Sayfa1!S25</f>
        <v>483601000</v>
      </c>
      <c r="H25" s="2">
        <f>Sayfa1!R25</f>
        <v>414443000</v>
      </c>
      <c r="I25" s="2">
        <f>Sayfa1!Q25</f>
        <v>483543000</v>
      </c>
      <c r="J25" s="2">
        <f>Sayfa1!P25</f>
        <v>480022000</v>
      </c>
      <c r="K25" s="2">
        <f>Sayfa1!O25</f>
        <v>512521000</v>
      </c>
      <c r="L25" s="2">
        <f>Sayfa1!N25</f>
        <v>538655000</v>
      </c>
      <c r="M25" s="2">
        <f>Sayfa1!M25</f>
        <v>902255000</v>
      </c>
      <c r="N25" s="2">
        <f>Sayfa1!L25</f>
        <v>905170000</v>
      </c>
      <c r="O25" s="2">
        <f>Sayfa1!K25</f>
        <v>900682000</v>
      </c>
      <c r="P25" s="2">
        <f>Sayfa1!J25</f>
        <v>921442000</v>
      </c>
      <c r="Q25" s="2">
        <f>Sayfa1!I25</f>
        <v>1444088000</v>
      </c>
      <c r="R25" s="2">
        <f>Sayfa1!H25</f>
        <v>1487272000</v>
      </c>
      <c r="S25" s="2">
        <f>Sayfa1!G25</f>
        <v>1532641000</v>
      </c>
      <c r="T25" s="2">
        <f>Sayfa1!F25</f>
        <v>1584307000</v>
      </c>
      <c r="U25" s="2">
        <f>Sayfa1!E25</f>
        <v>1634005000</v>
      </c>
      <c r="V25" s="2">
        <f>Sayfa1!D25</f>
        <v>1858897000</v>
      </c>
      <c r="W25" s="2">
        <f>Sayfa1!C25</f>
        <v>2147953000</v>
      </c>
      <c r="X25" s="2">
        <f>Sayfa1!B25</f>
        <v>2592761000</v>
      </c>
    </row>
    <row r="26" spans="1:24" x14ac:dyDescent="0.25">
      <c r="A26" t="s">
        <v>41</v>
      </c>
      <c r="B26" s="2">
        <f>Sayfa1!X26</f>
        <v>2730031000</v>
      </c>
      <c r="C26" s="2">
        <f>Sayfa1!W26</f>
        <v>2730031000</v>
      </c>
      <c r="D26" s="2">
        <f>Sayfa1!V26</f>
        <v>2730031000</v>
      </c>
      <c r="E26" s="2">
        <f>Sayfa1!U26</f>
        <v>0</v>
      </c>
      <c r="F26" s="2">
        <f>Sayfa1!T26</f>
        <v>0</v>
      </c>
      <c r="G26" s="2">
        <f>Sayfa1!S26</f>
        <v>0</v>
      </c>
      <c r="H26" s="2">
        <f>Sayfa1!R26</f>
        <v>0</v>
      </c>
      <c r="I26" s="2">
        <f>Sayfa1!Q26</f>
        <v>0</v>
      </c>
      <c r="J26" s="2">
        <f>Sayfa1!P26</f>
        <v>0</v>
      </c>
      <c r="K26" s="2">
        <f>Sayfa1!O26</f>
        <v>0</v>
      </c>
      <c r="L26" s="2">
        <f>Sayfa1!N26</f>
        <v>0</v>
      </c>
      <c r="M26" s="2">
        <f>Sayfa1!M26</f>
        <v>0</v>
      </c>
      <c r="N26" s="2">
        <f>Sayfa1!L26</f>
        <v>0</v>
      </c>
      <c r="O26" s="2">
        <f>Sayfa1!K26</f>
        <v>0</v>
      </c>
      <c r="P26" s="2">
        <f>Sayfa1!J26</f>
        <v>0</v>
      </c>
      <c r="Q26" s="2">
        <f>Sayfa1!I26</f>
        <v>0</v>
      </c>
      <c r="R26" s="2">
        <f>Sayfa1!H26</f>
        <v>0</v>
      </c>
      <c r="S26" s="2">
        <f>Sayfa1!G26</f>
        <v>0</v>
      </c>
      <c r="T26" s="2">
        <f>Sayfa1!F26</f>
        <v>0</v>
      </c>
      <c r="U26" s="2">
        <f>Sayfa1!E26</f>
        <v>0</v>
      </c>
      <c r="V26" s="2">
        <f>Sayfa1!D26</f>
        <v>0</v>
      </c>
      <c r="W26" s="2">
        <f>Sayfa1!C26</f>
        <v>0</v>
      </c>
      <c r="X26" s="2">
        <f>Sayfa1!B26</f>
        <v>0</v>
      </c>
    </row>
    <row r="27" spans="1:24" x14ac:dyDescent="0.25">
      <c r="A27" t="s">
        <v>42</v>
      </c>
      <c r="B27" s="2">
        <f>Sayfa1!X27</f>
        <v>4926492000</v>
      </c>
      <c r="C27" s="2">
        <f>Sayfa1!W27</f>
        <v>4854531000</v>
      </c>
      <c r="D27" s="2">
        <f>Sayfa1!V27</f>
        <v>4798190000</v>
      </c>
      <c r="E27" s="2">
        <f>Sayfa1!U27</f>
        <v>6745195000</v>
      </c>
      <c r="F27" s="2">
        <f>Sayfa1!T27</f>
        <v>6684888000</v>
      </c>
      <c r="G27" s="2">
        <f>Sayfa1!S27</f>
        <v>6633244000</v>
      </c>
      <c r="H27" s="2">
        <f>Sayfa1!R27</f>
        <v>6576268000</v>
      </c>
      <c r="I27" s="2">
        <f>Sayfa1!Q27</f>
        <v>6548405000</v>
      </c>
      <c r="J27" s="2">
        <f>Sayfa1!P27</f>
        <v>6489871000</v>
      </c>
      <c r="K27" s="2">
        <f>Sayfa1!O27</f>
        <v>6432420000</v>
      </c>
      <c r="L27" s="2">
        <f>Sayfa1!N27</f>
        <v>6374308000</v>
      </c>
      <c r="M27" s="2">
        <f>Sayfa1!M27</f>
        <v>6357036000</v>
      </c>
      <c r="N27" s="2">
        <f>Sayfa1!L27</f>
        <v>6297633000</v>
      </c>
      <c r="O27" s="2">
        <f>Sayfa1!K27</f>
        <v>6238188000</v>
      </c>
      <c r="P27" s="2">
        <f>Sayfa1!J27</f>
        <v>6176091000</v>
      </c>
      <c r="Q27" s="2">
        <f>Sayfa1!I27</f>
        <v>6225435000</v>
      </c>
      <c r="R27" s="2">
        <f>Sayfa1!H27</f>
        <v>6164925000</v>
      </c>
      <c r="S27" s="2">
        <f>Sayfa1!G27</f>
        <v>6101933000</v>
      </c>
      <c r="T27" s="2">
        <f>Sayfa1!F27</f>
        <v>6043210000</v>
      </c>
      <c r="U27" s="2">
        <f>Sayfa1!E27</f>
        <v>6097098000</v>
      </c>
      <c r="V27" s="2">
        <f>Sayfa1!D27</f>
        <v>6035142000</v>
      </c>
      <c r="W27" s="2">
        <f>Sayfa1!C27</f>
        <v>5965133000</v>
      </c>
      <c r="X27" s="2">
        <f>Sayfa1!B27</f>
        <v>5965227000</v>
      </c>
    </row>
    <row r="28" spans="1:24" x14ac:dyDescent="0.25">
      <c r="A28" t="s">
        <v>43</v>
      </c>
      <c r="B28" s="2">
        <f>Sayfa1!X28</f>
        <v>155724000</v>
      </c>
      <c r="C28" s="2">
        <f>Sayfa1!W28</f>
        <v>84678000</v>
      </c>
      <c r="D28" s="2">
        <f>Sayfa1!V28</f>
        <v>41660000</v>
      </c>
      <c r="E28" s="2">
        <f>Sayfa1!U28</f>
        <v>2847000</v>
      </c>
      <c r="F28" s="2">
        <f>Sayfa1!T28</f>
        <v>45913000</v>
      </c>
      <c r="G28" s="2">
        <f>Sayfa1!S28</f>
        <v>26365000</v>
      </c>
      <c r="H28" s="2">
        <f>Sayfa1!R28</f>
        <v>99418000</v>
      </c>
      <c r="I28" s="2">
        <f>Sayfa1!Q28</f>
        <v>244040000</v>
      </c>
      <c r="J28" s="2">
        <f>Sayfa1!P28</f>
        <v>252502000</v>
      </c>
      <c r="K28" s="2">
        <f>Sayfa1!O28</f>
        <v>206221000</v>
      </c>
      <c r="L28" s="2">
        <f>Sayfa1!N28</f>
        <v>240715000</v>
      </c>
      <c r="M28" s="2">
        <f>Sayfa1!M28</f>
        <v>362026000</v>
      </c>
      <c r="N28" s="2">
        <f>Sayfa1!L28</f>
        <v>384872000</v>
      </c>
      <c r="O28" s="2">
        <f>Sayfa1!K28</f>
        <v>433486000</v>
      </c>
      <c r="P28" s="2">
        <f>Sayfa1!J28</f>
        <v>397298000</v>
      </c>
      <c r="Q28" s="2">
        <f>Sayfa1!I28</f>
        <v>318901000</v>
      </c>
      <c r="R28" s="2">
        <f>Sayfa1!H28</f>
        <v>400324000</v>
      </c>
      <c r="S28" s="2">
        <f>Sayfa1!G28</f>
        <v>443619000</v>
      </c>
      <c r="T28" s="2">
        <f>Sayfa1!F28</f>
        <v>510554000</v>
      </c>
      <c r="U28" s="2">
        <f>Sayfa1!E28</f>
        <v>12371412000</v>
      </c>
      <c r="V28" s="2">
        <f>Sayfa1!D28</f>
        <v>13162985000</v>
      </c>
      <c r="W28" s="2">
        <f>Sayfa1!C28</f>
        <v>11931262000</v>
      </c>
      <c r="X28" s="2">
        <f>Sayfa1!B28</f>
        <v>20063535000</v>
      </c>
    </row>
    <row r="29" spans="1:24" x14ac:dyDescent="0.25">
      <c r="A29" t="s">
        <v>44</v>
      </c>
      <c r="B29" s="2">
        <f>Sayfa1!X29</f>
        <v>5951204000</v>
      </c>
      <c r="C29" s="2">
        <f>Sayfa1!W29</f>
        <v>6982253000</v>
      </c>
      <c r="D29" s="2">
        <f>Sayfa1!V29</f>
        <v>7272718000</v>
      </c>
      <c r="E29" s="2">
        <f>Sayfa1!U29</f>
        <v>8630258000</v>
      </c>
      <c r="F29" s="2">
        <f>Sayfa1!T29</f>
        <v>8477949000</v>
      </c>
      <c r="G29" s="2">
        <f>Sayfa1!S29</f>
        <v>8797280000</v>
      </c>
      <c r="H29" s="2">
        <f>Sayfa1!R29</f>
        <v>9358401000</v>
      </c>
      <c r="I29" s="2">
        <f>Sayfa1!Q29</f>
        <v>9454451000</v>
      </c>
      <c r="J29" s="2">
        <f>Sayfa1!P29</f>
        <v>9318099000</v>
      </c>
      <c r="K29" s="2">
        <f>Sayfa1!O29</f>
        <v>9344257000</v>
      </c>
      <c r="L29" s="2">
        <f>Sayfa1!N29</f>
        <v>9833146000</v>
      </c>
      <c r="M29" s="2">
        <f>Sayfa1!M29</f>
        <v>9126808000</v>
      </c>
      <c r="N29" s="2">
        <f>Sayfa1!L29</f>
        <v>9069021000</v>
      </c>
      <c r="O29" s="2">
        <f>Sayfa1!K29</f>
        <v>9077881000</v>
      </c>
      <c r="P29" s="2">
        <f>Sayfa1!J29</f>
        <v>9529040000</v>
      </c>
      <c r="Q29" s="2">
        <f>Sayfa1!I29</f>
        <v>70974000</v>
      </c>
      <c r="R29" s="2">
        <f>Sayfa1!H29</f>
        <v>9309236000</v>
      </c>
      <c r="S29" s="2">
        <f>Sayfa1!G29</f>
        <v>47165000</v>
      </c>
      <c r="T29" s="2">
        <f>Sayfa1!F29</f>
        <v>36491000</v>
      </c>
      <c r="U29" s="2">
        <f>Sayfa1!E29</f>
        <v>32186000</v>
      </c>
      <c r="V29" s="2">
        <f>Sayfa1!D29</f>
        <v>396065000</v>
      </c>
      <c r="W29" s="2">
        <f>Sayfa1!C29</f>
        <v>1361619000</v>
      </c>
      <c r="X29" s="2">
        <f>Sayfa1!B29</f>
        <v>1001122000</v>
      </c>
    </row>
    <row r="30" spans="1:24" x14ac:dyDescent="0.25">
      <c r="A30" t="s">
        <v>45</v>
      </c>
      <c r="B30" s="2">
        <f>Sayfa1!X30</f>
        <v>18968100000</v>
      </c>
      <c r="C30" s="2">
        <f>Sayfa1!W30</f>
        <v>20388355000</v>
      </c>
      <c r="D30" s="2">
        <f>Sayfa1!V30</f>
        <v>22147857000</v>
      </c>
      <c r="E30" s="2">
        <f>Sayfa1!U30</f>
        <v>22592810000</v>
      </c>
      <c r="F30" s="2">
        <f>Sayfa1!T30</f>
        <v>24421116000</v>
      </c>
      <c r="G30" s="2">
        <f>Sayfa1!S30</f>
        <v>23773330000</v>
      </c>
      <c r="H30" s="2">
        <f>Sayfa1!R30</f>
        <v>22741796000</v>
      </c>
      <c r="I30" s="2">
        <f>Sayfa1!Q30</f>
        <v>23395458000</v>
      </c>
      <c r="J30" s="2">
        <f>Sayfa1!P30</f>
        <v>24456902000</v>
      </c>
      <c r="K30" s="2">
        <f>Sayfa1!O30</f>
        <v>24726854000</v>
      </c>
      <c r="L30" s="2">
        <f>Sayfa1!N30</f>
        <v>25447886000</v>
      </c>
      <c r="M30" s="2">
        <f>Sayfa1!M30</f>
        <v>24675505000</v>
      </c>
      <c r="N30" s="2">
        <f>Sayfa1!L30</f>
        <v>25361660000</v>
      </c>
      <c r="O30" s="2">
        <f>Sayfa1!K30</f>
        <v>24832184000</v>
      </c>
      <c r="P30" s="2">
        <f>Sayfa1!J30</f>
        <v>26679535000</v>
      </c>
      <c r="Q30" s="2">
        <f>Sayfa1!I30</f>
        <v>31333641000</v>
      </c>
      <c r="R30" s="2">
        <f>Sayfa1!H30</f>
        <v>36506671000</v>
      </c>
      <c r="S30" s="2">
        <f>Sayfa1!G30</f>
        <v>43012146000</v>
      </c>
      <c r="T30" s="2">
        <f>Sayfa1!F30</f>
        <v>47496419000</v>
      </c>
      <c r="U30" s="2">
        <f>Sayfa1!E30</f>
        <v>59188597000</v>
      </c>
      <c r="V30" s="2">
        <f>Sayfa1!D30</f>
        <v>64197254000</v>
      </c>
      <c r="W30" s="2">
        <f>Sayfa1!C30</f>
        <v>68910887000</v>
      </c>
      <c r="X30" s="2">
        <f>Sayfa1!B30</f>
        <v>94662620000</v>
      </c>
    </row>
    <row r="31" spans="1:24" x14ac:dyDescent="0.25">
      <c r="A31" t="s">
        <v>46</v>
      </c>
      <c r="B31" s="2">
        <f>Sayfa1!X31</f>
        <v>0</v>
      </c>
      <c r="C31" s="2">
        <f>Sayfa1!W31</f>
        <v>0</v>
      </c>
      <c r="D31" s="2">
        <f>Sayfa1!V31</f>
        <v>0</v>
      </c>
      <c r="E31" s="2">
        <f>Sayfa1!U31</f>
        <v>0</v>
      </c>
      <c r="F31" s="2">
        <f>Sayfa1!T31</f>
        <v>0</v>
      </c>
      <c r="G31" s="2">
        <f>Sayfa1!S31</f>
        <v>0</v>
      </c>
      <c r="H31" s="2">
        <f>Sayfa1!R31</f>
        <v>0</v>
      </c>
      <c r="I31" s="2">
        <f>Sayfa1!Q31</f>
        <v>0</v>
      </c>
      <c r="J31" s="2">
        <f>Sayfa1!P31</f>
        <v>0</v>
      </c>
      <c r="K31" s="2">
        <f>Sayfa1!O31</f>
        <v>0</v>
      </c>
      <c r="L31" s="2">
        <f>Sayfa1!N31</f>
        <v>0</v>
      </c>
      <c r="M31" s="2">
        <f>Sayfa1!M31</f>
        <v>0</v>
      </c>
      <c r="N31" s="2">
        <f>Sayfa1!L31</f>
        <v>0</v>
      </c>
      <c r="O31" s="2">
        <f>Sayfa1!K31</f>
        <v>0</v>
      </c>
      <c r="P31" s="2">
        <f>Sayfa1!J31</f>
        <v>0</v>
      </c>
      <c r="Q31" s="2">
        <f>Sayfa1!I31</f>
        <v>0</v>
      </c>
      <c r="R31" s="2">
        <f>Sayfa1!H31</f>
        <v>0</v>
      </c>
      <c r="S31" s="2">
        <f>Sayfa1!G31</f>
        <v>0</v>
      </c>
      <c r="T31" s="2">
        <f>Sayfa1!F31</f>
        <v>0</v>
      </c>
      <c r="U31" s="2">
        <f>Sayfa1!E31</f>
        <v>0</v>
      </c>
      <c r="V31" s="2">
        <f>Sayfa1!D31</f>
        <v>0</v>
      </c>
      <c r="W31" s="2">
        <f>Sayfa1!C31</f>
        <v>0</v>
      </c>
      <c r="X31" s="2">
        <f>Sayfa1!B31</f>
        <v>0</v>
      </c>
    </row>
    <row r="32" spans="1:24" x14ac:dyDescent="0.25">
      <c r="A32" t="s">
        <v>47</v>
      </c>
      <c r="B32" s="2">
        <f>Sayfa1!X32</f>
        <v>4168058000</v>
      </c>
      <c r="C32" s="2">
        <f>Sayfa1!W32</f>
        <v>4222168000</v>
      </c>
      <c r="D32" s="2">
        <f>Sayfa1!V32</f>
        <v>7446219000</v>
      </c>
      <c r="E32" s="2">
        <f>Sayfa1!U32</f>
        <v>7011907000</v>
      </c>
      <c r="F32" s="2">
        <f>Sayfa1!T32</f>
        <v>9635570000</v>
      </c>
      <c r="G32" s="2">
        <f>Sayfa1!S32</f>
        <v>10151279000</v>
      </c>
      <c r="H32" s="2">
        <f>Sayfa1!R32</f>
        <v>7029504000</v>
      </c>
      <c r="I32" s="2">
        <f>Sayfa1!Q32</f>
        <v>9234695000</v>
      </c>
      <c r="J32" s="2">
        <f>Sayfa1!P32</f>
        <v>6180794000</v>
      </c>
      <c r="K32" s="2">
        <f>Sayfa1!O32</f>
        <v>6402188000</v>
      </c>
      <c r="L32" s="2">
        <f>Sayfa1!N32</f>
        <v>6244529000</v>
      </c>
      <c r="M32" s="2">
        <f>Sayfa1!M32</f>
        <v>8287610000</v>
      </c>
      <c r="N32" s="2">
        <f>Sayfa1!L32</f>
        <v>10437534000</v>
      </c>
      <c r="O32" s="2">
        <f>Sayfa1!K32</f>
        <v>11185345000</v>
      </c>
      <c r="P32" s="2">
        <f>Sayfa1!J32</f>
        <v>12653305000</v>
      </c>
      <c r="Q32" s="2">
        <f>Sayfa1!I32</f>
        <v>14256376000</v>
      </c>
      <c r="R32" s="2">
        <f>Sayfa1!H32</f>
        <v>22459150000</v>
      </c>
      <c r="S32" s="2">
        <f>Sayfa1!G32</f>
        <v>26998499000</v>
      </c>
      <c r="T32" s="2">
        <f>Sayfa1!F32</f>
        <v>30507983000</v>
      </c>
      <c r="U32" s="2">
        <f>Sayfa1!E32</f>
        <v>31253840000</v>
      </c>
      <c r="V32" s="2">
        <f>Sayfa1!D32</f>
        <v>37164194000</v>
      </c>
      <c r="W32" s="2">
        <f>Sayfa1!C32</f>
        <v>36943666000</v>
      </c>
      <c r="X32" s="2">
        <f>Sayfa1!B32</f>
        <v>43264603000</v>
      </c>
    </row>
    <row r="33" spans="1:24" x14ac:dyDescent="0.25">
      <c r="A33" t="s">
        <v>48</v>
      </c>
      <c r="B33" s="2">
        <f>Sayfa1!X33</f>
        <v>1766023000</v>
      </c>
      <c r="C33" s="2">
        <f>Sayfa1!W33</f>
        <v>1418853000</v>
      </c>
      <c r="D33" s="2">
        <f>Sayfa1!V33</f>
        <v>4257674000</v>
      </c>
      <c r="E33" s="2">
        <f>Sayfa1!U33</f>
        <v>3433809000</v>
      </c>
      <c r="F33" s="2">
        <f>Sayfa1!T33</f>
        <v>5916272000</v>
      </c>
      <c r="G33" s="2">
        <f>Sayfa1!S33</f>
        <v>7434942000</v>
      </c>
      <c r="H33" s="2">
        <f>Sayfa1!R33</f>
        <v>4373086000</v>
      </c>
      <c r="I33" s="2">
        <f>Sayfa1!Q33</f>
        <v>3692016000</v>
      </c>
      <c r="J33" s="2">
        <f>Sayfa1!P33</f>
        <v>2543174000</v>
      </c>
      <c r="K33" s="2">
        <f>Sayfa1!O33</f>
        <v>3635544000</v>
      </c>
      <c r="L33" s="2">
        <f>Sayfa1!N33</f>
        <v>3365333000</v>
      </c>
      <c r="M33" s="2">
        <f>Sayfa1!M33</f>
        <v>2671915000</v>
      </c>
      <c r="N33" s="2">
        <f>Sayfa1!L33</f>
        <v>3721838000</v>
      </c>
      <c r="O33" s="2">
        <f>Sayfa1!K33</f>
        <v>5117208000</v>
      </c>
      <c r="P33" s="2">
        <f>Sayfa1!J33</f>
        <v>6372457000</v>
      </c>
      <c r="Q33" s="2">
        <f>Sayfa1!I33</f>
        <v>6335137000</v>
      </c>
      <c r="R33" s="2">
        <f>Sayfa1!H33</f>
        <v>11754448000</v>
      </c>
      <c r="S33" s="2">
        <f>Sayfa1!G33</f>
        <v>14459905000</v>
      </c>
      <c r="T33" s="2">
        <f>Sayfa1!F33</f>
        <v>12045858000</v>
      </c>
      <c r="U33" s="2">
        <f>Sayfa1!E33</f>
        <v>15171352000</v>
      </c>
      <c r="V33" s="2">
        <f>Sayfa1!D33</f>
        <v>12398153000</v>
      </c>
      <c r="W33" s="2">
        <f>Sayfa1!C33</f>
        <v>10791097000</v>
      </c>
      <c r="X33" s="2">
        <f>Sayfa1!B33</f>
        <v>14246790000</v>
      </c>
    </row>
    <row r="34" spans="1:24" x14ac:dyDescent="0.25">
      <c r="A34" t="s">
        <v>49</v>
      </c>
      <c r="B34" s="2">
        <f>Sayfa1!X34</f>
        <v>35119000</v>
      </c>
      <c r="C34" s="2">
        <f>Sayfa1!W34</f>
        <v>38323000</v>
      </c>
      <c r="D34" s="2">
        <f>Sayfa1!V34</f>
        <v>50760000</v>
      </c>
      <c r="E34" s="2">
        <f>Sayfa1!U34</f>
        <v>44302000</v>
      </c>
      <c r="F34" s="2">
        <f>Sayfa1!T34</f>
        <v>45330000</v>
      </c>
      <c r="G34" s="2">
        <f>Sayfa1!S34</f>
        <v>48513000</v>
      </c>
      <c r="H34" s="2">
        <f>Sayfa1!R34</f>
        <v>38289000</v>
      </c>
      <c r="I34" s="2">
        <f>Sayfa1!Q34</f>
        <v>51184000</v>
      </c>
      <c r="J34" s="2">
        <f>Sayfa1!P34</f>
        <v>54418000</v>
      </c>
      <c r="K34" s="2">
        <f>Sayfa1!O34</f>
        <v>57957000</v>
      </c>
      <c r="L34" s="2">
        <f>Sayfa1!N34</f>
        <v>69582000</v>
      </c>
      <c r="M34" s="2">
        <f>Sayfa1!M34</f>
        <v>68743000</v>
      </c>
      <c r="N34" s="2">
        <f>Sayfa1!L34</f>
        <v>74582000</v>
      </c>
      <c r="O34" s="2">
        <f>Sayfa1!K34</f>
        <v>78943000</v>
      </c>
      <c r="P34" s="2">
        <f>Sayfa1!J34</f>
        <v>78428000</v>
      </c>
      <c r="Q34" s="2">
        <f>Sayfa1!I34</f>
        <v>118387000</v>
      </c>
      <c r="R34" s="2">
        <f>Sayfa1!H34</f>
        <v>98573000</v>
      </c>
      <c r="S34" s="2">
        <f>Sayfa1!G34</f>
        <v>87702000</v>
      </c>
      <c r="T34" s="2">
        <f>Sayfa1!F34</f>
        <v>74255000</v>
      </c>
      <c r="U34" s="2">
        <f>Sayfa1!E34</f>
        <v>82688000</v>
      </c>
      <c r="V34" s="2">
        <f>Sayfa1!D34</f>
        <v>87615000</v>
      </c>
      <c r="W34" s="2">
        <f>Sayfa1!C34</f>
        <v>119276000</v>
      </c>
      <c r="X34" s="2">
        <f>Sayfa1!B34</f>
        <v>123097000</v>
      </c>
    </row>
    <row r="35" spans="1:24" x14ac:dyDescent="0.25">
      <c r="A35" t="s">
        <v>50</v>
      </c>
      <c r="B35" s="2">
        <f>Sayfa1!X35</f>
        <v>951331000</v>
      </c>
      <c r="C35" s="2">
        <f>Sayfa1!W35</f>
        <v>1513905000</v>
      </c>
      <c r="D35" s="2">
        <f>Sayfa1!V35</f>
        <v>1847121000</v>
      </c>
      <c r="E35" s="2">
        <f>Sayfa1!U35</f>
        <v>2480917000</v>
      </c>
      <c r="F35" s="2">
        <f>Sayfa1!T35</f>
        <v>1611681000</v>
      </c>
      <c r="G35" s="2">
        <f>Sayfa1!S35</f>
        <v>1872421000</v>
      </c>
      <c r="H35" s="2">
        <f>Sayfa1!R35</f>
        <v>1577642000</v>
      </c>
      <c r="I35" s="2">
        <f>Sayfa1!Q35</f>
        <v>2611620000</v>
      </c>
      <c r="J35" s="2">
        <f>Sayfa1!P35</f>
        <v>1739954000</v>
      </c>
      <c r="K35" s="2">
        <f>Sayfa1!O35</f>
        <v>1874223000</v>
      </c>
      <c r="L35" s="2">
        <f>Sayfa1!N35</f>
        <v>1682928000</v>
      </c>
      <c r="M35" s="2">
        <f>Sayfa1!M35</f>
        <v>1914357000</v>
      </c>
      <c r="N35" s="2">
        <f>Sayfa1!L35</f>
        <v>1666495000</v>
      </c>
      <c r="O35" s="2">
        <f>Sayfa1!K35</f>
        <v>2106507000</v>
      </c>
      <c r="P35" s="2">
        <f>Sayfa1!J35</f>
        <v>2191385000</v>
      </c>
      <c r="Q35" s="2">
        <f>Sayfa1!I35</f>
        <v>3981140000</v>
      </c>
      <c r="R35" s="2">
        <f>Sayfa1!H35</f>
        <v>3176777000</v>
      </c>
      <c r="S35" s="2">
        <f>Sayfa1!G35</f>
        <v>6328663000</v>
      </c>
      <c r="T35" s="2">
        <f>Sayfa1!F35</f>
        <v>11295879000</v>
      </c>
      <c r="U35" s="2">
        <f>Sayfa1!E35</f>
        <v>6772301000</v>
      </c>
      <c r="V35" s="2">
        <f>Sayfa1!D35</f>
        <v>10859304000</v>
      </c>
      <c r="W35" s="2">
        <f>Sayfa1!C35</f>
        <v>16224772000</v>
      </c>
      <c r="X35" s="2">
        <f>Sayfa1!B35</f>
        <v>18460391000</v>
      </c>
    </row>
    <row r="36" spans="1:24" x14ac:dyDescent="0.25">
      <c r="A36" t="s">
        <v>51</v>
      </c>
      <c r="B36" s="2">
        <f>Sayfa1!X36</f>
        <v>574795000</v>
      </c>
      <c r="C36" s="2">
        <f>Sayfa1!W36</f>
        <v>215955000</v>
      </c>
      <c r="D36" s="2">
        <f>Sayfa1!V36</f>
        <v>244789000</v>
      </c>
      <c r="E36" s="2">
        <f>Sayfa1!U36</f>
        <v>223902000</v>
      </c>
      <c r="F36" s="2">
        <f>Sayfa1!T36</f>
        <v>710978000</v>
      </c>
      <c r="G36" s="2">
        <f>Sayfa1!S36</f>
        <v>155238000</v>
      </c>
      <c r="H36" s="2">
        <f>Sayfa1!R36</f>
        <v>169501000</v>
      </c>
      <c r="I36" s="2">
        <f>Sayfa1!Q36</f>
        <v>2078343000</v>
      </c>
      <c r="J36" s="2">
        <f>Sayfa1!P36</f>
        <v>904880000</v>
      </c>
      <c r="K36" s="2">
        <f>Sayfa1!O36</f>
        <v>169141000</v>
      </c>
      <c r="L36" s="2">
        <f>Sayfa1!N36</f>
        <v>164973000</v>
      </c>
      <c r="M36" s="2">
        <f>Sayfa1!M36</f>
        <v>2579077000</v>
      </c>
      <c r="N36" s="2">
        <f>Sayfa1!L36</f>
        <v>3828149000</v>
      </c>
      <c r="O36" s="2">
        <f>Sayfa1!K36</f>
        <v>2706869000</v>
      </c>
      <c r="P36" s="2">
        <f>Sayfa1!J36</f>
        <v>2746513000</v>
      </c>
      <c r="Q36" s="2">
        <f>Sayfa1!I36</f>
        <v>2888202000</v>
      </c>
      <c r="R36" s="2">
        <f>Sayfa1!H36</f>
        <v>5838347000</v>
      </c>
      <c r="S36" s="2">
        <f>Sayfa1!G36</f>
        <v>4875946000</v>
      </c>
      <c r="T36" s="2">
        <f>Sayfa1!F36</f>
        <v>5311229000</v>
      </c>
      <c r="U36" s="2">
        <f>Sayfa1!E36</f>
        <v>5369044000</v>
      </c>
      <c r="V36" s="2">
        <f>Sayfa1!D36</f>
        <v>8864985000</v>
      </c>
      <c r="W36" s="2">
        <f>Sayfa1!C36</f>
        <v>6938991000</v>
      </c>
      <c r="X36" s="2">
        <f>Sayfa1!B36</f>
        <v>7993760000</v>
      </c>
    </row>
    <row r="37" spans="1:24" x14ac:dyDescent="0.25">
      <c r="A37" t="s">
        <v>52</v>
      </c>
      <c r="B37" s="2">
        <f>Sayfa1!X37</f>
        <v>0</v>
      </c>
      <c r="C37" s="2">
        <f>Sayfa1!W37</f>
        <v>0</v>
      </c>
      <c r="D37" s="2">
        <f>Sayfa1!V37</f>
        <v>0</v>
      </c>
      <c r="E37" s="2">
        <f>Sayfa1!U37</f>
        <v>0</v>
      </c>
      <c r="F37" s="2">
        <f>Sayfa1!T37</f>
        <v>0</v>
      </c>
      <c r="G37" s="2">
        <f>Sayfa1!S37</f>
        <v>0</v>
      </c>
      <c r="H37" s="2">
        <f>Sayfa1!R37</f>
        <v>0</v>
      </c>
      <c r="I37" s="2">
        <f>Sayfa1!Q37</f>
        <v>0</v>
      </c>
      <c r="J37" s="2">
        <f>Sayfa1!P37</f>
        <v>0</v>
      </c>
      <c r="K37" s="2">
        <f>Sayfa1!O37</f>
        <v>0</v>
      </c>
      <c r="L37" s="2">
        <f>Sayfa1!N37</f>
        <v>0</v>
      </c>
      <c r="M37" s="2">
        <f>Sayfa1!M37</f>
        <v>0</v>
      </c>
      <c r="N37" s="2">
        <f>Sayfa1!L37</f>
        <v>0</v>
      </c>
      <c r="O37" s="2">
        <f>Sayfa1!K37</f>
        <v>0</v>
      </c>
      <c r="P37" s="2">
        <f>Sayfa1!J37</f>
        <v>0</v>
      </c>
      <c r="Q37" s="2">
        <f>Sayfa1!I37</f>
        <v>0</v>
      </c>
      <c r="R37" s="2">
        <f>Sayfa1!H37</f>
        <v>0</v>
      </c>
      <c r="S37" s="2">
        <f>Sayfa1!G37</f>
        <v>0</v>
      </c>
      <c r="T37" s="2">
        <f>Sayfa1!F37</f>
        <v>0</v>
      </c>
      <c r="U37" s="2">
        <f>Sayfa1!E37</f>
        <v>0</v>
      </c>
      <c r="V37" s="2">
        <f>Sayfa1!D37</f>
        <v>0</v>
      </c>
      <c r="W37" s="2">
        <f>Sayfa1!C37</f>
        <v>0</v>
      </c>
      <c r="X37" s="2">
        <f>Sayfa1!B37</f>
        <v>0</v>
      </c>
    </row>
    <row r="38" spans="1:24" x14ac:dyDescent="0.25">
      <c r="A38" t="s">
        <v>53</v>
      </c>
      <c r="B38" s="2">
        <f>Sayfa1!X38</f>
        <v>0</v>
      </c>
      <c r="C38" s="2">
        <f>Sayfa1!W38</f>
        <v>0</v>
      </c>
      <c r="D38" s="2">
        <f>Sayfa1!V38</f>
        <v>0</v>
      </c>
      <c r="E38" s="2">
        <f>Sayfa1!U38</f>
        <v>0</v>
      </c>
      <c r="F38" s="2">
        <f>Sayfa1!T38</f>
        <v>0</v>
      </c>
      <c r="G38" s="2">
        <f>Sayfa1!S38</f>
        <v>0</v>
      </c>
      <c r="H38" s="2">
        <f>Sayfa1!R38</f>
        <v>0</v>
      </c>
      <c r="I38" s="2">
        <f>Sayfa1!Q38</f>
        <v>0</v>
      </c>
      <c r="J38" s="2">
        <f>Sayfa1!P38</f>
        <v>0</v>
      </c>
      <c r="K38" s="2">
        <f>Sayfa1!O38</f>
        <v>0</v>
      </c>
      <c r="L38" s="2">
        <f>Sayfa1!N38</f>
        <v>0</v>
      </c>
      <c r="M38" s="2">
        <f>Sayfa1!M38</f>
        <v>0</v>
      </c>
      <c r="N38" s="2">
        <f>Sayfa1!L38</f>
        <v>0</v>
      </c>
      <c r="O38" s="2">
        <f>Sayfa1!K38</f>
        <v>0</v>
      </c>
      <c r="P38" s="2">
        <f>Sayfa1!J38</f>
        <v>0</v>
      </c>
      <c r="Q38" s="2">
        <f>Sayfa1!I38</f>
        <v>0</v>
      </c>
      <c r="R38" s="2">
        <f>Sayfa1!H38</f>
        <v>0</v>
      </c>
      <c r="S38" s="2">
        <f>Sayfa1!G38</f>
        <v>0</v>
      </c>
      <c r="T38" s="2">
        <f>Sayfa1!F38</f>
        <v>0</v>
      </c>
      <c r="U38" s="2">
        <f>Sayfa1!E38</f>
        <v>0</v>
      </c>
      <c r="V38" s="2">
        <f>Sayfa1!D38</f>
        <v>0</v>
      </c>
      <c r="W38" s="2">
        <f>Sayfa1!C38</f>
        <v>0</v>
      </c>
      <c r="X38" s="2">
        <f>Sayfa1!B38</f>
        <v>0</v>
      </c>
    </row>
    <row r="39" spans="1:24" x14ac:dyDescent="0.25">
      <c r="A39" t="s">
        <v>54</v>
      </c>
      <c r="B39" s="2">
        <f>Sayfa1!X39</f>
        <v>0</v>
      </c>
      <c r="C39" s="2">
        <f>Sayfa1!W39</f>
        <v>0</v>
      </c>
      <c r="D39" s="2">
        <f>Sayfa1!V39</f>
        <v>0</v>
      </c>
      <c r="E39" s="2">
        <f>Sayfa1!U39</f>
        <v>0</v>
      </c>
      <c r="F39" s="2">
        <f>Sayfa1!T39</f>
        <v>0</v>
      </c>
      <c r="G39" s="2">
        <f>Sayfa1!S39</f>
        <v>0</v>
      </c>
      <c r="H39" s="2">
        <f>Sayfa1!R39</f>
        <v>0</v>
      </c>
      <c r="I39" s="2">
        <f>Sayfa1!Q39</f>
        <v>0</v>
      </c>
      <c r="J39" s="2">
        <f>Sayfa1!P39</f>
        <v>0</v>
      </c>
      <c r="K39" s="2">
        <f>Sayfa1!O39</f>
        <v>0</v>
      </c>
      <c r="L39" s="2">
        <f>Sayfa1!N39</f>
        <v>0</v>
      </c>
      <c r="M39" s="2">
        <f>Sayfa1!M39</f>
        <v>0</v>
      </c>
      <c r="N39" s="2">
        <f>Sayfa1!L39</f>
        <v>0</v>
      </c>
      <c r="O39" s="2">
        <f>Sayfa1!K39</f>
        <v>0</v>
      </c>
      <c r="P39" s="2">
        <f>Sayfa1!J39</f>
        <v>0</v>
      </c>
      <c r="Q39" s="2">
        <f>Sayfa1!I39</f>
        <v>0</v>
      </c>
      <c r="R39" s="2">
        <f>Sayfa1!H39</f>
        <v>0</v>
      </c>
      <c r="S39" s="2">
        <f>Sayfa1!G39</f>
        <v>0</v>
      </c>
      <c r="T39" s="2">
        <f>Sayfa1!F39</f>
        <v>0</v>
      </c>
      <c r="U39" s="2">
        <f>Sayfa1!E39</f>
        <v>0</v>
      </c>
      <c r="V39" s="2">
        <f>Sayfa1!D39</f>
        <v>0</v>
      </c>
      <c r="W39" s="2">
        <f>Sayfa1!C39</f>
        <v>0</v>
      </c>
      <c r="X39" s="2">
        <f>Sayfa1!B39</f>
        <v>0</v>
      </c>
    </row>
    <row r="40" spans="1:24" x14ac:dyDescent="0.25">
      <c r="A40" t="s">
        <v>55</v>
      </c>
      <c r="B40" s="2">
        <f>Sayfa1!X40</f>
        <v>0</v>
      </c>
      <c r="C40" s="2">
        <f>Sayfa1!W40</f>
        <v>0</v>
      </c>
      <c r="D40" s="2">
        <f>Sayfa1!V40</f>
        <v>0</v>
      </c>
      <c r="E40" s="2">
        <f>Sayfa1!U40</f>
        <v>74752000</v>
      </c>
      <c r="F40" s="2">
        <f>Sayfa1!T40</f>
        <v>542933000</v>
      </c>
      <c r="G40" s="2">
        <f>Sayfa1!S40</f>
        <v>13318000</v>
      </c>
      <c r="H40" s="2">
        <f>Sayfa1!R40</f>
        <v>18768000</v>
      </c>
      <c r="I40" s="2">
        <f>Sayfa1!Q40</f>
        <v>8284000</v>
      </c>
      <c r="J40" s="2">
        <f>Sayfa1!P40</f>
        <v>1798000</v>
      </c>
      <c r="K40" s="2">
        <f>Sayfa1!O40</f>
        <v>1230000</v>
      </c>
      <c r="L40" s="2">
        <f>Sayfa1!N40</f>
        <v>6024000</v>
      </c>
      <c r="M40" s="2">
        <f>Sayfa1!M40</f>
        <v>6964000</v>
      </c>
      <c r="N40" s="2">
        <f>Sayfa1!L40</f>
        <v>758000</v>
      </c>
      <c r="O40" s="2">
        <f>Sayfa1!K40</f>
        <v>3560000</v>
      </c>
      <c r="P40" s="2">
        <f>Sayfa1!J40</f>
        <v>7082000</v>
      </c>
      <c r="Q40" s="2">
        <f>Sayfa1!I40</f>
        <v>450000</v>
      </c>
      <c r="R40" s="2">
        <f>Sayfa1!H40</f>
        <v>8374000</v>
      </c>
      <c r="S40" s="2">
        <f>Sayfa1!G40</f>
        <v>14229000</v>
      </c>
      <c r="T40" s="2">
        <f>Sayfa1!F40</f>
        <v>60639000</v>
      </c>
      <c r="U40" s="2">
        <f>Sayfa1!E40</f>
        <v>32538000</v>
      </c>
      <c r="V40" s="2">
        <f>Sayfa1!D40</f>
        <v>21780000</v>
      </c>
      <c r="W40" s="2">
        <f>Sayfa1!C40</f>
        <v>17829000</v>
      </c>
      <c r="X40" s="2">
        <f>Sayfa1!B40</f>
        <v>54618000</v>
      </c>
    </row>
    <row r="41" spans="1:24" x14ac:dyDescent="0.25">
      <c r="A41" t="s">
        <v>56</v>
      </c>
      <c r="B41" s="2">
        <f>Sayfa1!X41</f>
        <v>0</v>
      </c>
      <c r="C41" s="2">
        <f>Sayfa1!W41</f>
        <v>27914000</v>
      </c>
      <c r="D41" s="2">
        <f>Sayfa1!V41</f>
        <v>16420000</v>
      </c>
      <c r="E41" s="2">
        <f>Sayfa1!U41</f>
        <v>52416000</v>
      </c>
      <c r="F41" s="2">
        <f>Sayfa1!T41</f>
        <v>169776000</v>
      </c>
      <c r="G41" s="2">
        <f>Sayfa1!S41</f>
        <v>55525000</v>
      </c>
      <c r="H41" s="2">
        <f>Sayfa1!R41</f>
        <v>126288000</v>
      </c>
      <c r="I41" s="2">
        <f>Sayfa1!Q41</f>
        <v>79733000</v>
      </c>
      <c r="J41" s="2">
        <f>Sayfa1!P41</f>
        <v>132321000</v>
      </c>
      <c r="K41" s="2">
        <f>Sayfa1!O41</f>
        <v>49193000</v>
      </c>
      <c r="L41" s="2">
        <f>Sayfa1!N41</f>
        <v>187917000</v>
      </c>
      <c r="M41" s="2">
        <f>Sayfa1!M41</f>
        <v>173075000</v>
      </c>
      <c r="N41" s="2">
        <f>Sayfa1!L41</f>
        <v>281281000</v>
      </c>
      <c r="O41" s="2">
        <f>Sayfa1!K41</f>
        <v>365570000</v>
      </c>
      <c r="P41" s="2">
        <f>Sayfa1!J41</f>
        <v>312144000</v>
      </c>
      <c r="Q41" s="2">
        <f>Sayfa1!I41</f>
        <v>93155000</v>
      </c>
      <c r="R41" s="2">
        <f>Sayfa1!H41</f>
        <v>368363000</v>
      </c>
      <c r="S41" s="2">
        <f>Sayfa1!G41</f>
        <v>233648000</v>
      </c>
      <c r="T41" s="2">
        <f>Sayfa1!F41</f>
        <v>303556000</v>
      </c>
      <c r="U41" s="2">
        <f>Sayfa1!E41</f>
        <v>1901790000</v>
      </c>
      <c r="V41" s="2">
        <f>Sayfa1!D41</f>
        <v>2562841000</v>
      </c>
      <c r="W41" s="2">
        <f>Sayfa1!C41</f>
        <v>834376000</v>
      </c>
      <c r="X41" s="2">
        <f>Sayfa1!B41</f>
        <v>0</v>
      </c>
    </row>
    <row r="42" spans="1:24" x14ac:dyDescent="0.25">
      <c r="A42" t="s">
        <v>57</v>
      </c>
      <c r="B42" s="2">
        <f>Sayfa1!X42</f>
        <v>189170000</v>
      </c>
      <c r="C42" s="2">
        <f>Sayfa1!W42</f>
        <v>283744000</v>
      </c>
      <c r="D42" s="2">
        <f>Sayfa1!V42</f>
        <v>293172000</v>
      </c>
      <c r="E42" s="2">
        <f>Sayfa1!U42</f>
        <v>364105000</v>
      </c>
      <c r="F42" s="2">
        <f>Sayfa1!T42</f>
        <v>252241000</v>
      </c>
      <c r="G42" s="2">
        <f>Sayfa1!S42</f>
        <v>236242000</v>
      </c>
      <c r="H42" s="2">
        <f>Sayfa1!R42</f>
        <v>243219000</v>
      </c>
      <c r="I42" s="2">
        <f>Sayfa1!Q42</f>
        <v>289026000</v>
      </c>
      <c r="J42" s="2">
        <f>Sayfa1!P42</f>
        <v>271668000</v>
      </c>
      <c r="K42" s="2">
        <f>Sayfa1!O42</f>
        <v>270732000</v>
      </c>
      <c r="L42" s="2">
        <f>Sayfa1!N42</f>
        <v>298381000</v>
      </c>
      <c r="M42" s="2">
        <f>Sayfa1!M42</f>
        <v>345547000</v>
      </c>
      <c r="N42" s="2">
        <f>Sayfa1!L42</f>
        <v>311928000</v>
      </c>
      <c r="O42" s="2">
        <f>Sayfa1!K42</f>
        <v>312588000</v>
      </c>
      <c r="P42" s="2">
        <f>Sayfa1!J42</f>
        <v>304236000</v>
      </c>
      <c r="Q42" s="2">
        <f>Sayfa1!I42</f>
        <v>369721000</v>
      </c>
      <c r="R42" s="2">
        <f>Sayfa1!H42</f>
        <v>311842000</v>
      </c>
      <c r="S42" s="2">
        <f>Sayfa1!G42</f>
        <v>321703000</v>
      </c>
      <c r="T42" s="2">
        <f>Sayfa1!F42</f>
        <v>350255000</v>
      </c>
      <c r="U42" s="2">
        <f>Sayfa1!E42</f>
        <v>506330000</v>
      </c>
      <c r="V42" s="2">
        <f>Sayfa1!D42</f>
        <v>532740000</v>
      </c>
      <c r="W42" s="2">
        <f>Sayfa1!C42</f>
        <v>419370000</v>
      </c>
      <c r="X42" s="2">
        <f>Sayfa1!B42</f>
        <v>435289000</v>
      </c>
    </row>
    <row r="43" spans="1:24" x14ac:dyDescent="0.25">
      <c r="A43" t="s">
        <v>58</v>
      </c>
      <c r="B43" s="2">
        <f>Sayfa1!X43</f>
        <v>651620000</v>
      </c>
      <c r="C43" s="2">
        <f>Sayfa1!W43</f>
        <v>723474000</v>
      </c>
      <c r="D43" s="2">
        <f>Sayfa1!V43</f>
        <v>736283000</v>
      </c>
      <c r="E43" s="2">
        <f>Sayfa1!U43</f>
        <v>337704000</v>
      </c>
      <c r="F43" s="2">
        <f>Sayfa1!T43</f>
        <v>386359000</v>
      </c>
      <c r="G43" s="2">
        <f>Sayfa1!S43</f>
        <v>335080000</v>
      </c>
      <c r="H43" s="2">
        <f>Sayfa1!R43</f>
        <v>482711000</v>
      </c>
      <c r="I43" s="2">
        <f>Sayfa1!Q43</f>
        <v>424489000</v>
      </c>
      <c r="J43" s="2">
        <f>Sayfa1!P43</f>
        <v>532581000</v>
      </c>
      <c r="K43" s="2">
        <f>Sayfa1!O43</f>
        <v>344168000</v>
      </c>
      <c r="L43" s="2">
        <f>Sayfa1!N43</f>
        <v>469391000</v>
      </c>
      <c r="M43" s="2">
        <f>Sayfa1!M43</f>
        <v>527932000</v>
      </c>
      <c r="N43" s="2">
        <f>Sayfa1!L43</f>
        <v>552503000</v>
      </c>
      <c r="O43" s="2">
        <f>Sayfa1!K43</f>
        <v>494100000</v>
      </c>
      <c r="P43" s="2">
        <f>Sayfa1!J43</f>
        <v>641060000</v>
      </c>
      <c r="Q43" s="2">
        <f>Sayfa1!I43</f>
        <v>470184000</v>
      </c>
      <c r="R43" s="2">
        <f>Sayfa1!H43</f>
        <v>902426000</v>
      </c>
      <c r="S43" s="2">
        <f>Sayfa1!G43</f>
        <v>676703000</v>
      </c>
      <c r="T43" s="2">
        <f>Sayfa1!F43</f>
        <v>1066312000</v>
      </c>
      <c r="U43" s="2">
        <f>Sayfa1!E43</f>
        <v>1417797000</v>
      </c>
      <c r="V43" s="2">
        <f>Sayfa1!D43</f>
        <v>1836776000</v>
      </c>
      <c r="W43" s="2">
        <f>Sayfa1!C43</f>
        <v>1597955000</v>
      </c>
      <c r="X43" s="2">
        <f>Sayfa1!B43</f>
        <v>1950658000</v>
      </c>
    </row>
    <row r="44" spans="1:24" x14ac:dyDescent="0.25">
      <c r="A44" t="s">
        <v>34</v>
      </c>
      <c r="B44" s="2">
        <f>Sayfa1!X44</f>
        <v>4168058000</v>
      </c>
      <c r="C44" s="2">
        <f>Sayfa1!W44</f>
        <v>4222168000</v>
      </c>
      <c r="D44" s="2">
        <f>Sayfa1!V44</f>
        <v>7446219000</v>
      </c>
      <c r="E44" s="2">
        <f>Sayfa1!U44</f>
        <v>7011907000</v>
      </c>
      <c r="F44" s="2">
        <f>Sayfa1!T44</f>
        <v>9635570000</v>
      </c>
      <c r="G44" s="2">
        <f>Sayfa1!S44</f>
        <v>10151279000</v>
      </c>
      <c r="H44" s="2">
        <f>Sayfa1!R44</f>
        <v>7029504000</v>
      </c>
      <c r="I44" s="2">
        <f>Sayfa1!Q44</f>
        <v>9234695000</v>
      </c>
      <c r="J44" s="2">
        <f>Sayfa1!P44</f>
        <v>6180794000</v>
      </c>
      <c r="K44" s="2">
        <f>Sayfa1!O44</f>
        <v>6402188000</v>
      </c>
      <c r="L44" s="2">
        <f>Sayfa1!N44</f>
        <v>6244529000</v>
      </c>
      <c r="M44" s="2">
        <f>Sayfa1!M44</f>
        <v>8287610000</v>
      </c>
      <c r="N44" s="2">
        <f>Sayfa1!L44</f>
        <v>10437534000</v>
      </c>
      <c r="O44" s="2">
        <f>Sayfa1!K44</f>
        <v>11185345000</v>
      </c>
      <c r="P44" s="2">
        <f>Sayfa1!J44</f>
        <v>12653305000</v>
      </c>
      <c r="Q44" s="2">
        <f>Sayfa1!I44</f>
        <v>14256376000</v>
      </c>
      <c r="R44" s="2">
        <f>Sayfa1!H44</f>
        <v>22459150000</v>
      </c>
      <c r="S44" s="2">
        <f>Sayfa1!G44</f>
        <v>26998499000</v>
      </c>
      <c r="T44" s="2">
        <f>Sayfa1!F44</f>
        <v>30507983000</v>
      </c>
      <c r="U44" s="2">
        <f>Sayfa1!E44</f>
        <v>31253840000</v>
      </c>
      <c r="V44" s="2">
        <f>Sayfa1!D44</f>
        <v>37164194000</v>
      </c>
      <c r="W44" s="2">
        <f>Sayfa1!C44</f>
        <v>36943666000</v>
      </c>
      <c r="X44" s="2">
        <f>Sayfa1!B44</f>
        <v>43264603000</v>
      </c>
    </row>
    <row r="45" spans="1:24" x14ac:dyDescent="0.25">
      <c r="A45" t="s">
        <v>59</v>
      </c>
      <c r="B45" s="2">
        <f>Sayfa1!X45</f>
        <v>0</v>
      </c>
      <c r="C45" s="2">
        <f>Sayfa1!W45</f>
        <v>0</v>
      </c>
      <c r="D45" s="2">
        <f>Sayfa1!V45</f>
        <v>0</v>
      </c>
      <c r="E45" s="2">
        <f>Sayfa1!U45</f>
        <v>0</v>
      </c>
      <c r="F45" s="2">
        <f>Sayfa1!T45</f>
        <v>0</v>
      </c>
      <c r="G45" s="2">
        <f>Sayfa1!S45</f>
        <v>0</v>
      </c>
      <c r="H45" s="2">
        <f>Sayfa1!R45</f>
        <v>0</v>
      </c>
      <c r="I45" s="2">
        <f>Sayfa1!Q45</f>
        <v>0</v>
      </c>
      <c r="J45" s="2">
        <f>Sayfa1!P45</f>
        <v>0</v>
      </c>
      <c r="K45" s="2">
        <f>Sayfa1!O45</f>
        <v>0</v>
      </c>
      <c r="L45" s="2">
        <f>Sayfa1!N45</f>
        <v>0</v>
      </c>
      <c r="M45" s="2">
        <f>Sayfa1!M45</f>
        <v>0</v>
      </c>
      <c r="N45" s="2">
        <f>Sayfa1!L45</f>
        <v>0</v>
      </c>
      <c r="O45" s="2">
        <f>Sayfa1!K45</f>
        <v>0</v>
      </c>
      <c r="P45" s="2">
        <f>Sayfa1!J45</f>
        <v>0</v>
      </c>
      <c r="Q45" s="2">
        <f>Sayfa1!I45</f>
        <v>0</v>
      </c>
      <c r="R45" s="2">
        <f>Sayfa1!H45</f>
        <v>0</v>
      </c>
      <c r="S45" s="2">
        <f>Sayfa1!G45</f>
        <v>0</v>
      </c>
      <c r="T45" s="2">
        <f>Sayfa1!F45</f>
        <v>0</v>
      </c>
      <c r="U45" s="2">
        <f>Sayfa1!E45</f>
        <v>0</v>
      </c>
      <c r="V45" s="2">
        <f>Sayfa1!D45</f>
        <v>0</v>
      </c>
      <c r="W45" s="2">
        <f>Sayfa1!C45</f>
        <v>0</v>
      </c>
      <c r="X45" s="2">
        <f>Sayfa1!B45</f>
        <v>0</v>
      </c>
    </row>
    <row r="46" spans="1:24" x14ac:dyDescent="0.25">
      <c r="A46" t="s">
        <v>60</v>
      </c>
      <c r="B46" s="2">
        <f>Sayfa1!X46</f>
        <v>9027530000</v>
      </c>
      <c r="C46" s="2">
        <f>Sayfa1!W46</f>
        <v>10115982000</v>
      </c>
      <c r="D46" s="2">
        <f>Sayfa1!V46</f>
        <v>8352254000</v>
      </c>
      <c r="E46" s="2">
        <f>Sayfa1!U46</f>
        <v>9281988000</v>
      </c>
      <c r="F46" s="2">
        <f>Sayfa1!T46</f>
        <v>8655634000</v>
      </c>
      <c r="G46" s="2">
        <f>Sayfa1!S46</f>
        <v>7287629000</v>
      </c>
      <c r="H46" s="2">
        <f>Sayfa1!R46</f>
        <v>9122153000</v>
      </c>
      <c r="I46" s="2">
        <f>Sayfa1!Q46</f>
        <v>7326260000</v>
      </c>
      <c r="J46" s="2">
        <f>Sayfa1!P46</f>
        <v>11716348000</v>
      </c>
      <c r="K46" s="2">
        <f>Sayfa1!O46</f>
        <v>11409421000</v>
      </c>
      <c r="L46" s="2">
        <f>Sayfa1!N46</f>
        <v>11601784000</v>
      </c>
      <c r="M46" s="2">
        <f>Sayfa1!M46</f>
        <v>9234589000</v>
      </c>
      <c r="N46" s="2">
        <f>Sayfa1!L46</f>
        <v>8204590000</v>
      </c>
      <c r="O46" s="2">
        <f>Sayfa1!K46</f>
        <v>6534990000</v>
      </c>
      <c r="P46" s="2">
        <f>Sayfa1!J46</f>
        <v>6392699000</v>
      </c>
      <c r="Q46" s="2">
        <f>Sayfa1!I46</f>
        <v>7726243000</v>
      </c>
      <c r="R46" s="2">
        <f>Sayfa1!H46</f>
        <v>5981246000</v>
      </c>
      <c r="S46" s="2">
        <f>Sayfa1!G46</f>
        <v>6994198000</v>
      </c>
      <c r="T46" s="2">
        <f>Sayfa1!F46</f>
        <v>7022955000</v>
      </c>
      <c r="U46" s="2">
        <f>Sayfa1!E46</f>
        <v>6362511000</v>
      </c>
      <c r="V46" s="2">
        <f>Sayfa1!D46</f>
        <v>7874933000</v>
      </c>
      <c r="W46" s="2">
        <f>Sayfa1!C46</f>
        <v>10193119000</v>
      </c>
      <c r="X46" s="2">
        <f>Sayfa1!B46</f>
        <v>19351284000</v>
      </c>
    </row>
    <row r="47" spans="1:24" x14ac:dyDescent="0.25">
      <c r="A47" t="s">
        <v>48</v>
      </c>
      <c r="B47" s="2">
        <f>Sayfa1!X47</f>
        <v>6269230000</v>
      </c>
      <c r="C47" s="2">
        <f>Sayfa1!W47</f>
        <v>7185988000</v>
      </c>
      <c r="D47" s="2">
        <f>Sayfa1!V47</f>
        <v>5145113000</v>
      </c>
      <c r="E47" s="2">
        <f>Sayfa1!U47</f>
        <v>5765047000</v>
      </c>
      <c r="F47" s="2">
        <f>Sayfa1!T47</f>
        <v>5127060000</v>
      </c>
      <c r="G47" s="2">
        <f>Sayfa1!S47</f>
        <v>3674685000</v>
      </c>
      <c r="H47" s="2">
        <f>Sayfa1!R47</f>
        <v>5414867000</v>
      </c>
      <c r="I47" s="2">
        <f>Sayfa1!Q47</f>
        <v>5378462000</v>
      </c>
      <c r="J47" s="2">
        <f>Sayfa1!P47</f>
        <v>7680123000</v>
      </c>
      <c r="K47" s="2">
        <f>Sayfa1!O47</f>
        <v>7338880000</v>
      </c>
      <c r="L47" s="2">
        <f>Sayfa1!N47</f>
        <v>7271364000</v>
      </c>
      <c r="M47" s="2">
        <f>Sayfa1!M47</f>
        <v>7090385000</v>
      </c>
      <c r="N47" s="2">
        <f>Sayfa1!L47</f>
        <v>5970623000</v>
      </c>
      <c r="O47" s="2">
        <f>Sayfa1!K47</f>
        <v>4306604000</v>
      </c>
      <c r="P47" s="2">
        <f>Sayfa1!J47</f>
        <v>3662296000</v>
      </c>
      <c r="Q47" s="2">
        <f>Sayfa1!I47</f>
        <v>4381083000</v>
      </c>
      <c r="R47" s="2">
        <f>Sayfa1!H47</f>
        <v>3122188000</v>
      </c>
      <c r="S47" s="2">
        <f>Sayfa1!G47</f>
        <v>4443436000</v>
      </c>
      <c r="T47" s="2">
        <f>Sayfa1!F47</f>
        <v>4368168000</v>
      </c>
      <c r="U47" s="2">
        <f>Sayfa1!E47</f>
        <v>3923661000</v>
      </c>
      <c r="V47" s="2">
        <f>Sayfa1!D47</f>
        <v>5181169000</v>
      </c>
      <c r="W47" s="2">
        <f>Sayfa1!C47</f>
        <v>7134797000</v>
      </c>
      <c r="X47" s="2">
        <f>Sayfa1!B47</f>
        <v>15017049000</v>
      </c>
    </row>
    <row r="48" spans="1:24" x14ac:dyDescent="0.25">
      <c r="A48" t="s">
        <v>49</v>
      </c>
      <c r="B48" s="2">
        <f>Sayfa1!X48</f>
        <v>284335000</v>
      </c>
      <c r="C48" s="2">
        <f>Sayfa1!W48</f>
        <v>305983000</v>
      </c>
      <c r="D48" s="2">
        <f>Sayfa1!V48</f>
        <v>379954000</v>
      </c>
      <c r="E48" s="2">
        <f>Sayfa1!U48</f>
        <v>321720000</v>
      </c>
      <c r="F48" s="2">
        <f>Sayfa1!T48</f>
        <v>321190000</v>
      </c>
      <c r="G48" s="2">
        <f>Sayfa1!S48</f>
        <v>325317000</v>
      </c>
      <c r="H48" s="2">
        <f>Sayfa1!R48</f>
        <v>295946000</v>
      </c>
      <c r="I48" s="2">
        <f>Sayfa1!Q48</f>
        <v>302714000</v>
      </c>
      <c r="J48" s="2">
        <f>Sayfa1!P48</f>
        <v>310713000</v>
      </c>
      <c r="K48" s="2">
        <f>Sayfa1!O48</f>
        <v>324798000</v>
      </c>
      <c r="L48" s="2">
        <f>Sayfa1!N48</f>
        <v>356758000</v>
      </c>
      <c r="M48" s="2">
        <f>Sayfa1!M48</f>
        <v>340383000</v>
      </c>
      <c r="N48" s="2">
        <f>Sayfa1!L48</f>
        <v>343898000</v>
      </c>
      <c r="O48" s="2">
        <f>Sayfa1!K48</f>
        <v>353446000</v>
      </c>
      <c r="P48" s="2">
        <f>Sayfa1!J48</f>
        <v>319884000</v>
      </c>
      <c r="Q48" s="2">
        <f>Sayfa1!I48</f>
        <v>457604000</v>
      </c>
      <c r="R48" s="2">
        <f>Sayfa1!H48</f>
        <v>474692000</v>
      </c>
      <c r="S48" s="2">
        <f>Sayfa1!G48</f>
        <v>507445000</v>
      </c>
      <c r="T48" s="2">
        <f>Sayfa1!F48</f>
        <v>488503000</v>
      </c>
      <c r="U48" s="2">
        <f>Sayfa1!E48</f>
        <v>509087000</v>
      </c>
      <c r="V48" s="2">
        <f>Sayfa1!D48</f>
        <v>512974000</v>
      </c>
      <c r="W48" s="2">
        <f>Sayfa1!C48</f>
        <v>675671000</v>
      </c>
      <c r="X48" s="2">
        <f>Sayfa1!B48</f>
        <v>725860000</v>
      </c>
    </row>
    <row r="49" spans="1:24" x14ac:dyDescent="0.25">
      <c r="A49" t="s">
        <v>50</v>
      </c>
      <c r="B49" s="2">
        <f>Sayfa1!X49</f>
        <v>0</v>
      </c>
      <c r="C49" s="2">
        <f>Sayfa1!W49</f>
        <v>0</v>
      </c>
      <c r="D49" s="2">
        <f>Sayfa1!V49</f>
        <v>0</v>
      </c>
      <c r="E49" s="2">
        <f>Sayfa1!U49</f>
        <v>0</v>
      </c>
      <c r="F49" s="2">
        <f>Sayfa1!T49</f>
        <v>0</v>
      </c>
      <c r="G49" s="2">
        <f>Sayfa1!S49</f>
        <v>0</v>
      </c>
      <c r="H49" s="2">
        <f>Sayfa1!R49</f>
        <v>0</v>
      </c>
      <c r="I49" s="2">
        <f>Sayfa1!Q49</f>
        <v>0</v>
      </c>
      <c r="J49" s="2">
        <f>Sayfa1!P49</f>
        <v>0</v>
      </c>
      <c r="K49" s="2">
        <f>Sayfa1!O49</f>
        <v>0</v>
      </c>
      <c r="L49" s="2">
        <f>Sayfa1!N49</f>
        <v>0</v>
      </c>
      <c r="M49" s="2">
        <f>Sayfa1!M49</f>
        <v>0</v>
      </c>
      <c r="N49" s="2">
        <f>Sayfa1!L49</f>
        <v>0</v>
      </c>
      <c r="O49" s="2">
        <f>Sayfa1!K49</f>
        <v>0</v>
      </c>
      <c r="P49" s="2">
        <f>Sayfa1!J49</f>
        <v>0</v>
      </c>
      <c r="Q49" s="2">
        <f>Sayfa1!I49</f>
        <v>0</v>
      </c>
      <c r="R49" s="2">
        <f>Sayfa1!H49</f>
        <v>0</v>
      </c>
      <c r="S49" s="2">
        <f>Sayfa1!G49</f>
        <v>0</v>
      </c>
      <c r="T49" s="2">
        <f>Sayfa1!F49</f>
        <v>0</v>
      </c>
      <c r="U49" s="2">
        <f>Sayfa1!E49</f>
        <v>0</v>
      </c>
      <c r="V49" s="2">
        <f>Sayfa1!D49</f>
        <v>0</v>
      </c>
      <c r="W49" s="2">
        <f>Sayfa1!C49</f>
        <v>0</v>
      </c>
      <c r="X49" s="2">
        <f>Sayfa1!B49</f>
        <v>0</v>
      </c>
    </row>
    <row r="50" spans="1:24" x14ac:dyDescent="0.25">
      <c r="A50" t="s">
        <v>51</v>
      </c>
      <c r="B50" s="2">
        <f>Sayfa1!X50</f>
        <v>1286818000</v>
      </c>
      <c r="C50" s="2">
        <f>Sayfa1!W50</f>
        <v>1378092000</v>
      </c>
      <c r="D50" s="2">
        <f>Sayfa1!V50</f>
        <v>1482152000</v>
      </c>
      <c r="E50" s="2">
        <f>Sayfa1!U50</f>
        <v>1693350000</v>
      </c>
      <c r="F50" s="2">
        <f>Sayfa1!T50</f>
        <v>1714027000</v>
      </c>
      <c r="G50" s="2">
        <f>Sayfa1!S50</f>
        <v>1782587000</v>
      </c>
      <c r="H50" s="2">
        <f>Sayfa1!R50</f>
        <v>1857195000</v>
      </c>
      <c r="I50" s="2">
        <f>Sayfa1!Q50</f>
        <v>0</v>
      </c>
      <c r="J50" s="2">
        <f>Sayfa1!P50</f>
        <v>1911209000</v>
      </c>
      <c r="K50" s="2">
        <f>Sayfa1!O50</f>
        <v>1927752000</v>
      </c>
      <c r="L50" s="2">
        <f>Sayfa1!N50</f>
        <v>1996805000</v>
      </c>
      <c r="M50" s="2">
        <f>Sayfa1!M50</f>
        <v>0</v>
      </c>
      <c r="N50" s="2">
        <f>Sayfa1!L50</f>
        <v>0</v>
      </c>
      <c r="O50" s="2">
        <f>Sayfa1!K50</f>
        <v>0</v>
      </c>
      <c r="P50" s="2">
        <f>Sayfa1!J50</f>
        <v>0</v>
      </c>
      <c r="Q50" s="2">
        <f>Sayfa1!I50</f>
        <v>0</v>
      </c>
      <c r="R50" s="2">
        <f>Sayfa1!H50</f>
        <v>0</v>
      </c>
      <c r="S50" s="2">
        <f>Sayfa1!G50</f>
        <v>0</v>
      </c>
      <c r="T50" s="2">
        <f>Sayfa1!F50</f>
        <v>0</v>
      </c>
      <c r="U50" s="2">
        <f>Sayfa1!E50</f>
        <v>0</v>
      </c>
      <c r="V50" s="2">
        <f>Sayfa1!D50</f>
        <v>0</v>
      </c>
      <c r="W50" s="2">
        <f>Sayfa1!C50</f>
        <v>0</v>
      </c>
      <c r="X50" s="2">
        <f>Sayfa1!B50</f>
        <v>0</v>
      </c>
    </row>
    <row r="51" spans="1:24" x14ac:dyDescent="0.25">
      <c r="A51" t="s">
        <v>61</v>
      </c>
      <c r="B51" s="2">
        <f>Sayfa1!X51</f>
        <v>0</v>
      </c>
      <c r="C51" s="2">
        <f>Sayfa1!W51</f>
        <v>0</v>
      </c>
      <c r="D51" s="2">
        <f>Sayfa1!V51</f>
        <v>0</v>
      </c>
      <c r="E51" s="2">
        <f>Sayfa1!U51</f>
        <v>0</v>
      </c>
      <c r="F51" s="2">
        <f>Sayfa1!T51</f>
        <v>0</v>
      </c>
      <c r="G51" s="2">
        <f>Sayfa1!S51</f>
        <v>0</v>
      </c>
      <c r="H51" s="2">
        <f>Sayfa1!R51</f>
        <v>0</v>
      </c>
      <c r="I51" s="2">
        <f>Sayfa1!Q51</f>
        <v>0</v>
      </c>
      <c r="J51" s="2">
        <f>Sayfa1!P51</f>
        <v>0</v>
      </c>
      <c r="K51" s="2">
        <f>Sayfa1!O51</f>
        <v>0</v>
      </c>
      <c r="L51" s="2">
        <f>Sayfa1!N51</f>
        <v>0</v>
      </c>
      <c r="M51" s="2">
        <f>Sayfa1!M51</f>
        <v>0</v>
      </c>
      <c r="N51" s="2">
        <f>Sayfa1!L51</f>
        <v>0</v>
      </c>
      <c r="O51" s="2">
        <f>Sayfa1!K51</f>
        <v>0</v>
      </c>
      <c r="P51" s="2">
        <f>Sayfa1!J51</f>
        <v>0</v>
      </c>
      <c r="Q51" s="2">
        <f>Sayfa1!I51</f>
        <v>0</v>
      </c>
      <c r="R51" s="2">
        <f>Sayfa1!H51</f>
        <v>0</v>
      </c>
      <c r="S51" s="2">
        <f>Sayfa1!G51</f>
        <v>0</v>
      </c>
      <c r="T51" s="2">
        <f>Sayfa1!F51</f>
        <v>0</v>
      </c>
      <c r="U51" s="2">
        <f>Sayfa1!E51</f>
        <v>0</v>
      </c>
      <c r="V51" s="2">
        <f>Sayfa1!D51</f>
        <v>0</v>
      </c>
      <c r="W51" s="2">
        <f>Sayfa1!C51</f>
        <v>0</v>
      </c>
      <c r="X51" s="2">
        <f>Sayfa1!B51</f>
        <v>0</v>
      </c>
    </row>
    <row r="52" spans="1:24" x14ac:dyDescent="0.25">
      <c r="A52" t="s">
        <v>53</v>
      </c>
      <c r="B52" s="2">
        <f>Sayfa1!X52</f>
        <v>0</v>
      </c>
      <c r="C52" s="2">
        <f>Sayfa1!W52</f>
        <v>0</v>
      </c>
      <c r="D52" s="2">
        <f>Sayfa1!V52</f>
        <v>0</v>
      </c>
      <c r="E52" s="2">
        <f>Sayfa1!U52</f>
        <v>0</v>
      </c>
      <c r="F52" s="2">
        <f>Sayfa1!T52</f>
        <v>0</v>
      </c>
      <c r="G52" s="2">
        <f>Sayfa1!S52</f>
        <v>0</v>
      </c>
      <c r="H52" s="2">
        <f>Sayfa1!R52</f>
        <v>0</v>
      </c>
      <c r="I52" s="2">
        <f>Sayfa1!Q52</f>
        <v>0</v>
      </c>
      <c r="J52" s="2">
        <f>Sayfa1!P52</f>
        <v>0</v>
      </c>
      <c r="K52" s="2">
        <f>Sayfa1!O52</f>
        <v>0</v>
      </c>
      <c r="L52" s="2">
        <f>Sayfa1!N52</f>
        <v>0</v>
      </c>
      <c r="M52" s="2">
        <f>Sayfa1!M52</f>
        <v>0</v>
      </c>
      <c r="N52" s="2">
        <f>Sayfa1!L52</f>
        <v>0</v>
      </c>
      <c r="O52" s="2">
        <f>Sayfa1!K52</f>
        <v>0</v>
      </c>
      <c r="P52" s="2">
        <f>Sayfa1!J52</f>
        <v>0</v>
      </c>
      <c r="Q52" s="2">
        <f>Sayfa1!I52</f>
        <v>0</v>
      </c>
      <c r="R52" s="2">
        <f>Sayfa1!H52</f>
        <v>0</v>
      </c>
      <c r="S52" s="2">
        <f>Sayfa1!G52</f>
        <v>0</v>
      </c>
      <c r="T52" s="2">
        <f>Sayfa1!F52</f>
        <v>0</v>
      </c>
      <c r="U52" s="2">
        <f>Sayfa1!E52</f>
        <v>0</v>
      </c>
      <c r="V52" s="2">
        <f>Sayfa1!D52</f>
        <v>0</v>
      </c>
      <c r="W52" s="2">
        <f>Sayfa1!C52</f>
        <v>0</v>
      </c>
      <c r="X52" s="2">
        <f>Sayfa1!B52</f>
        <v>0</v>
      </c>
    </row>
    <row r="53" spans="1:24" x14ac:dyDescent="0.25">
      <c r="A53" t="s">
        <v>54</v>
      </c>
      <c r="B53" s="2">
        <f>Sayfa1!X53</f>
        <v>0</v>
      </c>
      <c r="C53" s="2">
        <f>Sayfa1!W53</f>
        <v>0</v>
      </c>
      <c r="D53" s="2">
        <f>Sayfa1!V53</f>
        <v>0</v>
      </c>
      <c r="E53" s="2">
        <f>Sayfa1!U53</f>
        <v>0</v>
      </c>
      <c r="F53" s="2">
        <f>Sayfa1!T53</f>
        <v>0</v>
      </c>
      <c r="G53" s="2">
        <f>Sayfa1!S53</f>
        <v>0</v>
      </c>
      <c r="H53" s="2">
        <f>Sayfa1!R53</f>
        <v>0</v>
      </c>
      <c r="I53" s="2">
        <f>Sayfa1!Q53</f>
        <v>0</v>
      </c>
      <c r="J53" s="2">
        <f>Sayfa1!P53</f>
        <v>0</v>
      </c>
      <c r="K53" s="2">
        <f>Sayfa1!O53</f>
        <v>0</v>
      </c>
      <c r="L53" s="2">
        <f>Sayfa1!N53</f>
        <v>0</v>
      </c>
      <c r="M53" s="2">
        <f>Sayfa1!M53</f>
        <v>0</v>
      </c>
      <c r="N53" s="2">
        <f>Sayfa1!L53</f>
        <v>0</v>
      </c>
      <c r="O53" s="2">
        <f>Sayfa1!K53</f>
        <v>0</v>
      </c>
      <c r="P53" s="2">
        <f>Sayfa1!J53</f>
        <v>0</v>
      </c>
      <c r="Q53" s="2">
        <f>Sayfa1!I53</f>
        <v>0</v>
      </c>
      <c r="R53" s="2">
        <f>Sayfa1!H53</f>
        <v>0</v>
      </c>
      <c r="S53" s="2">
        <f>Sayfa1!G53</f>
        <v>0</v>
      </c>
      <c r="T53" s="2">
        <f>Sayfa1!F53</f>
        <v>0</v>
      </c>
      <c r="U53" s="2">
        <f>Sayfa1!E53</f>
        <v>0</v>
      </c>
      <c r="V53" s="2">
        <f>Sayfa1!D53</f>
        <v>0</v>
      </c>
      <c r="W53" s="2">
        <f>Sayfa1!C53</f>
        <v>0</v>
      </c>
      <c r="X53" s="2">
        <f>Sayfa1!B53</f>
        <v>0</v>
      </c>
    </row>
    <row r="54" spans="1:24" x14ac:dyDescent="0.25">
      <c r="A54" t="s">
        <v>62</v>
      </c>
      <c r="B54" s="2">
        <f>Sayfa1!X54</f>
        <v>0</v>
      </c>
      <c r="C54" s="2">
        <f>Sayfa1!W54</f>
        <v>0</v>
      </c>
      <c r="D54" s="2">
        <f>Sayfa1!V54</f>
        <v>0</v>
      </c>
      <c r="E54" s="2">
        <f>Sayfa1!U54</f>
        <v>0</v>
      </c>
      <c r="F54" s="2">
        <f>Sayfa1!T54</f>
        <v>0</v>
      </c>
      <c r="G54" s="2">
        <f>Sayfa1!S54</f>
        <v>0</v>
      </c>
      <c r="H54" s="2">
        <f>Sayfa1!R54</f>
        <v>0</v>
      </c>
      <c r="I54" s="2">
        <f>Sayfa1!Q54</f>
        <v>0</v>
      </c>
      <c r="J54" s="2">
        <f>Sayfa1!P54</f>
        <v>163470000</v>
      </c>
      <c r="K54" s="2">
        <f>Sayfa1!O54</f>
        <v>82961000</v>
      </c>
      <c r="L54" s="2">
        <f>Sayfa1!N54</f>
        <v>234525000</v>
      </c>
      <c r="M54" s="2">
        <f>Sayfa1!M54</f>
        <v>211044000</v>
      </c>
      <c r="N54" s="2">
        <f>Sayfa1!L54</f>
        <v>367549000</v>
      </c>
      <c r="O54" s="2">
        <f>Sayfa1!K54</f>
        <v>510323000</v>
      </c>
      <c r="P54" s="2">
        <f>Sayfa1!J54</f>
        <v>1178902000</v>
      </c>
      <c r="Q54" s="2">
        <f>Sayfa1!I54</f>
        <v>1062094000</v>
      </c>
      <c r="R54" s="2">
        <f>Sayfa1!H54</f>
        <v>619968000</v>
      </c>
      <c r="S54" s="2">
        <f>Sayfa1!G54</f>
        <v>41054000</v>
      </c>
      <c r="T54" s="2">
        <f>Sayfa1!F54</f>
        <v>678000</v>
      </c>
      <c r="U54" s="2">
        <f>Sayfa1!E54</f>
        <v>0</v>
      </c>
      <c r="V54" s="2">
        <f>Sayfa1!D54</f>
        <v>2785000</v>
      </c>
      <c r="W54" s="2">
        <f>Sayfa1!C54</f>
        <v>92861000</v>
      </c>
      <c r="X54" s="2">
        <f>Sayfa1!B54</f>
        <v>1043383000</v>
      </c>
    </row>
    <row r="55" spans="1:24" x14ac:dyDescent="0.25">
      <c r="A55" t="s">
        <v>63</v>
      </c>
      <c r="B55" s="2">
        <f>Sayfa1!X55</f>
        <v>69646000</v>
      </c>
      <c r="C55" s="2">
        <f>Sayfa1!W55</f>
        <v>101591000</v>
      </c>
      <c r="D55" s="2">
        <f>Sayfa1!V55</f>
        <v>109857000</v>
      </c>
      <c r="E55" s="2">
        <f>Sayfa1!U55</f>
        <v>115366000</v>
      </c>
      <c r="F55" s="2">
        <f>Sayfa1!T55</f>
        <v>124914000</v>
      </c>
      <c r="G55" s="2">
        <f>Sayfa1!S55</f>
        <v>133178000</v>
      </c>
      <c r="H55" s="2">
        <f>Sayfa1!R55</f>
        <v>139238000</v>
      </c>
      <c r="I55" s="2">
        <f>Sayfa1!Q55</f>
        <v>167216000</v>
      </c>
      <c r="J55" s="2">
        <f>Sayfa1!P55</f>
        <v>180263000</v>
      </c>
      <c r="K55" s="2">
        <f>Sayfa1!O55</f>
        <v>198231000</v>
      </c>
      <c r="L55" s="2">
        <f>Sayfa1!N55</f>
        <v>204316000</v>
      </c>
      <c r="M55" s="2">
        <f>Sayfa1!M55</f>
        <v>224179000</v>
      </c>
      <c r="N55" s="2">
        <f>Sayfa1!L55</f>
        <v>242000000</v>
      </c>
      <c r="O55" s="2">
        <f>Sayfa1!K55</f>
        <v>248814000</v>
      </c>
      <c r="P55" s="2">
        <f>Sayfa1!J55</f>
        <v>279994000</v>
      </c>
      <c r="Q55" s="2">
        <f>Sayfa1!I55</f>
        <v>315419000</v>
      </c>
      <c r="R55" s="2">
        <f>Sayfa1!H55</f>
        <v>430722000</v>
      </c>
      <c r="S55" s="2">
        <f>Sayfa1!G55</f>
        <v>541122000</v>
      </c>
      <c r="T55" s="2">
        <f>Sayfa1!F55</f>
        <v>600548000</v>
      </c>
      <c r="U55" s="2">
        <f>Sayfa1!E55</f>
        <v>1153248000</v>
      </c>
      <c r="V55" s="2">
        <f>Sayfa1!D55</f>
        <v>1413131000</v>
      </c>
      <c r="W55" s="2">
        <f>Sayfa1!C55</f>
        <v>1461506000</v>
      </c>
      <c r="X55" s="2">
        <f>Sayfa1!B55</f>
        <v>1560019000</v>
      </c>
    </row>
    <row r="56" spans="1:24" x14ac:dyDescent="0.25">
      <c r="A56" t="s">
        <v>64</v>
      </c>
      <c r="B56" s="2">
        <f>Sayfa1!X56</f>
        <v>0</v>
      </c>
      <c r="C56" s="2">
        <f>Sayfa1!W56</f>
        <v>0</v>
      </c>
      <c r="D56" s="2">
        <f>Sayfa1!V56</f>
        <v>0</v>
      </c>
      <c r="E56" s="2">
        <f>Sayfa1!U56</f>
        <v>0</v>
      </c>
      <c r="F56" s="2">
        <f>Sayfa1!T56</f>
        <v>0</v>
      </c>
      <c r="G56" s="2">
        <f>Sayfa1!S56</f>
        <v>0</v>
      </c>
      <c r="H56" s="2">
        <f>Sayfa1!R56</f>
        <v>0</v>
      </c>
      <c r="I56" s="2">
        <f>Sayfa1!Q56</f>
        <v>0</v>
      </c>
      <c r="J56" s="2">
        <f>Sayfa1!P56</f>
        <v>0</v>
      </c>
      <c r="K56" s="2">
        <f>Sayfa1!O56</f>
        <v>0</v>
      </c>
      <c r="L56" s="2">
        <f>Sayfa1!N56</f>
        <v>0</v>
      </c>
      <c r="M56" s="2">
        <f>Sayfa1!M56</f>
        <v>0</v>
      </c>
      <c r="N56" s="2">
        <f>Sayfa1!L56</f>
        <v>0</v>
      </c>
      <c r="O56" s="2">
        <f>Sayfa1!K56</f>
        <v>0</v>
      </c>
      <c r="P56" s="2">
        <f>Sayfa1!J56</f>
        <v>0</v>
      </c>
      <c r="Q56" s="2">
        <f>Sayfa1!I56</f>
        <v>0</v>
      </c>
      <c r="R56" s="2">
        <f>Sayfa1!H56</f>
        <v>0</v>
      </c>
      <c r="S56" s="2">
        <f>Sayfa1!G56</f>
        <v>0</v>
      </c>
      <c r="T56" s="2">
        <f>Sayfa1!F56</f>
        <v>0</v>
      </c>
      <c r="U56" s="2">
        <f>Sayfa1!E56</f>
        <v>0</v>
      </c>
      <c r="V56" s="2">
        <f>Sayfa1!D56</f>
        <v>0</v>
      </c>
      <c r="W56" s="2">
        <f>Sayfa1!C56</f>
        <v>0</v>
      </c>
      <c r="X56" s="2">
        <f>Sayfa1!B56</f>
        <v>0</v>
      </c>
    </row>
    <row r="57" spans="1:24" x14ac:dyDescent="0.25">
      <c r="A57" t="s">
        <v>65</v>
      </c>
      <c r="B57" s="2">
        <f>Sayfa1!X57</f>
        <v>1116630000</v>
      </c>
      <c r="C57" s="2">
        <f>Sayfa1!W57</f>
        <v>1143766000</v>
      </c>
      <c r="D57" s="2">
        <f>Sayfa1!V57</f>
        <v>1233407000</v>
      </c>
      <c r="E57" s="2">
        <f>Sayfa1!U57</f>
        <v>1378783000</v>
      </c>
      <c r="F57" s="2">
        <f>Sayfa1!T57</f>
        <v>1368207000</v>
      </c>
      <c r="G57" s="2">
        <f>Sayfa1!S57</f>
        <v>1371862000</v>
      </c>
      <c r="H57" s="2">
        <f>Sayfa1!R57</f>
        <v>1414907000</v>
      </c>
      <c r="I57" s="2">
        <f>Sayfa1!Q57</f>
        <v>1477868000</v>
      </c>
      <c r="J57" s="2">
        <f>Sayfa1!P57</f>
        <v>1470570000</v>
      </c>
      <c r="K57" s="2">
        <f>Sayfa1!O57</f>
        <v>1536799000</v>
      </c>
      <c r="L57" s="2">
        <f>Sayfa1!N57</f>
        <v>1538016000</v>
      </c>
      <c r="M57" s="2">
        <f>Sayfa1!M57</f>
        <v>1366979000</v>
      </c>
      <c r="N57" s="2">
        <f>Sayfa1!L57</f>
        <v>1277819000</v>
      </c>
      <c r="O57" s="2">
        <f>Sayfa1!K57</f>
        <v>1112277000</v>
      </c>
      <c r="P57" s="2">
        <f>Sayfa1!J57</f>
        <v>945661000</v>
      </c>
      <c r="Q57" s="2">
        <f>Sayfa1!I57</f>
        <v>1504908000</v>
      </c>
      <c r="R57" s="2">
        <f>Sayfa1!H57</f>
        <v>1323659000</v>
      </c>
      <c r="S57" s="2">
        <f>Sayfa1!G57</f>
        <v>1459038000</v>
      </c>
      <c r="T57" s="2">
        <f>Sayfa1!F57</f>
        <v>1563110000</v>
      </c>
      <c r="U57" s="2">
        <f>Sayfa1!E57</f>
        <v>774789000</v>
      </c>
      <c r="V57" s="2">
        <f>Sayfa1!D57</f>
        <v>764874000</v>
      </c>
      <c r="W57" s="2">
        <f>Sayfa1!C57</f>
        <v>828284000</v>
      </c>
      <c r="X57" s="2">
        <f>Sayfa1!B57</f>
        <v>1004973000</v>
      </c>
    </row>
    <row r="58" spans="1:24" x14ac:dyDescent="0.25">
      <c r="A58" t="s">
        <v>66</v>
      </c>
      <c r="B58" s="2">
        <f>Sayfa1!X58</f>
        <v>871000</v>
      </c>
      <c r="C58" s="2">
        <f>Sayfa1!W58</f>
        <v>562000</v>
      </c>
      <c r="D58" s="2">
        <f>Sayfa1!V58</f>
        <v>1771000</v>
      </c>
      <c r="E58" s="2">
        <f>Sayfa1!U58</f>
        <v>7722000</v>
      </c>
      <c r="F58" s="2">
        <f>Sayfa1!T58</f>
        <v>236000</v>
      </c>
      <c r="G58" s="2">
        <f>Sayfa1!S58</f>
        <v>0</v>
      </c>
      <c r="H58" s="2">
        <f>Sayfa1!R58</f>
        <v>0</v>
      </c>
      <c r="I58" s="2">
        <f>Sayfa1!Q58</f>
        <v>0</v>
      </c>
      <c r="J58" s="2">
        <f>Sayfa1!P58</f>
        <v>0</v>
      </c>
      <c r="K58" s="2">
        <f>Sayfa1!O58</f>
        <v>0</v>
      </c>
      <c r="L58" s="2">
        <f>Sayfa1!N58</f>
        <v>0</v>
      </c>
      <c r="M58" s="2">
        <f>Sayfa1!M58</f>
        <v>1619000</v>
      </c>
      <c r="N58" s="2">
        <f>Sayfa1!L58</f>
        <v>2701000</v>
      </c>
      <c r="O58" s="2">
        <f>Sayfa1!K58</f>
        <v>3526000</v>
      </c>
      <c r="P58" s="2">
        <f>Sayfa1!J58</f>
        <v>5962000</v>
      </c>
      <c r="Q58" s="2">
        <f>Sayfa1!I58</f>
        <v>5135000</v>
      </c>
      <c r="R58" s="2">
        <f>Sayfa1!H58</f>
        <v>10017000</v>
      </c>
      <c r="S58" s="2">
        <f>Sayfa1!G58</f>
        <v>2103000</v>
      </c>
      <c r="T58" s="2">
        <f>Sayfa1!F58</f>
        <v>1948000</v>
      </c>
      <c r="U58" s="2">
        <f>Sayfa1!E58</f>
        <v>1726000</v>
      </c>
      <c r="V58" s="2">
        <f>Sayfa1!D58</f>
        <v>0</v>
      </c>
      <c r="W58" s="2">
        <f>Sayfa1!C58</f>
        <v>0</v>
      </c>
      <c r="X58" s="2">
        <f>Sayfa1!B58</f>
        <v>0</v>
      </c>
    </row>
    <row r="59" spans="1:24" x14ac:dyDescent="0.25">
      <c r="A59" t="s">
        <v>67</v>
      </c>
      <c r="B59" s="2">
        <f>Sayfa1!X59</f>
        <v>5772512000</v>
      </c>
      <c r="C59" s="2">
        <f>Sayfa1!W59</f>
        <v>6050205000</v>
      </c>
      <c r="D59" s="2">
        <f>Sayfa1!V59</f>
        <v>6349384000</v>
      </c>
      <c r="E59" s="2">
        <f>Sayfa1!U59</f>
        <v>6298915000</v>
      </c>
      <c r="F59" s="2">
        <f>Sayfa1!T59</f>
        <v>6129912000</v>
      </c>
      <c r="G59" s="2">
        <f>Sayfa1!S59</f>
        <v>6334422000</v>
      </c>
      <c r="H59" s="2">
        <f>Sayfa1!R59</f>
        <v>6590139000</v>
      </c>
      <c r="I59" s="2">
        <f>Sayfa1!Q59</f>
        <v>6834503000</v>
      </c>
      <c r="J59" s="2">
        <f>Sayfa1!P59</f>
        <v>6559760000</v>
      </c>
      <c r="K59" s="2">
        <f>Sayfa1!O59</f>
        <v>6915245000</v>
      </c>
      <c r="L59" s="2">
        <f>Sayfa1!N59</f>
        <v>7601573000</v>
      </c>
      <c r="M59" s="2">
        <f>Sayfa1!M59</f>
        <v>7153306000</v>
      </c>
      <c r="N59" s="2">
        <f>Sayfa1!L59</f>
        <v>6719536000</v>
      </c>
      <c r="O59" s="2">
        <f>Sayfa1!K59</f>
        <v>7111849000</v>
      </c>
      <c r="P59" s="2">
        <f>Sayfa1!J59</f>
        <v>7633531000</v>
      </c>
      <c r="Q59" s="2">
        <f>Sayfa1!I59</f>
        <v>9351022000</v>
      </c>
      <c r="R59" s="2">
        <f>Sayfa1!H59</f>
        <v>8066275000</v>
      </c>
      <c r="S59" s="2">
        <f>Sayfa1!G59</f>
        <v>9019449000</v>
      </c>
      <c r="T59" s="2">
        <f>Sayfa1!F59</f>
        <v>9965481000</v>
      </c>
      <c r="U59" s="2">
        <f>Sayfa1!E59</f>
        <v>21572246000</v>
      </c>
      <c r="V59" s="2">
        <f>Sayfa1!D59</f>
        <v>19158127000</v>
      </c>
      <c r="W59" s="2">
        <f>Sayfa1!C59</f>
        <v>21774102000</v>
      </c>
      <c r="X59" s="2">
        <f>Sayfa1!B59</f>
        <v>32046733000</v>
      </c>
    </row>
    <row r="60" spans="1:24" x14ac:dyDescent="0.25">
      <c r="A60" t="s">
        <v>68</v>
      </c>
      <c r="B60" s="2">
        <f>Sayfa1!X60</f>
        <v>5772512000</v>
      </c>
      <c r="C60" s="2">
        <f>Sayfa1!W60</f>
        <v>6050205000</v>
      </c>
      <c r="D60" s="2">
        <f>Sayfa1!V60</f>
        <v>6349384000</v>
      </c>
      <c r="E60" s="2">
        <f>Sayfa1!U60</f>
        <v>6298915000</v>
      </c>
      <c r="F60" s="2">
        <f>Sayfa1!T60</f>
        <v>6129912000</v>
      </c>
      <c r="G60" s="2">
        <f>Sayfa1!S60</f>
        <v>6334422000</v>
      </c>
      <c r="H60" s="2">
        <f>Sayfa1!R60</f>
        <v>6590139000</v>
      </c>
      <c r="I60" s="2">
        <f>Sayfa1!Q60</f>
        <v>6834503000</v>
      </c>
      <c r="J60" s="2">
        <f>Sayfa1!P60</f>
        <v>6559760000</v>
      </c>
      <c r="K60" s="2">
        <f>Sayfa1!O60</f>
        <v>6915245000</v>
      </c>
      <c r="L60" s="2">
        <f>Sayfa1!N60</f>
        <v>7601573000</v>
      </c>
      <c r="M60" s="2">
        <f>Sayfa1!M60</f>
        <v>7153306000</v>
      </c>
      <c r="N60" s="2">
        <f>Sayfa1!L60</f>
        <v>6719536000</v>
      </c>
      <c r="O60" s="2">
        <f>Sayfa1!K60</f>
        <v>7111849000</v>
      </c>
      <c r="P60" s="2">
        <f>Sayfa1!J60</f>
        <v>7633531000</v>
      </c>
      <c r="Q60" s="2">
        <f>Sayfa1!I60</f>
        <v>9351022000</v>
      </c>
      <c r="R60" s="2">
        <f>Sayfa1!H60</f>
        <v>8066275000</v>
      </c>
      <c r="S60" s="2">
        <f>Sayfa1!G60</f>
        <v>9019449000</v>
      </c>
      <c r="T60" s="2">
        <f>Sayfa1!F60</f>
        <v>9965481000</v>
      </c>
      <c r="U60" s="2">
        <f>Sayfa1!E60</f>
        <v>21572246000</v>
      </c>
      <c r="V60" s="2">
        <f>Sayfa1!D60</f>
        <v>19158127000</v>
      </c>
      <c r="W60" s="2">
        <f>Sayfa1!C60</f>
        <v>21774102000</v>
      </c>
      <c r="X60" s="2">
        <f>Sayfa1!B60</f>
        <v>32046733000</v>
      </c>
    </row>
    <row r="61" spans="1:24" x14ac:dyDescent="0.25">
      <c r="A61" t="s">
        <v>69</v>
      </c>
      <c r="B61" s="2">
        <f>Sayfa1!X61</f>
        <v>1181069000</v>
      </c>
      <c r="C61" s="2">
        <f>Sayfa1!W61</f>
        <v>1181069000</v>
      </c>
      <c r="D61" s="2">
        <f>Sayfa1!V61</f>
        <v>1181069000</v>
      </c>
      <c r="E61" s="2">
        <f>Sayfa1!U61</f>
        <v>1181069000</v>
      </c>
      <c r="F61" s="2">
        <f>Sayfa1!T61</f>
        <v>1181069000</v>
      </c>
      <c r="G61" s="2">
        <f>Sayfa1!S61</f>
        <v>1181069000</v>
      </c>
      <c r="H61" s="2">
        <f>Sayfa1!R61</f>
        <v>1181069000</v>
      </c>
      <c r="I61" s="2">
        <f>Sayfa1!Q61</f>
        <v>1181069000</v>
      </c>
      <c r="J61" s="2">
        <f>Sayfa1!P61</f>
        <v>1181069000</v>
      </c>
      <c r="K61" s="2">
        <f>Sayfa1!O61</f>
        <v>1181069000</v>
      </c>
      <c r="L61" s="2">
        <f>Sayfa1!N61</f>
        <v>1181069000</v>
      </c>
      <c r="M61" s="2">
        <f>Sayfa1!M61</f>
        <v>1181069000</v>
      </c>
      <c r="N61" s="2">
        <f>Sayfa1!L61</f>
        <v>1181069000</v>
      </c>
      <c r="O61" s="2">
        <f>Sayfa1!K61</f>
        <v>1181069000</v>
      </c>
      <c r="P61" s="2">
        <f>Sayfa1!J61</f>
        <v>1181069000</v>
      </c>
      <c r="Q61" s="2">
        <f>Sayfa1!I61</f>
        <v>1181069000</v>
      </c>
      <c r="R61" s="2">
        <f>Sayfa1!H61</f>
        <v>1181069000</v>
      </c>
      <c r="S61" s="2">
        <f>Sayfa1!G61</f>
        <v>1181069000</v>
      </c>
      <c r="T61" s="2">
        <f>Sayfa1!F61</f>
        <v>1181069000</v>
      </c>
      <c r="U61" s="2">
        <f>Sayfa1!E61</f>
        <v>1181069000</v>
      </c>
      <c r="V61" s="2">
        <f>Sayfa1!D61</f>
        <v>1181069000</v>
      </c>
      <c r="W61" s="2">
        <f>Sayfa1!C61</f>
        <v>1181069000</v>
      </c>
      <c r="X61" s="2">
        <f>Sayfa1!B61</f>
        <v>1181069000</v>
      </c>
    </row>
    <row r="62" spans="1:24" x14ac:dyDescent="0.25">
      <c r="A62" t="s">
        <v>70</v>
      </c>
      <c r="B62" s="2">
        <f>Sayfa1!X62</f>
        <v>0</v>
      </c>
      <c r="C62" s="2">
        <f>Sayfa1!W62</f>
        <v>0</v>
      </c>
      <c r="D62" s="2">
        <f>Sayfa1!V62</f>
        <v>0</v>
      </c>
      <c r="E62" s="2">
        <f>Sayfa1!U62</f>
        <v>0</v>
      </c>
      <c r="F62" s="2">
        <f>Sayfa1!T62</f>
        <v>0</v>
      </c>
      <c r="G62" s="2">
        <f>Sayfa1!S62</f>
        <v>0</v>
      </c>
      <c r="H62" s="2">
        <f>Sayfa1!R62</f>
        <v>0</v>
      </c>
      <c r="I62" s="2">
        <f>Sayfa1!Q62</f>
        <v>0</v>
      </c>
      <c r="J62" s="2">
        <f>Sayfa1!P62</f>
        <v>0</v>
      </c>
      <c r="K62" s="2">
        <f>Sayfa1!O62</f>
        <v>0</v>
      </c>
      <c r="L62" s="2">
        <f>Sayfa1!N62</f>
        <v>0</v>
      </c>
      <c r="M62" s="2">
        <f>Sayfa1!M62</f>
        <v>0</v>
      </c>
      <c r="N62" s="2">
        <f>Sayfa1!L62</f>
        <v>0</v>
      </c>
      <c r="O62" s="2">
        <f>Sayfa1!K62</f>
        <v>0</v>
      </c>
      <c r="P62" s="2">
        <f>Sayfa1!J62</f>
        <v>0</v>
      </c>
      <c r="Q62" s="2">
        <f>Sayfa1!I62</f>
        <v>0</v>
      </c>
      <c r="R62" s="2">
        <f>Sayfa1!H62</f>
        <v>0</v>
      </c>
      <c r="S62" s="2">
        <f>Sayfa1!G62</f>
        <v>0</v>
      </c>
      <c r="T62" s="2">
        <f>Sayfa1!F62</f>
        <v>0</v>
      </c>
      <c r="U62" s="2">
        <f>Sayfa1!E62</f>
        <v>0</v>
      </c>
      <c r="V62" s="2">
        <f>Sayfa1!D62</f>
        <v>0</v>
      </c>
      <c r="W62" s="2">
        <f>Sayfa1!C62</f>
        <v>0</v>
      </c>
      <c r="X62" s="2">
        <f>Sayfa1!B62</f>
        <v>0</v>
      </c>
    </row>
    <row r="63" spans="1:24" x14ac:dyDescent="0.25">
      <c r="A63" t="s">
        <v>71</v>
      </c>
      <c r="B63" s="2">
        <f>Sayfa1!X63</f>
        <v>0</v>
      </c>
      <c r="C63" s="2">
        <f>Sayfa1!W63</f>
        <v>0</v>
      </c>
      <c r="D63" s="2">
        <f>Sayfa1!V63</f>
        <v>0</v>
      </c>
      <c r="E63" s="2">
        <f>Sayfa1!U63</f>
        <v>0</v>
      </c>
      <c r="F63" s="2">
        <f>Sayfa1!T63</f>
        <v>0</v>
      </c>
      <c r="G63" s="2">
        <f>Sayfa1!S63</f>
        <v>0</v>
      </c>
      <c r="H63" s="2">
        <f>Sayfa1!R63</f>
        <v>0</v>
      </c>
      <c r="I63" s="2">
        <f>Sayfa1!Q63</f>
        <v>0</v>
      </c>
      <c r="J63" s="2">
        <f>Sayfa1!P63</f>
        <v>0</v>
      </c>
      <c r="K63" s="2">
        <f>Sayfa1!O63</f>
        <v>0</v>
      </c>
      <c r="L63" s="2">
        <f>Sayfa1!N63</f>
        <v>0</v>
      </c>
      <c r="M63" s="2">
        <f>Sayfa1!M63</f>
        <v>0</v>
      </c>
      <c r="N63" s="2">
        <f>Sayfa1!L63</f>
        <v>0</v>
      </c>
      <c r="O63" s="2">
        <f>Sayfa1!K63</f>
        <v>0</v>
      </c>
      <c r="P63" s="2">
        <f>Sayfa1!J63</f>
        <v>0</v>
      </c>
      <c r="Q63" s="2">
        <f>Sayfa1!I63</f>
        <v>0</v>
      </c>
      <c r="R63" s="2">
        <f>Sayfa1!H63</f>
        <v>0</v>
      </c>
      <c r="S63" s="2">
        <f>Sayfa1!G63</f>
        <v>0</v>
      </c>
      <c r="T63" s="2">
        <f>Sayfa1!F63</f>
        <v>0</v>
      </c>
      <c r="U63" s="2">
        <f>Sayfa1!E63</f>
        <v>0</v>
      </c>
      <c r="V63" s="2">
        <f>Sayfa1!D63</f>
        <v>0</v>
      </c>
      <c r="W63" s="2">
        <f>Sayfa1!C63</f>
        <v>0</v>
      </c>
      <c r="X63" s="2">
        <f>Sayfa1!B63</f>
        <v>0</v>
      </c>
    </row>
    <row r="64" spans="1:24" x14ac:dyDescent="0.25">
      <c r="A64" t="s">
        <v>72</v>
      </c>
      <c r="B64" s="2">
        <f>Sayfa1!X64</f>
        <v>0</v>
      </c>
      <c r="C64" s="2">
        <f>Sayfa1!W64</f>
        <v>0</v>
      </c>
      <c r="D64" s="2">
        <f>Sayfa1!V64</f>
        <v>0</v>
      </c>
      <c r="E64" s="2">
        <f>Sayfa1!U64</f>
        <v>0</v>
      </c>
      <c r="F64" s="2">
        <f>Sayfa1!T64</f>
        <v>0</v>
      </c>
      <c r="G64" s="2">
        <f>Sayfa1!S64</f>
        <v>0</v>
      </c>
      <c r="H64" s="2">
        <f>Sayfa1!R64</f>
        <v>0</v>
      </c>
      <c r="I64" s="2">
        <f>Sayfa1!Q64</f>
        <v>0</v>
      </c>
      <c r="J64" s="2">
        <f>Sayfa1!P64</f>
        <v>0</v>
      </c>
      <c r="K64" s="2">
        <f>Sayfa1!O64</f>
        <v>0</v>
      </c>
      <c r="L64" s="2">
        <f>Sayfa1!N64</f>
        <v>0</v>
      </c>
      <c r="M64" s="2">
        <f>Sayfa1!M64</f>
        <v>0</v>
      </c>
      <c r="N64" s="2">
        <f>Sayfa1!L64</f>
        <v>0</v>
      </c>
      <c r="O64" s="2">
        <f>Sayfa1!K64</f>
        <v>0</v>
      </c>
      <c r="P64" s="2">
        <f>Sayfa1!J64</f>
        <v>0</v>
      </c>
      <c r="Q64" s="2">
        <f>Sayfa1!I64</f>
        <v>0</v>
      </c>
      <c r="R64" s="2">
        <f>Sayfa1!H64</f>
        <v>0</v>
      </c>
      <c r="S64" s="2">
        <f>Sayfa1!G64</f>
        <v>0</v>
      </c>
      <c r="T64" s="2">
        <f>Sayfa1!F64</f>
        <v>0</v>
      </c>
      <c r="U64" s="2">
        <f>Sayfa1!E64</f>
        <v>0</v>
      </c>
      <c r="V64" s="2">
        <f>Sayfa1!D64</f>
        <v>0</v>
      </c>
      <c r="W64" s="2">
        <f>Sayfa1!C64</f>
        <v>0</v>
      </c>
      <c r="X64" s="2">
        <f>Sayfa1!B64</f>
        <v>0</v>
      </c>
    </row>
    <row r="65" spans="1:24" x14ac:dyDescent="0.25">
      <c r="A65" t="s">
        <v>73</v>
      </c>
      <c r="B65" s="2">
        <f>Sayfa1!X65</f>
        <v>0</v>
      </c>
      <c r="C65" s="2">
        <f>Sayfa1!W65</f>
        <v>0</v>
      </c>
      <c r="D65" s="2">
        <f>Sayfa1!V65</f>
        <v>0</v>
      </c>
      <c r="E65" s="2">
        <f>Sayfa1!U65</f>
        <v>0</v>
      </c>
      <c r="F65" s="2">
        <f>Sayfa1!T65</f>
        <v>0</v>
      </c>
      <c r="G65" s="2">
        <f>Sayfa1!S65</f>
        <v>0</v>
      </c>
      <c r="H65" s="2">
        <f>Sayfa1!R65</f>
        <v>0</v>
      </c>
      <c r="I65" s="2">
        <f>Sayfa1!Q65</f>
        <v>0</v>
      </c>
      <c r="J65" s="2">
        <f>Sayfa1!P65</f>
        <v>0</v>
      </c>
      <c r="K65" s="2">
        <f>Sayfa1!O65</f>
        <v>0</v>
      </c>
      <c r="L65" s="2">
        <f>Sayfa1!N65</f>
        <v>0</v>
      </c>
      <c r="M65" s="2">
        <f>Sayfa1!M65</f>
        <v>0</v>
      </c>
      <c r="N65" s="2">
        <f>Sayfa1!L65</f>
        <v>0</v>
      </c>
      <c r="O65" s="2">
        <f>Sayfa1!K65</f>
        <v>0</v>
      </c>
      <c r="P65" s="2">
        <f>Sayfa1!J65</f>
        <v>0</v>
      </c>
      <c r="Q65" s="2">
        <f>Sayfa1!I65</f>
        <v>0</v>
      </c>
      <c r="R65" s="2">
        <f>Sayfa1!H65</f>
        <v>0</v>
      </c>
      <c r="S65" s="2">
        <f>Sayfa1!G65</f>
        <v>0</v>
      </c>
      <c r="T65" s="2">
        <f>Sayfa1!F65</f>
        <v>0</v>
      </c>
      <c r="U65" s="2">
        <f>Sayfa1!E65</f>
        <v>0</v>
      </c>
      <c r="V65" s="2">
        <f>Sayfa1!D65</f>
        <v>0</v>
      </c>
      <c r="W65" s="2">
        <f>Sayfa1!C65</f>
        <v>0</v>
      </c>
      <c r="X65" s="2">
        <f>Sayfa1!B65</f>
        <v>0</v>
      </c>
    </row>
    <row r="66" spans="1:24" x14ac:dyDescent="0.25">
      <c r="A66" t="s">
        <v>74</v>
      </c>
      <c r="B66" s="2">
        <f>Sayfa1!X66</f>
        <v>217079000</v>
      </c>
      <c r="C66" s="2">
        <f>Sayfa1!W66</f>
        <v>222120000</v>
      </c>
      <c r="D66" s="2">
        <f>Sayfa1!V66</f>
        <v>216612000</v>
      </c>
      <c r="E66" s="2">
        <f>Sayfa1!U66</f>
        <v>216612000</v>
      </c>
      <c r="F66" s="2">
        <f>Sayfa1!T66</f>
        <v>253781000</v>
      </c>
      <c r="G66" s="2">
        <f>Sayfa1!S66</f>
        <v>251545000</v>
      </c>
      <c r="H66" s="2">
        <f>Sayfa1!R66</f>
        <v>251545000</v>
      </c>
      <c r="I66" s="2">
        <f>Sayfa1!Q66</f>
        <v>251545000</v>
      </c>
      <c r="J66" s="2">
        <f>Sayfa1!P66</f>
        <v>439008000</v>
      </c>
      <c r="K66" s="2">
        <f>Sayfa1!O66</f>
        <v>485378000</v>
      </c>
      <c r="L66" s="2">
        <f>Sayfa1!N66</f>
        <v>485378000</v>
      </c>
      <c r="M66" s="2">
        <f>Sayfa1!M66</f>
        <v>320115000</v>
      </c>
      <c r="N66" s="2">
        <f>Sayfa1!L66</f>
        <v>0</v>
      </c>
      <c r="O66" s="2">
        <f>Sayfa1!K66</f>
        <v>693663000</v>
      </c>
      <c r="P66" s="2">
        <f>Sayfa1!J66</f>
        <v>394232000</v>
      </c>
      <c r="Q66" s="2">
        <f>Sayfa1!I66</f>
        <v>394232000</v>
      </c>
      <c r="R66" s="2">
        <f>Sayfa1!H66</f>
        <v>716587000</v>
      </c>
      <c r="S66" s="2">
        <f>Sayfa1!G66</f>
        <v>716587000</v>
      </c>
      <c r="T66" s="2">
        <f>Sayfa1!F66</f>
        <v>696708000</v>
      </c>
      <c r="U66" s="2">
        <f>Sayfa1!E66</f>
        <v>696708000</v>
      </c>
      <c r="V66" s="2">
        <f>Sayfa1!D66</f>
        <v>784275000</v>
      </c>
      <c r="W66" s="2">
        <f>Sayfa1!C66</f>
        <v>821136000</v>
      </c>
      <c r="X66" s="2">
        <f>Sayfa1!B66</f>
        <v>821136000</v>
      </c>
    </row>
    <row r="67" spans="1:24" x14ac:dyDescent="0.25">
      <c r="A67" t="s">
        <v>75</v>
      </c>
      <c r="B67" s="2">
        <f>Sayfa1!X67</f>
        <v>1344080000</v>
      </c>
      <c r="C67" s="2">
        <f>Sayfa1!W67</f>
        <v>1339039000</v>
      </c>
      <c r="D67" s="2">
        <f>Sayfa1!V67</f>
        <v>1344547000</v>
      </c>
      <c r="E67" s="2">
        <f>Sayfa1!U67</f>
        <v>1344547000</v>
      </c>
      <c r="F67" s="2">
        <f>Sayfa1!T67</f>
        <v>1740871000</v>
      </c>
      <c r="G67" s="2">
        <f>Sayfa1!S67</f>
        <v>1743107000</v>
      </c>
      <c r="H67" s="2">
        <f>Sayfa1!R67</f>
        <v>1743107000</v>
      </c>
      <c r="I67" s="2">
        <f>Sayfa1!Q67</f>
        <v>1743107000</v>
      </c>
      <c r="J67" s="2">
        <f>Sayfa1!P67</f>
        <v>2090745000</v>
      </c>
      <c r="K67" s="2">
        <f>Sayfa1!O67</f>
        <v>2044375000</v>
      </c>
      <c r="L67" s="2">
        <f>Sayfa1!N67</f>
        <v>2044375000</v>
      </c>
      <c r="M67" s="2">
        <f>Sayfa1!M67</f>
        <v>2209638000</v>
      </c>
      <c r="N67" s="2">
        <f>Sayfa1!L67</f>
        <v>2252195000</v>
      </c>
      <c r="O67" s="2">
        <f>Sayfa1!K67</f>
        <v>2252195000</v>
      </c>
      <c r="P67" s="2">
        <f>Sayfa1!J67</f>
        <v>2551626000</v>
      </c>
      <c r="Q67" s="2">
        <f>Sayfa1!I67</f>
        <v>2551626000</v>
      </c>
      <c r="R67" s="2">
        <f>Sayfa1!H67</f>
        <v>3225301000</v>
      </c>
      <c r="S67" s="2">
        <f>Sayfa1!G67</f>
        <v>3225301000</v>
      </c>
      <c r="T67" s="2">
        <f>Sayfa1!F67</f>
        <v>3245180000</v>
      </c>
      <c r="U67" s="2">
        <f>Sayfa1!E67</f>
        <v>3245180000</v>
      </c>
      <c r="V67" s="2">
        <f>Sayfa1!D67</f>
        <v>15322432000</v>
      </c>
      <c r="W67" s="2">
        <f>Sayfa1!C67</f>
        <v>15285571000</v>
      </c>
      <c r="X67" s="2">
        <f>Sayfa1!B67</f>
        <v>15285571000</v>
      </c>
    </row>
    <row r="68" spans="1:24" x14ac:dyDescent="0.25">
      <c r="A68" t="s">
        <v>76</v>
      </c>
      <c r="B68" s="2">
        <f>Sayfa1!X68</f>
        <v>242862000</v>
      </c>
      <c r="C68" s="2">
        <f>Sayfa1!W68</f>
        <v>498972000</v>
      </c>
      <c r="D68" s="2">
        <f>Sayfa1!V68</f>
        <v>764266000</v>
      </c>
      <c r="E68" s="2">
        <f>Sayfa1!U68</f>
        <v>747697000</v>
      </c>
      <c r="F68" s="2">
        <f>Sayfa1!T68</f>
        <v>297419000</v>
      </c>
      <c r="G68" s="2">
        <f>Sayfa1!S68</f>
        <v>458841000</v>
      </c>
      <c r="H68" s="2">
        <f>Sayfa1!R68</f>
        <v>789940000</v>
      </c>
      <c r="I68" s="2">
        <f>Sayfa1!Q68</f>
        <v>1033622000</v>
      </c>
      <c r="J68" s="2">
        <f>Sayfa1!P68</f>
        <v>341068000</v>
      </c>
      <c r="K68" s="2">
        <f>Sayfa1!O68</f>
        <v>708314000</v>
      </c>
      <c r="L68" s="2">
        <f>Sayfa1!N68</f>
        <v>1346888000</v>
      </c>
      <c r="M68" s="2">
        <f>Sayfa1!M68</f>
        <v>1087683000</v>
      </c>
      <c r="N68" s="2">
        <f>Sayfa1!L68</f>
        <v>531984000</v>
      </c>
      <c r="O68" s="2">
        <f>Sayfa1!K68</f>
        <v>969650000</v>
      </c>
      <c r="P68" s="2">
        <f>Sayfa1!J68</f>
        <v>1504056000</v>
      </c>
      <c r="Q68" s="2">
        <f>Sayfa1!I68</f>
        <v>2282368000</v>
      </c>
      <c r="R68" s="2">
        <f>Sayfa1!H68</f>
        <v>193026000</v>
      </c>
      <c r="S68" s="2">
        <f>Sayfa1!G68</f>
        <v>1175312000</v>
      </c>
      <c r="T68" s="2">
        <f>Sayfa1!F68</f>
        <v>2376035000</v>
      </c>
      <c r="U68" s="2">
        <f>Sayfa1!E68</f>
        <v>14498093000</v>
      </c>
      <c r="V68" s="2">
        <f>Sayfa1!D68</f>
        <v>369572000</v>
      </c>
      <c r="W68" s="2">
        <f>Sayfa1!C68</f>
        <v>2353637000</v>
      </c>
      <c r="X68" s="2">
        <f>Sayfa1!B68</f>
        <v>12930885000</v>
      </c>
    </row>
    <row r="69" spans="1:24" x14ac:dyDescent="0.25">
      <c r="A69" t="s">
        <v>77</v>
      </c>
      <c r="B69" s="2">
        <f>Sayfa1!X69</f>
        <v>2787422000</v>
      </c>
      <c r="C69" s="2">
        <f>Sayfa1!W69</f>
        <v>2809005000</v>
      </c>
      <c r="D69" s="2">
        <f>Sayfa1!V69</f>
        <v>2842890000</v>
      </c>
      <c r="E69" s="2">
        <f>Sayfa1!U69</f>
        <v>2808990000</v>
      </c>
      <c r="F69" s="2">
        <f>Sayfa1!T69</f>
        <v>2656772000</v>
      </c>
      <c r="G69" s="2">
        <f>Sayfa1!S69</f>
        <v>2699860000</v>
      </c>
      <c r="H69" s="2">
        <f>Sayfa1!R69</f>
        <v>2624478000</v>
      </c>
      <c r="I69" s="2">
        <f>Sayfa1!Q69</f>
        <v>2625160000</v>
      </c>
      <c r="J69" s="2">
        <f>Sayfa1!P69</f>
        <v>2507870000</v>
      </c>
      <c r="K69" s="2">
        <f>Sayfa1!O69</f>
        <v>2496109000</v>
      </c>
      <c r="L69" s="2">
        <f>Sayfa1!N69</f>
        <v>2543863000</v>
      </c>
      <c r="M69" s="2">
        <f>Sayfa1!M69</f>
        <v>2354801000</v>
      </c>
      <c r="N69" s="2">
        <f>Sayfa1!L69</f>
        <v>2754288000</v>
      </c>
      <c r="O69" s="2">
        <f>Sayfa1!K69</f>
        <v>2015272000</v>
      </c>
      <c r="P69" s="2">
        <f>Sayfa1!J69</f>
        <v>2002548000</v>
      </c>
      <c r="Q69" s="2">
        <f>Sayfa1!I69</f>
        <v>2941727000</v>
      </c>
      <c r="R69" s="2">
        <f>Sayfa1!H69</f>
        <v>2750292000</v>
      </c>
      <c r="S69" s="2">
        <f>Sayfa1!G69</f>
        <v>2721180000</v>
      </c>
      <c r="T69" s="2">
        <f>Sayfa1!F69</f>
        <v>2466489000</v>
      </c>
      <c r="U69" s="2">
        <f>Sayfa1!E69</f>
        <v>1951196000</v>
      </c>
      <c r="V69" s="2">
        <f>Sayfa1!D69</f>
        <v>1500779000</v>
      </c>
      <c r="W69" s="2">
        <f>Sayfa1!C69</f>
        <v>2132689000</v>
      </c>
      <c r="X69" s="2">
        <f>Sayfa1!B69</f>
        <v>1828072000</v>
      </c>
    </row>
    <row r="70" spans="1:24" x14ac:dyDescent="0.25">
      <c r="A70" t="s">
        <v>78</v>
      </c>
      <c r="B70" s="2">
        <f>Sayfa1!X70</f>
        <v>0</v>
      </c>
      <c r="C70" s="2">
        <f>Sayfa1!W70</f>
        <v>0</v>
      </c>
      <c r="D70" s="2">
        <f>Sayfa1!V70</f>
        <v>0</v>
      </c>
      <c r="E70" s="2">
        <f>Sayfa1!U70</f>
        <v>0</v>
      </c>
      <c r="F70" s="2">
        <f>Sayfa1!T70</f>
        <v>0</v>
      </c>
      <c r="G70" s="2">
        <f>Sayfa1!S70</f>
        <v>0</v>
      </c>
      <c r="H70" s="2">
        <f>Sayfa1!R70</f>
        <v>0</v>
      </c>
      <c r="I70" s="2">
        <f>Sayfa1!Q70</f>
        <v>0</v>
      </c>
      <c r="J70" s="2">
        <f>Sayfa1!P70</f>
        <v>0</v>
      </c>
      <c r="K70" s="2">
        <f>Sayfa1!O70</f>
        <v>0</v>
      </c>
      <c r="L70" s="2">
        <f>Sayfa1!N70</f>
        <v>0</v>
      </c>
      <c r="M70" s="2">
        <f>Sayfa1!M70</f>
        <v>0</v>
      </c>
      <c r="N70" s="2">
        <f>Sayfa1!L70</f>
        <v>0</v>
      </c>
      <c r="O70" s="2">
        <f>Sayfa1!K70</f>
        <v>0</v>
      </c>
      <c r="P70" s="2">
        <f>Sayfa1!J70</f>
        <v>0</v>
      </c>
      <c r="Q70" s="2">
        <f>Sayfa1!I70</f>
        <v>0</v>
      </c>
      <c r="R70" s="2">
        <f>Sayfa1!H70</f>
        <v>0</v>
      </c>
      <c r="S70" s="2">
        <f>Sayfa1!G70</f>
        <v>0</v>
      </c>
      <c r="T70" s="2">
        <f>Sayfa1!F70</f>
        <v>0</v>
      </c>
      <c r="U70" s="2">
        <f>Sayfa1!E70</f>
        <v>0</v>
      </c>
      <c r="V70" s="2">
        <f>Sayfa1!D70</f>
        <v>0</v>
      </c>
      <c r="W70" s="2">
        <f>Sayfa1!C70</f>
        <v>0</v>
      </c>
      <c r="X70" s="2">
        <f>Sayfa1!B70</f>
        <v>0</v>
      </c>
    </row>
    <row r="71" spans="1:24" x14ac:dyDescent="0.25">
      <c r="A71" t="s">
        <v>79</v>
      </c>
      <c r="B71" s="2">
        <f>Sayfa1!X71</f>
        <v>18968100000</v>
      </c>
      <c r="C71" s="2">
        <f>Sayfa1!W71</f>
        <v>20388355000</v>
      </c>
      <c r="D71" s="2">
        <f>Sayfa1!V71</f>
        <v>22147857000</v>
      </c>
      <c r="E71" s="2">
        <f>Sayfa1!U71</f>
        <v>22592810000</v>
      </c>
      <c r="F71" s="2">
        <f>Sayfa1!T71</f>
        <v>24421116000</v>
      </c>
      <c r="G71" s="2">
        <f>Sayfa1!S71</f>
        <v>23773330000</v>
      </c>
      <c r="H71" s="2">
        <f>Sayfa1!R71</f>
        <v>22741796000</v>
      </c>
      <c r="I71" s="2">
        <f>Sayfa1!Q71</f>
        <v>23395458000</v>
      </c>
      <c r="J71" s="2">
        <f>Sayfa1!P71</f>
        <v>24456902000</v>
      </c>
      <c r="K71" s="2">
        <f>Sayfa1!O71</f>
        <v>24726854000</v>
      </c>
      <c r="L71" s="2">
        <f>Sayfa1!N71</f>
        <v>25447886000</v>
      </c>
      <c r="M71" s="2">
        <f>Sayfa1!M71</f>
        <v>24675505000</v>
      </c>
      <c r="N71" s="2">
        <f>Sayfa1!L71</f>
        <v>25361660000</v>
      </c>
      <c r="O71" s="2">
        <f>Sayfa1!K71</f>
        <v>24832184000</v>
      </c>
      <c r="P71" s="2">
        <f>Sayfa1!J71</f>
        <v>26679535000</v>
      </c>
      <c r="Q71" s="2">
        <f>Sayfa1!I71</f>
        <v>31333641000</v>
      </c>
      <c r="R71" s="2">
        <f>Sayfa1!H71</f>
        <v>36506671000</v>
      </c>
      <c r="S71" s="2">
        <f>Sayfa1!G71</f>
        <v>43012146000</v>
      </c>
      <c r="T71" s="2">
        <f>Sayfa1!F71</f>
        <v>47496419000</v>
      </c>
      <c r="U71" s="2">
        <f>Sayfa1!E71</f>
        <v>59188597000</v>
      </c>
      <c r="V71" s="2">
        <f>Sayfa1!D71</f>
        <v>64197254000</v>
      </c>
      <c r="W71" s="2">
        <f>Sayfa1!C71</f>
        <v>68910887000</v>
      </c>
      <c r="X71" s="2">
        <f>Sayfa1!B71</f>
        <v>94662620000</v>
      </c>
    </row>
    <row r="72" spans="1:24" x14ac:dyDescent="0.25">
      <c r="A72" t="s">
        <v>80</v>
      </c>
      <c r="B72" s="2">
        <f>Sayfa1!X72</f>
        <v>0</v>
      </c>
      <c r="C72" s="2">
        <f>Sayfa1!W72</f>
        <v>0</v>
      </c>
      <c r="D72" s="2">
        <f>Sayfa1!V72</f>
        <v>0</v>
      </c>
      <c r="E72" s="2">
        <f>Sayfa1!U72</f>
        <v>0</v>
      </c>
      <c r="F72" s="2">
        <f>Sayfa1!T72</f>
        <v>0</v>
      </c>
      <c r="G72" s="2">
        <f>Sayfa1!S72</f>
        <v>0</v>
      </c>
      <c r="H72" s="2">
        <f>Sayfa1!R72</f>
        <v>0</v>
      </c>
      <c r="I72" s="2">
        <f>Sayfa1!Q72</f>
        <v>0</v>
      </c>
      <c r="J72" s="2">
        <f>Sayfa1!P72</f>
        <v>0</v>
      </c>
      <c r="K72" s="2">
        <f>Sayfa1!O72</f>
        <v>0</v>
      </c>
      <c r="L72" s="2">
        <f>Sayfa1!N72</f>
        <v>0</v>
      </c>
      <c r="M72" s="2">
        <f>Sayfa1!M72</f>
        <v>0</v>
      </c>
      <c r="N72" s="2">
        <f>Sayfa1!L72</f>
        <v>0</v>
      </c>
      <c r="O72" s="2">
        <f>Sayfa1!K72</f>
        <v>0</v>
      </c>
      <c r="P72" s="2">
        <f>Sayfa1!J72</f>
        <v>0</v>
      </c>
      <c r="Q72" s="2">
        <f>Sayfa1!I72</f>
        <v>0</v>
      </c>
      <c r="R72" s="2">
        <f>Sayfa1!H72</f>
        <v>0</v>
      </c>
      <c r="S72" s="2">
        <f>Sayfa1!G72</f>
        <v>0</v>
      </c>
      <c r="T72" s="2">
        <f>Sayfa1!F72</f>
        <v>0</v>
      </c>
      <c r="U72" s="2">
        <f>Sayfa1!E72</f>
        <v>0</v>
      </c>
      <c r="V72" s="2">
        <f>Sayfa1!D72</f>
        <v>0</v>
      </c>
      <c r="W72" s="2">
        <f>Sayfa1!C72</f>
        <v>0</v>
      </c>
      <c r="X72" s="2">
        <f>Sayfa1!B72</f>
        <v>0</v>
      </c>
    </row>
    <row r="73" spans="1:24" x14ac:dyDescent="0.25">
      <c r="A73" t="s">
        <v>81</v>
      </c>
      <c r="B73" s="2">
        <f>Sayfa1!X73</f>
        <v>4060524000</v>
      </c>
      <c r="C73" s="2">
        <f>Sayfa1!W73</f>
        <v>7807517000</v>
      </c>
      <c r="D73" s="2">
        <f>Sayfa1!V73</f>
        <v>12471897000</v>
      </c>
      <c r="E73" s="2">
        <f>Sayfa1!U73</f>
        <v>18346787000</v>
      </c>
      <c r="F73" s="2">
        <f>Sayfa1!T73</f>
        <v>4483636000</v>
      </c>
      <c r="G73" s="2">
        <f>Sayfa1!S73</f>
        <v>9327279000</v>
      </c>
      <c r="H73" s="2">
        <f>Sayfa1!R73</f>
        <v>14566003000</v>
      </c>
      <c r="I73" s="2">
        <f>Sayfa1!Q73</f>
        <v>19453085000</v>
      </c>
      <c r="J73" s="2">
        <f>Sayfa1!P73</f>
        <v>5779079000</v>
      </c>
      <c r="K73" s="2">
        <f>Sayfa1!O73</f>
        <v>11104768000</v>
      </c>
      <c r="L73" s="2">
        <f>Sayfa1!N73</f>
        <v>16887317000</v>
      </c>
      <c r="M73" s="2">
        <f>Sayfa1!M73</f>
        <v>21757203000</v>
      </c>
      <c r="N73" s="2">
        <f>Sayfa1!L73</f>
        <v>5888865000</v>
      </c>
      <c r="O73" s="2">
        <f>Sayfa1!K73</f>
        <v>11964852000</v>
      </c>
      <c r="P73" s="2">
        <f>Sayfa1!J73</f>
        <v>20359659000</v>
      </c>
      <c r="Q73" s="2">
        <f>Sayfa1!I73</f>
        <v>32994330000</v>
      </c>
      <c r="R73" s="2">
        <f>Sayfa1!H73</f>
        <v>17910428000</v>
      </c>
      <c r="S73" s="2">
        <f>Sayfa1!G73</f>
        <v>37050824000</v>
      </c>
      <c r="T73" s="2">
        <f>Sayfa1!F73</f>
        <v>62747930000</v>
      </c>
      <c r="U73" s="2">
        <f>Sayfa1!E73</f>
        <v>84449031000</v>
      </c>
      <c r="V73" s="2">
        <f>Sayfa1!D73</f>
        <v>28641417000</v>
      </c>
      <c r="W73" s="2">
        <f>Sayfa1!C73</f>
        <v>58117265000</v>
      </c>
      <c r="X73" s="2">
        <f>Sayfa1!B73</f>
        <v>98227247000</v>
      </c>
    </row>
    <row r="74" spans="1:24" x14ac:dyDescent="0.25">
      <c r="A74" t="s">
        <v>82</v>
      </c>
      <c r="B74" s="2">
        <f>Sayfa1!X74</f>
        <v>-3035737000</v>
      </c>
      <c r="C74" s="2">
        <f>Sayfa1!W74</f>
        <v>-5533882000</v>
      </c>
      <c r="D74" s="2">
        <f>Sayfa1!V74</f>
        <v>-8976323000</v>
      </c>
      <c r="E74" s="2">
        <f>Sayfa1!U74</f>
        <v>-12380265000</v>
      </c>
      <c r="F74" s="2">
        <f>Sayfa1!T74</f>
        <v>-3183198000</v>
      </c>
      <c r="G74" s="2">
        <f>Sayfa1!S74</f>
        <v>-6611136000</v>
      </c>
      <c r="H74" s="2">
        <f>Sayfa1!R74</f>
        <v>-10349349000</v>
      </c>
      <c r="I74" s="2">
        <f>Sayfa1!Q74</f>
        <v>-14108614000</v>
      </c>
      <c r="J74" s="2">
        <f>Sayfa1!P74</f>
        <v>-4215418000</v>
      </c>
      <c r="K74" s="2">
        <f>Sayfa1!O74</f>
        <v>-8049581000</v>
      </c>
      <c r="L74" s="2">
        <f>Sayfa1!N74</f>
        <v>-12220389000</v>
      </c>
      <c r="M74" s="2">
        <f>Sayfa1!M74</f>
        <v>-16117831000</v>
      </c>
      <c r="N74" s="2">
        <f>Sayfa1!L74</f>
        <v>-4173188000</v>
      </c>
      <c r="O74" s="2">
        <f>Sayfa1!K74</f>
        <v>-8510441000</v>
      </c>
      <c r="P74" s="2">
        <f>Sayfa1!J74</f>
        <v>-14825813000</v>
      </c>
      <c r="Q74" s="2">
        <f>Sayfa1!I74</f>
        <v>-24712503000</v>
      </c>
      <c r="R74" s="2">
        <f>Sayfa1!H74</f>
        <v>-15191668000</v>
      </c>
      <c r="S74" s="2">
        <f>Sayfa1!G74</f>
        <v>-32127806000</v>
      </c>
      <c r="T74" s="2">
        <f>Sayfa1!F74</f>
        <v>-54708205000</v>
      </c>
      <c r="U74" s="2">
        <f>Sayfa1!E74</f>
        <v>-68620850000</v>
      </c>
      <c r="V74" s="2">
        <f>Sayfa1!D74</f>
        <v>-24632680000</v>
      </c>
      <c r="W74" s="2">
        <f>Sayfa1!C74</f>
        <v>-49363291000</v>
      </c>
      <c r="X74" s="2">
        <f>Sayfa1!B74</f>
        <v>-83106618000</v>
      </c>
    </row>
    <row r="75" spans="1:24" x14ac:dyDescent="0.25">
      <c r="A75" t="s">
        <v>83</v>
      </c>
      <c r="B75" s="2">
        <f>Sayfa1!X75</f>
        <v>0</v>
      </c>
      <c r="C75" s="2">
        <f>Sayfa1!W75</f>
        <v>0</v>
      </c>
      <c r="D75" s="2">
        <f>Sayfa1!V75</f>
        <v>0</v>
      </c>
      <c r="E75" s="2">
        <f>Sayfa1!U75</f>
        <v>0</v>
      </c>
      <c r="F75" s="2">
        <f>Sayfa1!T75</f>
        <v>0</v>
      </c>
      <c r="G75" s="2">
        <f>Sayfa1!S75</f>
        <v>0</v>
      </c>
      <c r="H75" s="2">
        <f>Sayfa1!R75</f>
        <v>0</v>
      </c>
      <c r="I75" s="2">
        <f>Sayfa1!Q75</f>
        <v>0</v>
      </c>
      <c r="J75" s="2">
        <f>Sayfa1!P75</f>
        <v>0</v>
      </c>
      <c r="K75" s="2">
        <f>Sayfa1!O75</f>
        <v>0</v>
      </c>
      <c r="L75" s="2">
        <f>Sayfa1!N75</f>
        <v>0</v>
      </c>
      <c r="M75" s="2">
        <f>Sayfa1!M75</f>
        <v>0</v>
      </c>
      <c r="N75" s="2">
        <f>Sayfa1!L75</f>
        <v>0</v>
      </c>
      <c r="O75" s="2">
        <f>Sayfa1!K75</f>
        <v>0</v>
      </c>
      <c r="P75" s="2">
        <f>Sayfa1!J75</f>
        <v>0</v>
      </c>
      <c r="Q75" s="2">
        <f>Sayfa1!I75</f>
        <v>0</v>
      </c>
      <c r="R75" s="2">
        <f>Sayfa1!H75</f>
        <v>0</v>
      </c>
      <c r="S75" s="2">
        <f>Sayfa1!G75</f>
        <v>0</v>
      </c>
      <c r="T75" s="2">
        <f>Sayfa1!F75</f>
        <v>0</v>
      </c>
      <c r="U75" s="2">
        <f>Sayfa1!E75</f>
        <v>0</v>
      </c>
      <c r="V75" s="2">
        <f>Sayfa1!D75</f>
        <v>0</v>
      </c>
      <c r="W75" s="2">
        <f>Sayfa1!C75</f>
        <v>0</v>
      </c>
      <c r="X75" s="2">
        <f>Sayfa1!B75</f>
        <v>0</v>
      </c>
    </row>
    <row r="76" spans="1:24" x14ac:dyDescent="0.25">
      <c r="A76" t="s">
        <v>84</v>
      </c>
      <c r="B76" s="2">
        <f>Sayfa1!X76</f>
        <v>1024787000</v>
      </c>
      <c r="C76" s="2">
        <f>Sayfa1!W76</f>
        <v>2273635000</v>
      </c>
      <c r="D76" s="2">
        <f>Sayfa1!V76</f>
        <v>3495574000</v>
      </c>
      <c r="E76" s="2">
        <f>Sayfa1!U76</f>
        <v>5966522000</v>
      </c>
      <c r="F76" s="2">
        <f>Sayfa1!T76</f>
        <v>1300438000</v>
      </c>
      <c r="G76" s="2">
        <f>Sayfa1!S76</f>
        <v>2716143000</v>
      </c>
      <c r="H76" s="2">
        <f>Sayfa1!R76</f>
        <v>4216654000</v>
      </c>
      <c r="I76" s="2">
        <f>Sayfa1!Q76</f>
        <v>5344471000</v>
      </c>
      <c r="J76" s="2">
        <f>Sayfa1!P76</f>
        <v>1563661000</v>
      </c>
      <c r="K76" s="2">
        <f>Sayfa1!O76</f>
        <v>3055187000</v>
      </c>
      <c r="L76" s="2">
        <f>Sayfa1!N76</f>
        <v>4666928000</v>
      </c>
      <c r="M76" s="2">
        <f>Sayfa1!M76</f>
        <v>5639372000</v>
      </c>
      <c r="N76" s="2">
        <f>Sayfa1!L76</f>
        <v>1715677000</v>
      </c>
      <c r="O76" s="2">
        <f>Sayfa1!K76</f>
        <v>3454411000</v>
      </c>
      <c r="P76" s="2">
        <f>Sayfa1!J76</f>
        <v>5533846000</v>
      </c>
      <c r="Q76" s="2">
        <f>Sayfa1!I76</f>
        <v>8281827000</v>
      </c>
      <c r="R76" s="2">
        <f>Sayfa1!H76</f>
        <v>2718760000</v>
      </c>
      <c r="S76" s="2">
        <f>Sayfa1!G76</f>
        <v>4923018000</v>
      </c>
      <c r="T76" s="2">
        <f>Sayfa1!F76</f>
        <v>8039725000</v>
      </c>
      <c r="U76" s="2">
        <f>Sayfa1!E76</f>
        <v>15828181000</v>
      </c>
      <c r="V76" s="2">
        <f>Sayfa1!D76</f>
        <v>4008737000</v>
      </c>
      <c r="W76" s="2">
        <f>Sayfa1!C76</f>
        <v>8753974000</v>
      </c>
      <c r="X76" s="2">
        <f>Sayfa1!B76</f>
        <v>15120629000</v>
      </c>
    </row>
    <row r="77" spans="1:24" x14ac:dyDescent="0.25">
      <c r="A77" t="s">
        <v>85</v>
      </c>
      <c r="B77" s="2">
        <f>Sayfa1!X77</f>
        <v>0</v>
      </c>
      <c r="C77" s="2">
        <f>Sayfa1!W77</f>
        <v>0</v>
      </c>
      <c r="D77" s="2">
        <f>Sayfa1!V77</f>
        <v>0</v>
      </c>
      <c r="E77" s="2">
        <f>Sayfa1!U77</f>
        <v>0</v>
      </c>
      <c r="F77" s="2">
        <f>Sayfa1!T77</f>
        <v>0</v>
      </c>
      <c r="G77" s="2">
        <f>Sayfa1!S77</f>
        <v>0</v>
      </c>
      <c r="H77" s="2">
        <f>Sayfa1!R77</f>
        <v>0</v>
      </c>
      <c r="I77" s="2">
        <f>Sayfa1!Q77</f>
        <v>0</v>
      </c>
      <c r="J77" s="2">
        <f>Sayfa1!P77</f>
        <v>0</v>
      </c>
      <c r="K77" s="2">
        <f>Sayfa1!O77</f>
        <v>0</v>
      </c>
      <c r="L77" s="2">
        <f>Sayfa1!N77</f>
        <v>0</v>
      </c>
      <c r="M77" s="2">
        <f>Sayfa1!M77</f>
        <v>0</v>
      </c>
      <c r="N77" s="2">
        <f>Sayfa1!L77</f>
        <v>0</v>
      </c>
      <c r="O77" s="2">
        <f>Sayfa1!K77</f>
        <v>0</v>
      </c>
      <c r="P77" s="2">
        <f>Sayfa1!J77</f>
        <v>0</v>
      </c>
      <c r="Q77" s="2">
        <f>Sayfa1!I77</f>
        <v>0</v>
      </c>
      <c r="R77" s="2">
        <f>Sayfa1!H77</f>
        <v>0</v>
      </c>
      <c r="S77" s="2">
        <f>Sayfa1!G77</f>
        <v>0</v>
      </c>
      <c r="T77" s="2">
        <f>Sayfa1!F77</f>
        <v>0</v>
      </c>
      <c r="U77" s="2">
        <f>Sayfa1!E77</f>
        <v>0</v>
      </c>
      <c r="V77" s="2">
        <f>Sayfa1!D77</f>
        <v>0</v>
      </c>
      <c r="W77" s="2">
        <f>Sayfa1!C77</f>
        <v>0</v>
      </c>
      <c r="X77" s="2">
        <f>Sayfa1!B77</f>
        <v>0</v>
      </c>
    </row>
    <row r="78" spans="1:24" x14ac:dyDescent="0.25">
      <c r="A78" t="s">
        <v>86</v>
      </c>
      <c r="B78" s="2">
        <f>Sayfa1!X78</f>
        <v>0</v>
      </c>
      <c r="C78" s="2">
        <f>Sayfa1!W78</f>
        <v>0</v>
      </c>
      <c r="D78" s="2">
        <f>Sayfa1!V78</f>
        <v>0</v>
      </c>
      <c r="E78" s="2">
        <f>Sayfa1!U78</f>
        <v>0</v>
      </c>
      <c r="F78" s="2">
        <f>Sayfa1!T78</f>
        <v>0</v>
      </c>
      <c r="G78" s="2">
        <f>Sayfa1!S78</f>
        <v>0</v>
      </c>
      <c r="H78" s="2">
        <f>Sayfa1!R78</f>
        <v>0</v>
      </c>
      <c r="I78" s="2">
        <f>Sayfa1!Q78</f>
        <v>0</v>
      </c>
      <c r="J78" s="2">
        <f>Sayfa1!P78</f>
        <v>0</v>
      </c>
      <c r="K78" s="2">
        <f>Sayfa1!O78</f>
        <v>0</v>
      </c>
      <c r="L78" s="2">
        <f>Sayfa1!N78</f>
        <v>0</v>
      </c>
      <c r="M78" s="2">
        <f>Sayfa1!M78</f>
        <v>0</v>
      </c>
      <c r="N78" s="2">
        <f>Sayfa1!L78</f>
        <v>0</v>
      </c>
      <c r="O78" s="2">
        <f>Sayfa1!K78</f>
        <v>0</v>
      </c>
      <c r="P78" s="2">
        <f>Sayfa1!J78</f>
        <v>0</v>
      </c>
      <c r="Q78" s="2">
        <f>Sayfa1!I78</f>
        <v>0</v>
      </c>
      <c r="R78" s="2">
        <f>Sayfa1!H78</f>
        <v>0</v>
      </c>
      <c r="S78" s="2">
        <f>Sayfa1!G78</f>
        <v>0</v>
      </c>
      <c r="T78" s="2">
        <f>Sayfa1!F78</f>
        <v>0</v>
      </c>
      <c r="U78" s="2">
        <f>Sayfa1!E78</f>
        <v>0</v>
      </c>
      <c r="V78" s="2">
        <f>Sayfa1!D78</f>
        <v>0</v>
      </c>
      <c r="W78" s="2">
        <f>Sayfa1!C78</f>
        <v>0</v>
      </c>
      <c r="X78" s="2">
        <f>Sayfa1!B78</f>
        <v>0</v>
      </c>
    </row>
    <row r="79" spans="1:24" x14ac:dyDescent="0.25">
      <c r="A79" t="s">
        <v>87</v>
      </c>
      <c r="B79" s="2">
        <f>Sayfa1!X79</f>
        <v>0</v>
      </c>
      <c r="C79" s="2">
        <f>Sayfa1!W79</f>
        <v>0</v>
      </c>
      <c r="D79" s="2">
        <f>Sayfa1!V79</f>
        <v>0</v>
      </c>
      <c r="E79" s="2">
        <f>Sayfa1!U79</f>
        <v>0</v>
      </c>
      <c r="F79" s="2">
        <f>Sayfa1!T79</f>
        <v>0</v>
      </c>
      <c r="G79" s="2">
        <f>Sayfa1!S79</f>
        <v>0</v>
      </c>
      <c r="H79" s="2">
        <f>Sayfa1!R79</f>
        <v>0</v>
      </c>
      <c r="I79" s="2">
        <f>Sayfa1!Q79</f>
        <v>0</v>
      </c>
      <c r="J79" s="2">
        <f>Sayfa1!P79</f>
        <v>0</v>
      </c>
      <c r="K79" s="2">
        <f>Sayfa1!O79</f>
        <v>0</v>
      </c>
      <c r="L79" s="2">
        <f>Sayfa1!N79</f>
        <v>0</v>
      </c>
      <c r="M79" s="2">
        <f>Sayfa1!M79</f>
        <v>0</v>
      </c>
      <c r="N79" s="2">
        <f>Sayfa1!L79</f>
        <v>0</v>
      </c>
      <c r="O79" s="2">
        <f>Sayfa1!K79</f>
        <v>0</v>
      </c>
      <c r="P79" s="2">
        <f>Sayfa1!J79</f>
        <v>0</v>
      </c>
      <c r="Q79" s="2">
        <f>Sayfa1!I79</f>
        <v>0</v>
      </c>
      <c r="R79" s="2">
        <f>Sayfa1!H79</f>
        <v>0</v>
      </c>
      <c r="S79" s="2">
        <f>Sayfa1!G79</f>
        <v>0</v>
      </c>
      <c r="T79" s="2">
        <f>Sayfa1!F79</f>
        <v>0</v>
      </c>
      <c r="U79" s="2">
        <f>Sayfa1!E79</f>
        <v>0</v>
      </c>
      <c r="V79" s="2">
        <f>Sayfa1!D79</f>
        <v>0</v>
      </c>
      <c r="W79" s="2">
        <f>Sayfa1!C79</f>
        <v>0</v>
      </c>
      <c r="X79" s="2">
        <f>Sayfa1!B79</f>
        <v>0</v>
      </c>
    </row>
    <row r="80" spans="1:24" x14ac:dyDescent="0.25">
      <c r="A80" t="s">
        <v>88</v>
      </c>
      <c r="B80" s="2">
        <f>Sayfa1!X80</f>
        <v>0</v>
      </c>
      <c r="C80" s="2">
        <f>Sayfa1!W80</f>
        <v>0</v>
      </c>
      <c r="D80" s="2">
        <f>Sayfa1!V80</f>
        <v>0</v>
      </c>
      <c r="E80" s="2">
        <f>Sayfa1!U80</f>
        <v>0</v>
      </c>
      <c r="F80" s="2">
        <f>Sayfa1!T80</f>
        <v>0</v>
      </c>
      <c r="G80" s="2">
        <f>Sayfa1!S80</f>
        <v>0</v>
      </c>
      <c r="H80" s="2">
        <f>Sayfa1!R80</f>
        <v>0</v>
      </c>
      <c r="I80" s="2">
        <f>Sayfa1!Q80</f>
        <v>0</v>
      </c>
      <c r="J80" s="2">
        <f>Sayfa1!P80</f>
        <v>0</v>
      </c>
      <c r="K80" s="2">
        <f>Sayfa1!O80</f>
        <v>0</v>
      </c>
      <c r="L80" s="2">
        <f>Sayfa1!N80</f>
        <v>0</v>
      </c>
      <c r="M80" s="2">
        <f>Sayfa1!M80</f>
        <v>0</v>
      </c>
      <c r="N80" s="2">
        <f>Sayfa1!L80</f>
        <v>0</v>
      </c>
      <c r="O80" s="2">
        <f>Sayfa1!K80</f>
        <v>0</v>
      </c>
      <c r="P80" s="2">
        <f>Sayfa1!J80</f>
        <v>0</v>
      </c>
      <c r="Q80" s="2">
        <f>Sayfa1!I80</f>
        <v>0</v>
      </c>
      <c r="R80" s="2">
        <f>Sayfa1!H80</f>
        <v>0</v>
      </c>
      <c r="S80" s="2">
        <f>Sayfa1!G80</f>
        <v>0</v>
      </c>
      <c r="T80" s="2">
        <f>Sayfa1!F80</f>
        <v>0</v>
      </c>
      <c r="U80" s="2">
        <f>Sayfa1!E80</f>
        <v>0</v>
      </c>
      <c r="V80" s="2">
        <f>Sayfa1!D80</f>
        <v>0</v>
      </c>
      <c r="W80" s="2">
        <f>Sayfa1!C80</f>
        <v>0</v>
      </c>
      <c r="X80" s="2">
        <f>Sayfa1!B80</f>
        <v>0</v>
      </c>
    </row>
    <row r="81" spans="1:24" x14ac:dyDescent="0.25">
      <c r="A81" t="s">
        <v>89</v>
      </c>
      <c r="B81" s="2">
        <f>Sayfa1!X81</f>
        <v>0</v>
      </c>
      <c r="C81" s="2">
        <f>Sayfa1!W81</f>
        <v>0</v>
      </c>
      <c r="D81" s="2">
        <f>Sayfa1!V81</f>
        <v>0</v>
      </c>
      <c r="E81" s="2">
        <f>Sayfa1!U81</f>
        <v>0</v>
      </c>
      <c r="F81" s="2">
        <f>Sayfa1!T81</f>
        <v>0</v>
      </c>
      <c r="G81" s="2">
        <f>Sayfa1!S81</f>
        <v>0</v>
      </c>
      <c r="H81" s="2">
        <f>Sayfa1!R81</f>
        <v>0</v>
      </c>
      <c r="I81" s="2">
        <f>Sayfa1!Q81</f>
        <v>0</v>
      </c>
      <c r="J81" s="2">
        <f>Sayfa1!P81</f>
        <v>0</v>
      </c>
      <c r="K81" s="2">
        <f>Sayfa1!O81</f>
        <v>0</v>
      </c>
      <c r="L81" s="2">
        <f>Sayfa1!N81</f>
        <v>0</v>
      </c>
      <c r="M81" s="2">
        <f>Sayfa1!M81</f>
        <v>0</v>
      </c>
      <c r="N81" s="2">
        <f>Sayfa1!L81</f>
        <v>0</v>
      </c>
      <c r="O81" s="2">
        <f>Sayfa1!K81</f>
        <v>0</v>
      </c>
      <c r="P81" s="2">
        <f>Sayfa1!J81</f>
        <v>0</v>
      </c>
      <c r="Q81" s="2">
        <f>Sayfa1!I81</f>
        <v>0</v>
      </c>
      <c r="R81" s="2">
        <f>Sayfa1!H81</f>
        <v>0</v>
      </c>
      <c r="S81" s="2">
        <f>Sayfa1!G81</f>
        <v>0</v>
      </c>
      <c r="T81" s="2">
        <f>Sayfa1!F81</f>
        <v>0</v>
      </c>
      <c r="U81" s="2">
        <f>Sayfa1!E81</f>
        <v>0</v>
      </c>
      <c r="V81" s="2">
        <f>Sayfa1!D81</f>
        <v>0</v>
      </c>
      <c r="W81" s="2">
        <f>Sayfa1!C81</f>
        <v>0</v>
      </c>
      <c r="X81" s="2">
        <f>Sayfa1!B81</f>
        <v>0</v>
      </c>
    </row>
    <row r="82" spans="1:24" x14ac:dyDescent="0.25">
      <c r="A82" t="s">
        <v>90</v>
      </c>
      <c r="B82" s="2">
        <f>Sayfa1!X82</f>
        <v>1024787000</v>
      </c>
      <c r="C82" s="2">
        <f>Sayfa1!W82</f>
        <v>2273635000</v>
      </c>
      <c r="D82" s="2">
        <f>Sayfa1!V82</f>
        <v>3495574000</v>
      </c>
      <c r="E82" s="2">
        <f>Sayfa1!U82</f>
        <v>5966522000</v>
      </c>
      <c r="F82" s="2">
        <f>Sayfa1!T82</f>
        <v>1300438000</v>
      </c>
      <c r="G82" s="2">
        <f>Sayfa1!S82</f>
        <v>2716143000</v>
      </c>
      <c r="H82" s="2">
        <f>Sayfa1!R82</f>
        <v>4216654000</v>
      </c>
      <c r="I82" s="2">
        <f>Sayfa1!Q82</f>
        <v>5344471000</v>
      </c>
      <c r="J82" s="2">
        <f>Sayfa1!P82</f>
        <v>1563661000</v>
      </c>
      <c r="K82" s="2">
        <f>Sayfa1!O82</f>
        <v>3055187000</v>
      </c>
      <c r="L82" s="2">
        <f>Sayfa1!N82</f>
        <v>4666928000</v>
      </c>
      <c r="M82" s="2">
        <f>Sayfa1!M82</f>
        <v>5639372000</v>
      </c>
      <c r="N82" s="2">
        <f>Sayfa1!L82</f>
        <v>1715677000</v>
      </c>
      <c r="O82" s="2">
        <f>Sayfa1!K82</f>
        <v>3454411000</v>
      </c>
      <c r="P82" s="2">
        <f>Sayfa1!J82</f>
        <v>5533846000</v>
      </c>
      <c r="Q82" s="2">
        <f>Sayfa1!I82</f>
        <v>8281827000</v>
      </c>
      <c r="R82" s="2">
        <f>Sayfa1!H82</f>
        <v>2718760000</v>
      </c>
      <c r="S82" s="2">
        <f>Sayfa1!G82</f>
        <v>4923018000</v>
      </c>
      <c r="T82" s="2">
        <f>Sayfa1!F82</f>
        <v>8039725000</v>
      </c>
      <c r="U82" s="2">
        <f>Sayfa1!E82</f>
        <v>15828181000</v>
      </c>
      <c r="V82" s="2">
        <f>Sayfa1!D82</f>
        <v>4008737000</v>
      </c>
      <c r="W82" s="2">
        <f>Sayfa1!C82</f>
        <v>8753974000</v>
      </c>
      <c r="X82" s="2">
        <f>Sayfa1!B82</f>
        <v>15120629000</v>
      </c>
    </row>
    <row r="83" spans="1:24" x14ac:dyDescent="0.25">
      <c r="A83" t="s">
        <v>91</v>
      </c>
      <c r="B83" s="2">
        <f>Sayfa1!X83</f>
        <v>0</v>
      </c>
      <c r="C83" s="2">
        <f>Sayfa1!W83</f>
        <v>0</v>
      </c>
      <c r="D83" s="2">
        <f>Sayfa1!V83</f>
        <v>0</v>
      </c>
      <c r="E83" s="2">
        <f>Sayfa1!U83</f>
        <v>0</v>
      </c>
      <c r="F83" s="2">
        <f>Sayfa1!T83</f>
        <v>0</v>
      </c>
      <c r="G83" s="2">
        <f>Sayfa1!S83</f>
        <v>0</v>
      </c>
      <c r="H83" s="2">
        <f>Sayfa1!R83</f>
        <v>0</v>
      </c>
      <c r="I83" s="2">
        <f>Sayfa1!Q83</f>
        <v>0</v>
      </c>
      <c r="J83" s="2">
        <f>Sayfa1!P83</f>
        <v>0</v>
      </c>
      <c r="K83" s="2">
        <f>Sayfa1!O83</f>
        <v>0</v>
      </c>
      <c r="L83" s="2">
        <f>Sayfa1!N83</f>
        <v>0</v>
      </c>
      <c r="M83" s="2">
        <f>Sayfa1!M83</f>
        <v>0</v>
      </c>
      <c r="N83" s="2">
        <f>Sayfa1!L83</f>
        <v>0</v>
      </c>
      <c r="O83" s="2">
        <f>Sayfa1!K83</f>
        <v>0</v>
      </c>
      <c r="P83" s="2">
        <f>Sayfa1!J83</f>
        <v>0</v>
      </c>
      <c r="Q83" s="2">
        <f>Sayfa1!I83</f>
        <v>0</v>
      </c>
      <c r="R83" s="2">
        <f>Sayfa1!H83</f>
        <v>0</v>
      </c>
      <c r="S83" s="2">
        <f>Sayfa1!G83</f>
        <v>0</v>
      </c>
      <c r="T83" s="2">
        <f>Sayfa1!F83</f>
        <v>0</v>
      </c>
      <c r="U83" s="2">
        <f>Sayfa1!E83</f>
        <v>0</v>
      </c>
      <c r="V83" s="2">
        <f>Sayfa1!D83</f>
        <v>0</v>
      </c>
      <c r="W83" s="2">
        <f>Sayfa1!C83</f>
        <v>0</v>
      </c>
      <c r="X83" s="2">
        <f>Sayfa1!B83</f>
        <v>0</v>
      </c>
    </row>
    <row r="84" spans="1:24" x14ac:dyDescent="0.25">
      <c r="A84" t="s">
        <v>92</v>
      </c>
      <c r="B84" s="2">
        <f>Sayfa1!X84</f>
        <v>-414908000</v>
      </c>
      <c r="C84" s="2">
        <f>Sayfa1!W84</f>
        <v>-837272000</v>
      </c>
      <c r="D84" s="2">
        <f>Sayfa1!V84</f>
        <v>-1286855000</v>
      </c>
      <c r="E84" s="2">
        <f>Sayfa1!U84</f>
        <v>-1848857000</v>
      </c>
      <c r="F84" s="2">
        <f>Sayfa1!T84</f>
        <v>-511802000</v>
      </c>
      <c r="G84" s="2">
        <f>Sayfa1!S84</f>
        <v>-991047000</v>
      </c>
      <c r="H84" s="2">
        <f>Sayfa1!R84</f>
        <v>-1510710000</v>
      </c>
      <c r="I84" s="2">
        <f>Sayfa1!Q84</f>
        <v>-2170485000</v>
      </c>
      <c r="J84" s="2">
        <f>Sayfa1!P84</f>
        <v>-606798000</v>
      </c>
      <c r="K84" s="2">
        <f>Sayfa1!O84</f>
        <v>-1169914000</v>
      </c>
      <c r="L84" s="2">
        <f>Sayfa1!N84</f>
        <v>-1761196000</v>
      </c>
      <c r="M84" s="2">
        <f>Sayfa1!M84</f>
        <v>-2543194000</v>
      </c>
      <c r="N84" s="2">
        <f>Sayfa1!L84</f>
        <v>-684552000</v>
      </c>
      <c r="O84" s="2">
        <f>Sayfa1!K84</f>
        <v>-1398542000</v>
      </c>
      <c r="P84" s="2">
        <f>Sayfa1!J84</f>
        <v>-2236003000</v>
      </c>
      <c r="Q84" s="2">
        <f>Sayfa1!I84</f>
        <v>-3382729000</v>
      </c>
      <c r="R84" s="2">
        <f>Sayfa1!H84</f>
        <v>-1320178000</v>
      </c>
      <c r="S84" s="2">
        <f>Sayfa1!G84</f>
        <v>-1419765000</v>
      </c>
      <c r="T84" s="2">
        <f>Sayfa1!F84</f>
        <v>-2273802000</v>
      </c>
      <c r="U84" s="2">
        <f>Sayfa1!E84</f>
        <v>-7734051000</v>
      </c>
      <c r="V84" s="2">
        <f>Sayfa1!D84</f>
        <v>-1977934000</v>
      </c>
      <c r="W84" s="2">
        <f>Sayfa1!C84</f>
        <v>-3049302000</v>
      </c>
      <c r="X84" s="2">
        <f>Sayfa1!B84</f>
        <v>-4877694000</v>
      </c>
    </row>
    <row r="85" spans="1:24" x14ac:dyDescent="0.25">
      <c r="A85" t="s">
        <v>93</v>
      </c>
      <c r="B85" s="2">
        <f>Sayfa1!X85</f>
        <v>0</v>
      </c>
      <c r="C85" s="2">
        <f>Sayfa1!W85</f>
        <v>0</v>
      </c>
      <c r="D85" s="2">
        <f>Sayfa1!V85</f>
        <v>0</v>
      </c>
      <c r="E85" s="2">
        <f>Sayfa1!U85</f>
        <v>0</v>
      </c>
      <c r="F85" s="2">
        <f>Sayfa1!T85</f>
        <v>0</v>
      </c>
      <c r="G85" s="2">
        <f>Sayfa1!S85</f>
        <v>0</v>
      </c>
      <c r="H85" s="2">
        <f>Sayfa1!R85</f>
        <v>0</v>
      </c>
      <c r="I85" s="2">
        <f>Sayfa1!Q85</f>
        <v>0</v>
      </c>
      <c r="J85" s="2">
        <f>Sayfa1!P85</f>
        <v>0</v>
      </c>
      <c r="K85" s="2">
        <f>Sayfa1!O85</f>
        <v>0</v>
      </c>
      <c r="L85" s="2">
        <f>Sayfa1!N85</f>
        <v>0</v>
      </c>
      <c r="M85" s="2">
        <f>Sayfa1!M85</f>
        <v>0</v>
      </c>
      <c r="N85" s="2">
        <f>Sayfa1!L85</f>
        <v>0</v>
      </c>
      <c r="O85" s="2">
        <f>Sayfa1!K85</f>
        <v>0</v>
      </c>
      <c r="P85" s="2">
        <f>Sayfa1!J85</f>
        <v>0</v>
      </c>
      <c r="Q85" s="2">
        <f>Sayfa1!I85</f>
        <v>0</v>
      </c>
      <c r="R85" s="2">
        <f>Sayfa1!H85</f>
        <v>0</v>
      </c>
      <c r="S85" s="2">
        <f>Sayfa1!G85</f>
        <v>0</v>
      </c>
      <c r="T85" s="2">
        <f>Sayfa1!F85</f>
        <v>0</v>
      </c>
      <c r="U85" s="2">
        <f>Sayfa1!E85</f>
        <v>0</v>
      </c>
      <c r="V85" s="2">
        <f>Sayfa1!D85</f>
        <v>0</v>
      </c>
      <c r="W85" s="2">
        <f>Sayfa1!C85</f>
        <v>0</v>
      </c>
      <c r="X85" s="2">
        <f>Sayfa1!B85</f>
        <v>0</v>
      </c>
    </row>
    <row r="86" spans="1:24" x14ac:dyDescent="0.25">
      <c r="A86" t="s">
        <v>94</v>
      </c>
      <c r="B86" s="2">
        <f>Sayfa1!X86</f>
        <v>68991000</v>
      </c>
      <c r="C86" s="2">
        <f>Sayfa1!W86</f>
        <v>131103000</v>
      </c>
      <c r="D86" s="2">
        <f>Sayfa1!V86</f>
        <v>308069000</v>
      </c>
      <c r="E86" s="2">
        <f>Sayfa1!U86</f>
        <v>373549000</v>
      </c>
      <c r="F86" s="2">
        <f>Sayfa1!T86</f>
        <v>114192000</v>
      </c>
      <c r="G86" s="2">
        <f>Sayfa1!S86</f>
        <v>176891000</v>
      </c>
      <c r="H86" s="2">
        <f>Sayfa1!R86</f>
        <v>271151000</v>
      </c>
      <c r="I86" s="2">
        <f>Sayfa1!Q86</f>
        <v>552300000</v>
      </c>
      <c r="J86" s="2">
        <f>Sayfa1!P86</f>
        <v>130467000</v>
      </c>
      <c r="K86" s="2">
        <f>Sayfa1!O86</f>
        <v>276105000</v>
      </c>
      <c r="L86" s="2">
        <f>Sayfa1!N86</f>
        <v>508570000</v>
      </c>
      <c r="M86" s="2">
        <f>Sayfa1!M86</f>
        <v>646102000</v>
      </c>
      <c r="N86" s="2">
        <f>Sayfa1!L86</f>
        <v>128093000</v>
      </c>
      <c r="O86" s="2">
        <f>Sayfa1!K86</f>
        <v>227983000</v>
      </c>
      <c r="P86" s="2">
        <f>Sayfa1!J86</f>
        <v>368983000</v>
      </c>
      <c r="Q86" s="2">
        <f>Sayfa1!I86</f>
        <v>831971000</v>
      </c>
      <c r="R86" s="2">
        <f>Sayfa1!H86</f>
        <v>576167000</v>
      </c>
      <c r="S86" s="2">
        <f>Sayfa1!G86</f>
        <v>1789239000</v>
      </c>
      <c r="T86" s="2">
        <f>Sayfa1!F86</f>
        <v>3285655000</v>
      </c>
      <c r="U86" s="2">
        <f>Sayfa1!E86</f>
        <v>4483924000</v>
      </c>
      <c r="V86" s="2">
        <f>Sayfa1!D86</f>
        <v>431000000</v>
      </c>
      <c r="W86" s="2">
        <f>Sayfa1!C86</f>
        <v>2133968000</v>
      </c>
      <c r="X86" s="2">
        <f>Sayfa1!B86</f>
        <v>4134074000</v>
      </c>
    </row>
    <row r="87" spans="1:24" x14ac:dyDescent="0.25">
      <c r="A87" t="s">
        <v>95</v>
      </c>
      <c r="B87" s="2">
        <f>Sayfa1!X87</f>
        <v>-86387000</v>
      </c>
      <c r="C87" s="2">
        <f>Sayfa1!W87</f>
        <v>-292939000</v>
      </c>
      <c r="D87" s="2">
        <f>Sayfa1!V87</f>
        <v>-492044000</v>
      </c>
      <c r="E87" s="2">
        <f>Sayfa1!U87</f>
        <v>-1680023000</v>
      </c>
      <c r="F87" s="2">
        <f>Sayfa1!T87</f>
        <v>-130975000</v>
      </c>
      <c r="G87" s="2">
        <f>Sayfa1!S87</f>
        <v>-378281000</v>
      </c>
      <c r="H87" s="2">
        <f>Sayfa1!R87</f>
        <v>-615547000</v>
      </c>
      <c r="I87" s="2">
        <f>Sayfa1!Q87</f>
        <v>-662080000</v>
      </c>
      <c r="J87" s="2">
        <f>Sayfa1!P87</f>
        <v>-255188000</v>
      </c>
      <c r="K87" s="2">
        <f>Sayfa1!O87</f>
        <v>-494596000</v>
      </c>
      <c r="L87" s="2">
        <f>Sayfa1!N87</f>
        <v>-635335000</v>
      </c>
      <c r="M87" s="2">
        <f>Sayfa1!M87</f>
        <v>-1004435000</v>
      </c>
      <c r="N87" s="2">
        <f>Sayfa1!L87</f>
        <v>-219341000</v>
      </c>
      <c r="O87" s="2">
        <f>Sayfa1!K87</f>
        <v>-373109000</v>
      </c>
      <c r="P87" s="2">
        <f>Sayfa1!J87</f>
        <v>-649102000</v>
      </c>
      <c r="Q87" s="2">
        <f>Sayfa1!I87</f>
        <v>-1216478000</v>
      </c>
      <c r="R87" s="2">
        <f>Sayfa1!H87</f>
        <v>-920691000</v>
      </c>
      <c r="S87" s="2">
        <f>Sayfa1!G87</f>
        <v>-1714451000</v>
      </c>
      <c r="T87" s="2">
        <f>Sayfa1!F87</f>
        <v>-2885387000</v>
      </c>
      <c r="U87" s="2">
        <f>Sayfa1!E87</f>
        <v>-4230047000</v>
      </c>
      <c r="V87" s="2">
        <f>Sayfa1!D87</f>
        <v>-1050880000</v>
      </c>
      <c r="W87" s="2">
        <f>Sayfa1!C87</f>
        <v>-3079925000</v>
      </c>
      <c r="X87" s="2">
        <f>Sayfa1!B87</f>
        <v>-5440158000</v>
      </c>
    </row>
    <row r="88" spans="1:24" x14ac:dyDescent="0.25">
      <c r="A88" t="s">
        <v>96</v>
      </c>
      <c r="B88" s="2">
        <f>Sayfa1!X88</f>
        <v>0</v>
      </c>
      <c r="C88" s="2">
        <f>Sayfa1!W88</f>
        <v>0</v>
      </c>
      <c r="D88" s="2">
        <f>Sayfa1!V88</f>
        <v>0</v>
      </c>
      <c r="E88" s="2">
        <f>Sayfa1!U88</f>
        <v>0</v>
      </c>
      <c r="F88" s="2">
        <f>Sayfa1!T88</f>
        <v>0</v>
      </c>
      <c r="G88" s="2">
        <f>Sayfa1!S88</f>
        <v>0</v>
      </c>
      <c r="H88" s="2">
        <f>Sayfa1!R88</f>
        <v>0</v>
      </c>
      <c r="I88" s="2">
        <f>Sayfa1!Q88</f>
        <v>0</v>
      </c>
      <c r="J88" s="2">
        <f>Sayfa1!P88</f>
        <v>0</v>
      </c>
      <c r="K88" s="2">
        <f>Sayfa1!O88</f>
        <v>0</v>
      </c>
      <c r="L88" s="2">
        <f>Sayfa1!N88</f>
        <v>0</v>
      </c>
      <c r="M88" s="2">
        <f>Sayfa1!M88</f>
        <v>0</v>
      </c>
      <c r="N88" s="2">
        <f>Sayfa1!L88</f>
        <v>0</v>
      </c>
      <c r="O88" s="2">
        <f>Sayfa1!K88</f>
        <v>0</v>
      </c>
      <c r="P88" s="2">
        <f>Sayfa1!J88</f>
        <v>0</v>
      </c>
      <c r="Q88" s="2">
        <f>Sayfa1!I88</f>
        <v>0</v>
      </c>
      <c r="R88" s="2">
        <f>Sayfa1!H88</f>
        <v>0</v>
      </c>
      <c r="S88" s="2">
        <f>Sayfa1!G88</f>
        <v>0</v>
      </c>
      <c r="T88" s="2">
        <f>Sayfa1!F88</f>
        <v>0</v>
      </c>
      <c r="U88" s="2">
        <f>Sayfa1!E88</f>
        <v>0</v>
      </c>
      <c r="V88" s="2">
        <f>Sayfa1!D88</f>
        <v>0</v>
      </c>
      <c r="W88" s="2">
        <f>Sayfa1!C88</f>
        <v>0</v>
      </c>
      <c r="X88" s="2">
        <f>Sayfa1!B88</f>
        <v>0</v>
      </c>
    </row>
    <row r="89" spans="1:24" x14ac:dyDescent="0.25">
      <c r="A89" t="s">
        <v>97</v>
      </c>
      <c r="B89" s="2">
        <f>Sayfa1!X89</f>
        <v>592483000</v>
      </c>
      <c r="C89" s="2">
        <f>Sayfa1!W89</f>
        <v>1274527000</v>
      </c>
      <c r="D89" s="2">
        <f>Sayfa1!V89</f>
        <v>2024744000</v>
      </c>
      <c r="E89" s="2">
        <f>Sayfa1!U89</f>
        <v>2811191000</v>
      </c>
      <c r="F89" s="2">
        <f>Sayfa1!T89</f>
        <v>771853000</v>
      </c>
      <c r="G89" s="2">
        <f>Sayfa1!S89</f>
        <v>1523706000</v>
      </c>
      <c r="H89" s="2">
        <f>Sayfa1!R89</f>
        <v>2361548000</v>
      </c>
      <c r="I89" s="2">
        <f>Sayfa1!Q89</f>
        <v>3064206000</v>
      </c>
      <c r="J89" s="2">
        <f>Sayfa1!P89</f>
        <v>832142000</v>
      </c>
      <c r="K89" s="2">
        <f>Sayfa1!O89</f>
        <v>1666782000</v>
      </c>
      <c r="L89" s="2">
        <f>Sayfa1!N89</f>
        <v>2778967000</v>
      </c>
      <c r="M89" s="2">
        <f>Sayfa1!M89</f>
        <v>2737845000</v>
      </c>
      <c r="N89" s="2">
        <f>Sayfa1!L89</f>
        <v>939877000</v>
      </c>
      <c r="O89" s="2">
        <f>Sayfa1!K89</f>
        <v>1910743000</v>
      </c>
      <c r="P89" s="2">
        <f>Sayfa1!J89</f>
        <v>3017724000</v>
      </c>
      <c r="Q89" s="2">
        <f>Sayfa1!I89</f>
        <v>4514591000</v>
      </c>
      <c r="R89" s="2">
        <f>Sayfa1!H89</f>
        <v>1054058000</v>
      </c>
      <c r="S89" s="2">
        <f>Sayfa1!G89</f>
        <v>3578041000</v>
      </c>
      <c r="T89" s="2">
        <f>Sayfa1!F89</f>
        <v>6166191000</v>
      </c>
      <c r="U89" s="2">
        <f>Sayfa1!E89</f>
        <v>8348007000</v>
      </c>
      <c r="V89" s="2">
        <f>Sayfa1!D89</f>
        <v>1410923000</v>
      </c>
      <c r="W89" s="2">
        <f>Sayfa1!C89</f>
        <v>4758715000</v>
      </c>
      <c r="X89" s="2">
        <f>Sayfa1!B89</f>
        <v>8936851000</v>
      </c>
    </row>
    <row r="90" spans="1:24" x14ac:dyDescent="0.25">
      <c r="A90" t="s">
        <v>98</v>
      </c>
      <c r="B90" s="2">
        <f>Sayfa1!X90</f>
        <v>609879000</v>
      </c>
      <c r="C90" s="2">
        <f>Sayfa1!W90</f>
        <v>1436363000</v>
      </c>
      <c r="D90" s="2">
        <f>Sayfa1!V90</f>
        <v>2208719000</v>
      </c>
      <c r="E90" s="2">
        <f>Sayfa1!U90</f>
        <v>4117665000</v>
      </c>
      <c r="F90" s="2">
        <f>Sayfa1!T90</f>
        <v>788636000</v>
      </c>
      <c r="G90" s="2">
        <f>Sayfa1!S90</f>
        <v>1725096000</v>
      </c>
      <c r="H90" s="2">
        <f>Sayfa1!R90</f>
        <v>2705944000</v>
      </c>
      <c r="I90" s="2">
        <f>Sayfa1!Q90</f>
        <v>3173986000</v>
      </c>
      <c r="J90" s="2">
        <f>Sayfa1!P90</f>
        <v>956863000</v>
      </c>
      <c r="K90" s="2">
        <f>Sayfa1!O90</f>
        <v>1885273000</v>
      </c>
      <c r="L90" s="2">
        <f>Sayfa1!N90</f>
        <v>2905732000</v>
      </c>
      <c r="M90" s="2">
        <f>Sayfa1!M90</f>
        <v>3096178000</v>
      </c>
      <c r="N90" s="2">
        <f>Sayfa1!L90</f>
        <v>1031125000</v>
      </c>
      <c r="O90" s="2">
        <f>Sayfa1!K90</f>
        <v>2055869000</v>
      </c>
      <c r="P90" s="2">
        <f>Sayfa1!J90</f>
        <v>3297843000</v>
      </c>
      <c r="Q90" s="2">
        <f>Sayfa1!I90</f>
        <v>4899098000</v>
      </c>
      <c r="R90" s="2">
        <f>Sayfa1!H90</f>
        <v>1398582000</v>
      </c>
      <c r="S90" s="2">
        <f>Sayfa1!G90</f>
        <v>3503253000</v>
      </c>
      <c r="T90" s="2">
        <f>Sayfa1!F90</f>
        <v>5765923000</v>
      </c>
      <c r="U90" s="2">
        <f>Sayfa1!E90</f>
        <v>8094130000</v>
      </c>
      <c r="V90" s="2">
        <f>Sayfa1!D90</f>
        <v>2030803000</v>
      </c>
      <c r="W90" s="2">
        <f>Sayfa1!C90</f>
        <v>5704672000</v>
      </c>
      <c r="X90" s="2">
        <f>Sayfa1!B90</f>
        <v>10242935000</v>
      </c>
    </row>
    <row r="91" spans="1:24" x14ac:dyDescent="0.25">
      <c r="A91" t="s">
        <v>99</v>
      </c>
      <c r="B91" s="2">
        <f>Sayfa1!X91</f>
        <v>0</v>
      </c>
      <c r="C91" s="2">
        <f>Sayfa1!W91</f>
        <v>0</v>
      </c>
      <c r="D91" s="2">
        <f>Sayfa1!V91</f>
        <v>0</v>
      </c>
      <c r="E91" s="2">
        <f>Sayfa1!U91</f>
        <v>0</v>
      </c>
      <c r="F91" s="2">
        <f>Sayfa1!T91</f>
        <v>0</v>
      </c>
      <c r="G91" s="2">
        <f>Sayfa1!S91</f>
        <v>0</v>
      </c>
      <c r="H91" s="2">
        <f>Sayfa1!R91</f>
        <v>0</v>
      </c>
      <c r="I91" s="2">
        <f>Sayfa1!Q91</f>
        <v>0</v>
      </c>
      <c r="J91" s="2">
        <f>Sayfa1!P91</f>
        <v>0</v>
      </c>
      <c r="K91" s="2">
        <f>Sayfa1!O91</f>
        <v>0</v>
      </c>
      <c r="L91" s="2">
        <f>Sayfa1!N91</f>
        <v>0</v>
      </c>
      <c r="M91" s="2">
        <f>Sayfa1!M91</f>
        <v>0</v>
      </c>
      <c r="N91" s="2">
        <f>Sayfa1!L91</f>
        <v>0</v>
      </c>
      <c r="O91" s="2">
        <f>Sayfa1!K91</f>
        <v>0</v>
      </c>
      <c r="P91" s="2">
        <f>Sayfa1!J91</f>
        <v>0</v>
      </c>
      <c r="Q91" s="2">
        <f>Sayfa1!I91</f>
        <v>0</v>
      </c>
      <c r="R91" s="2">
        <f>Sayfa1!H91</f>
        <v>0</v>
      </c>
      <c r="S91" s="2">
        <f>Sayfa1!G91</f>
        <v>0</v>
      </c>
      <c r="T91" s="2">
        <f>Sayfa1!F91</f>
        <v>0</v>
      </c>
      <c r="U91" s="2">
        <f>Sayfa1!E91</f>
        <v>0</v>
      </c>
      <c r="V91" s="2">
        <f>Sayfa1!D91</f>
        <v>0</v>
      </c>
      <c r="W91" s="2">
        <f>Sayfa1!C91</f>
        <v>0</v>
      </c>
      <c r="X91" s="2">
        <f>Sayfa1!B91</f>
        <v>0</v>
      </c>
    </row>
    <row r="92" spans="1:24" x14ac:dyDescent="0.25">
      <c r="A92" t="s">
        <v>100</v>
      </c>
      <c r="B92" s="2">
        <f>Sayfa1!X92</f>
        <v>0</v>
      </c>
      <c r="C92" s="2">
        <f>Sayfa1!W92</f>
        <v>0</v>
      </c>
      <c r="D92" s="2">
        <f>Sayfa1!V92</f>
        <v>0</v>
      </c>
      <c r="E92" s="2">
        <f>Sayfa1!U92</f>
        <v>0</v>
      </c>
      <c r="F92" s="2">
        <f>Sayfa1!T92</f>
        <v>0</v>
      </c>
      <c r="G92" s="2">
        <f>Sayfa1!S92</f>
        <v>0</v>
      </c>
      <c r="H92" s="2">
        <f>Sayfa1!R92</f>
        <v>0</v>
      </c>
      <c r="I92" s="2">
        <f>Sayfa1!Q92</f>
        <v>0</v>
      </c>
      <c r="J92" s="2">
        <f>Sayfa1!P92</f>
        <v>0</v>
      </c>
      <c r="K92" s="2">
        <f>Sayfa1!O92</f>
        <v>0</v>
      </c>
      <c r="L92" s="2">
        <f>Sayfa1!N92</f>
        <v>0</v>
      </c>
      <c r="M92" s="2">
        <f>Sayfa1!M92</f>
        <v>0</v>
      </c>
      <c r="N92" s="2">
        <f>Sayfa1!L92</f>
        <v>0</v>
      </c>
      <c r="O92" s="2">
        <f>Sayfa1!K92</f>
        <v>0</v>
      </c>
      <c r="P92" s="2">
        <f>Sayfa1!J92</f>
        <v>0</v>
      </c>
      <c r="Q92" s="2">
        <f>Sayfa1!I92</f>
        <v>0</v>
      </c>
      <c r="R92" s="2">
        <f>Sayfa1!H92</f>
        <v>0</v>
      </c>
      <c r="S92" s="2">
        <f>Sayfa1!G92</f>
        <v>0</v>
      </c>
      <c r="T92" s="2">
        <f>Sayfa1!F92</f>
        <v>0</v>
      </c>
      <c r="U92" s="2">
        <f>Sayfa1!E92</f>
        <v>0</v>
      </c>
      <c r="V92" s="2">
        <f>Sayfa1!D92</f>
        <v>0</v>
      </c>
      <c r="W92" s="2">
        <f>Sayfa1!C92</f>
        <v>0</v>
      </c>
      <c r="X92" s="2">
        <f>Sayfa1!B92</f>
        <v>0</v>
      </c>
    </row>
    <row r="93" spans="1:24" x14ac:dyDescent="0.25">
      <c r="A93" t="s">
        <v>101</v>
      </c>
      <c r="B93" s="2">
        <f>Sayfa1!X93</f>
        <v>0</v>
      </c>
      <c r="C93" s="2">
        <f>Sayfa1!W93</f>
        <v>0</v>
      </c>
      <c r="D93" s="2">
        <f>Sayfa1!V93</f>
        <v>0</v>
      </c>
      <c r="E93" s="2">
        <f>Sayfa1!U93</f>
        <v>0</v>
      </c>
      <c r="F93" s="2">
        <f>Sayfa1!T93</f>
        <v>0</v>
      </c>
      <c r="G93" s="2">
        <f>Sayfa1!S93</f>
        <v>0</v>
      </c>
      <c r="H93" s="2">
        <f>Sayfa1!R93</f>
        <v>0</v>
      </c>
      <c r="I93" s="2">
        <f>Sayfa1!Q93</f>
        <v>0</v>
      </c>
      <c r="J93" s="2">
        <f>Sayfa1!P93</f>
        <v>0</v>
      </c>
      <c r="K93" s="2">
        <f>Sayfa1!O93</f>
        <v>0</v>
      </c>
      <c r="L93" s="2">
        <f>Sayfa1!N93</f>
        <v>0</v>
      </c>
      <c r="M93" s="2">
        <f>Sayfa1!M93</f>
        <v>0</v>
      </c>
      <c r="N93" s="2">
        <f>Sayfa1!L93</f>
        <v>0</v>
      </c>
      <c r="O93" s="2">
        <f>Sayfa1!K93</f>
        <v>0</v>
      </c>
      <c r="P93" s="2">
        <f>Sayfa1!J93</f>
        <v>0</v>
      </c>
      <c r="Q93" s="2">
        <f>Sayfa1!I93</f>
        <v>0</v>
      </c>
      <c r="R93" s="2">
        <f>Sayfa1!H93</f>
        <v>0</v>
      </c>
      <c r="S93" s="2">
        <f>Sayfa1!G93</f>
        <v>0</v>
      </c>
      <c r="T93" s="2">
        <f>Sayfa1!F93</f>
        <v>0</v>
      </c>
      <c r="U93" s="2">
        <f>Sayfa1!E93</f>
        <v>0</v>
      </c>
      <c r="V93" s="2">
        <f>Sayfa1!D93</f>
        <v>0</v>
      </c>
      <c r="W93" s="2">
        <f>Sayfa1!C93</f>
        <v>0</v>
      </c>
      <c r="X93" s="2">
        <f>Sayfa1!B93</f>
        <v>0</v>
      </c>
    </row>
    <row r="94" spans="1:24" x14ac:dyDescent="0.25">
      <c r="A94" t="s">
        <v>102</v>
      </c>
      <c r="B94" s="2">
        <f>Sayfa1!X94</f>
        <v>0</v>
      </c>
      <c r="C94" s="2">
        <f>Sayfa1!W94</f>
        <v>0</v>
      </c>
      <c r="D94" s="2">
        <f>Sayfa1!V94</f>
        <v>0</v>
      </c>
      <c r="E94" s="2">
        <f>Sayfa1!U94</f>
        <v>0</v>
      </c>
      <c r="F94" s="2">
        <f>Sayfa1!T94</f>
        <v>0</v>
      </c>
      <c r="G94" s="2">
        <f>Sayfa1!S94</f>
        <v>0</v>
      </c>
      <c r="H94" s="2">
        <f>Sayfa1!R94</f>
        <v>0</v>
      </c>
      <c r="I94" s="2">
        <f>Sayfa1!Q94</f>
        <v>0</v>
      </c>
      <c r="J94" s="2">
        <f>Sayfa1!P94</f>
        <v>0</v>
      </c>
      <c r="K94" s="2">
        <f>Sayfa1!O94</f>
        <v>0</v>
      </c>
      <c r="L94" s="2">
        <f>Sayfa1!N94</f>
        <v>0</v>
      </c>
      <c r="M94" s="2">
        <f>Sayfa1!M94</f>
        <v>0</v>
      </c>
      <c r="N94" s="2">
        <f>Sayfa1!L94</f>
        <v>0</v>
      </c>
      <c r="O94" s="2">
        <f>Sayfa1!K94</f>
        <v>0</v>
      </c>
      <c r="P94" s="2">
        <f>Sayfa1!J94</f>
        <v>0</v>
      </c>
      <c r="Q94" s="2">
        <f>Sayfa1!I94</f>
        <v>0</v>
      </c>
      <c r="R94" s="2">
        <f>Sayfa1!H94</f>
        <v>0</v>
      </c>
      <c r="S94" s="2">
        <f>Sayfa1!G94</f>
        <v>0</v>
      </c>
      <c r="T94" s="2">
        <f>Sayfa1!F94</f>
        <v>0</v>
      </c>
      <c r="U94" s="2">
        <f>Sayfa1!E94</f>
        <v>0</v>
      </c>
      <c r="V94" s="2">
        <f>Sayfa1!D94</f>
        <v>0</v>
      </c>
      <c r="W94" s="2">
        <f>Sayfa1!C94</f>
        <v>0</v>
      </c>
      <c r="X94" s="2">
        <f>Sayfa1!B94</f>
        <v>0</v>
      </c>
    </row>
    <row r="95" spans="1:24" x14ac:dyDescent="0.25">
      <c r="A95" t="s">
        <v>103</v>
      </c>
      <c r="B95" s="2">
        <f>Sayfa1!X95</f>
        <v>592483000</v>
      </c>
      <c r="C95" s="2">
        <f>Sayfa1!W95</f>
        <v>1274527000</v>
      </c>
      <c r="D95" s="2">
        <f>Sayfa1!V95</f>
        <v>2024744000</v>
      </c>
      <c r="E95" s="2">
        <f>Sayfa1!U95</f>
        <v>2811191000</v>
      </c>
      <c r="F95" s="2">
        <f>Sayfa1!T95</f>
        <v>771853000</v>
      </c>
      <c r="G95" s="2">
        <f>Sayfa1!S95</f>
        <v>1523706000</v>
      </c>
      <c r="H95" s="2">
        <f>Sayfa1!R95</f>
        <v>2361548000</v>
      </c>
      <c r="I95" s="2">
        <f>Sayfa1!Q95</f>
        <v>3064206000</v>
      </c>
      <c r="J95" s="2">
        <f>Sayfa1!P95</f>
        <v>832142000</v>
      </c>
      <c r="K95" s="2">
        <f>Sayfa1!O95</f>
        <v>1666782000</v>
      </c>
      <c r="L95" s="2">
        <f>Sayfa1!N95</f>
        <v>2778967000</v>
      </c>
      <c r="M95" s="2">
        <f>Sayfa1!M95</f>
        <v>2737845000</v>
      </c>
      <c r="N95" s="2">
        <f>Sayfa1!L95</f>
        <v>939877000</v>
      </c>
      <c r="O95" s="2">
        <f>Sayfa1!K95</f>
        <v>1910743000</v>
      </c>
      <c r="P95" s="2">
        <f>Sayfa1!J95</f>
        <v>3017724000</v>
      </c>
      <c r="Q95" s="2">
        <f>Sayfa1!I95</f>
        <v>4514591000</v>
      </c>
      <c r="R95" s="2">
        <f>Sayfa1!H95</f>
        <v>1054058000</v>
      </c>
      <c r="S95" s="2">
        <f>Sayfa1!G95</f>
        <v>3578041000</v>
      </c>
      <c r="T95" s="2">
        <f>Sayfa1!F95</f>
        <v>6166191000</v>
      </c>
      <c r="U95" s="2">
        <f>Sayfa1!E95</f>
        <v>8348007000</v>
      </c>
      <c r="V95" s="2">
        <f>Sayfa1!D95</f>
        <v>1410923000</v>
      </c>
      <c r="W95" s="2">
        <f>Sayfa1!C95</f>
        <v>4758715000</v>
      </c>
      <c r="X95" s="2">
        <f>Sayfa1!B95</f>
        <v>8936851000</v>
      </c>
    </row>
    <row r="96" spans="1:24" x14ac:dyDescent="0.25">
      <c r="A96" t="s">
        <v>104</v>
      </c>
      <c r="B96" s="2">
        <f>Sayfa1!X96</f>
        <v>31844000</v>
      </c>
      <c r="C96" s="2">
        <f>Sayfa1!W96</f>
        <v>56175000</v>
      </c>
      <c r="D96" s="2">
        <f>Sayfa1!V96</f>
        <v>74105000</v>
      </c>
      <c r="E96" s="2">
        <f>Sayfa1!U96</f>
        <v>104870000</v>
      </c>
      <c r="F96" s="2">
        <f>Sayfa1!T96</f>
        <v>48867000</v>
      </c>
      <c r="G96" s="2">
        <f>Sayfa1!S96</f>
        <v>76569000</v>
      </c>
      <c r="H96" s="2">
        <f>Sayfa1!R96</f>
        <v>172731000</v>
      </c>
      <c r="I96" s="2">
        <f>Sayfa1!Q96</f>
        <v>170627000</v>
      </c>
      <c r="J96" s="2">
        <f>Sayfa1!P96</f>
        <v>1320000</v>
      </c>
      <c r="K96" s="2">
        <f>Sayfa1!O96</f>
        <v>10976000</v>
      </c>
      <c r="L96" s="2">
        <f>Sayfa1!N96</f>
        <v>28300000</v>
      </c>
      <c r="M96" s="2">
        <f>Sayfa1!M96</f>
        <v>64091000</v>
      </c>
      <c r="N96" s="2">
        <f>Sayfa1!L96</f>
        <v>60690000</v>
      </c>
      <c r="O96" s="2">
        <f>Sayfa1!K96</f>
        <v>83375000</v>
      </c>
      <c r="P96" s="2">
        <f>Sayfa1!J96</f>
        <v>90514000</v>
      </c>
      <c r="Q96" s="2">
        <f>Sayfa1!I96</f>
        <v>108090000</v>
      </c>
      <c r="R96" s="2">
        <f>Sayfa1!H96</f>
        <v>115544000</v>
      </c>
      <c r="S96" s="2">
        <f>Sayfa1!G96</f>
        <v>49578000</v>
      </c>
      <c r="T96" s="2">
        <f>Sayfa1!F96</f>
        <v>159471000</v>
      </c>
      <c r="U96" s="2">
        <f>Sayfa1!E96</f>
        <v>310657000</v>
      </c>
      <c r="V96" s="2">
        <f>Sayfa1!D96</f>
        <v>459736000</v>
      </c>
      <c r="W96" s="2">
        <f>Sayfa1!C96</f>
        <v>739372000</v>
      </c>
      <c r="X96" s="2">
        <f>Sayfa1!B96</f>
        <v>1050030000</v>
      </c>
    </row>
    <row r="97" spans="1:24" x14ac:dyDescent="0.25">
      <c r="A97" t="s">
        <v>105</v>
      </c>
      <c r="B97" s="2">
        <f>Sayfa1!X97</f>
        <v>-292604000</v>
      </c>
      <c r="C97" s="2">
        <f>Sayfa1!W97</f>
        <v>-621453000</v>
      </c>
      <c r="D97" s="2">
        <f>Sayfa1!V97</f>
        <v>-1010005000</v>
      </c>
      <c r="E97" s="2">
        <f>Sayfa1!U97</f>
        <v>-1594065000</v>
      </c>
      <c r="F97" s="2">
        <f>Sayfa1!T97</f>
        <v>-406375000</v>
      </c>
      <c r="G97" s="2">
        <f>Sayfa1!S97</f>
        <v>-931804000</v>
      </c>
      <c r="H97" s="2">
        <f>Sayfa1!R97</f>
        <v>-1427615000</v>
      </c>
      <c r="I97" s="2">
        <f>Sayfa1!Q97</f>
        <v>-1843477000</v>
      </c>
      <c r="J97" s="2">
        <f>Sayfa1!P97</f>
        <v>-401814000</v>
      </c>
      <c r="K97" s="2">
        <f>Sayfa1!O97</f>
        <v>-761327000</v>
      </c>
      <c r="L97" s="2">
        <f>Sayfa1!N97</f>
        <v>-1074927000</v>
      </c>
      <c r="M97" s="2">
        <f>Sayfa1!M97</f>
        <v>-1389230000</v>
      </c>
      <c r="N97" s="2">
        <f>Sayfa1!L97</f>
        <v>-335397000</v>
      </c>
      <c r="O97" s="2">
        <f>Sayfa1!K97</f>
        <v>-707536000</v>
      </c>
      <c r="P97" s="2">
        <f>Sayfa1!J97</f>
        <v>-1093250000</v>
      </c>
      <c r="Q97" s="2">
        <f>Sayfa1!I97</f>
        <v>-1479567000</v>
      </c>
      <c r="R97" s="2">
        <f>Sayfa1!H97</f>
        <v>-882982000</v>
      </c>
      <c r="S97" s="2">
        <f>Sayfa1!G97</f>
        <v>-1963395000</v>
      </c>
      <c r="T97" s="2">
        <f>Sayfa1!F97</f>
        <v>-3061192000</v>
      </c>
      <c r="U97" s="2">
        <f>Sayfa1!E97</f>
        <v>-4212040000</v>
      </c>
      <c r="V97" s="2">
        <f>Sayfa1!D97</f>
        <v>-1224801000</v>
      </c>
      <c r="W97" s="2">
        <f>Sayfa1!C97</f>
        <v>-2387233000</v>
      </c>
      <c r="X97" s="2">
        <f>Sayfa1!B97</f>
        <v>-4486526000</v>
      </c>
    </row>
    <row r="98" spans="1:24" x14ac:dyDescent="0.25">
      <c r="A98" t="s">
        <v>106</v>
      </c>
      <c r="B98" s="2">
        <f>Sayfa1!X98</f>
        <v>0</v>
      </c>
      <c r="C98" s="2">
        <f>Sayfa1!W98</f>
        <v>0</v>
      </c>
      <c r="D98" s="2">
        <f>Sayfa1!V98</f>
        <v>0</v>
      </c>
      <c r="E98" s="2">
        <f>Sayfa1!U98</f>
        <v>0</v>
      </c>
      <c r="F98" s="2">
        <f>Sayfa1!T98</f>
        <v>0</v>
      </c>
      <c r="G98" s="2">
        <f>Sayfa1!S98</f>
        <v>0</v>
      </c>
      <c r="H98" s="2">
        <f>Sayfa1!R98</f>
        <v>0</v>
      </c>
      <c r="I98" s="2">
        <f>Sayfa1!Q98</f>
        <v>0</v>
      </c>
      <c r="J98" s="2">
        <f>Sayfa1!P98</f>
        <v>0</v>
      </c>
      <c r="K98" s="2">
        <f>Sayfa1!O98</f>
        <v>0</v>
      </c>
      <c r="L98" s="2">
        <f>Sayfa1!N98</f>
        <v>0</v>
      </c>
      <c r="M98" s="2">
        <f>Sayfa1!M98</f>
        <v>0</v>
      </c>
      <c r="N98" s="2">
        <f>Sayfa1!L98</f>
        <v>0</v>
      </c>
      <c r="O98" s="2">
        <f>Sayfa1!K98</f>
        <v>0</v>
      </c>
      <c r="P98" s="2">
        <f>Sayfa1!J98</f>
        <v>0</v>
      </c>
      <c r="Q98" s="2">
        <f>Sayfa1!I98</f>
        <v>0</v>
      </c>
      <c r="R98" s="2">
        <f>Sayfa1!H98</f>
        <v>0</v>
      </c>
      <c r="S98" s="2">
        <f>Sayfa1!G98</f>
        <v>0</v>
      </c>
      <c r="T98" s="2">
        <f>Sayfa1!F98</f>
        <v>0</v>
      </c>
      <c r="U98" s="2">
        <f>Sayfa1!E98</f>
        <v>0</v>
      </c>
      <c r="V98" s="2">
        <f>Sayfa1!D98</f>
        <v>0</v>
      </c>
      <c r="W98" s="2">
        <f>Sayfa1!C98</f>
        <v>0</v>
      </c>
      <c r="X98" s="2">
        <f>Sayfa1!B98</f>
        <v>0</v>
      </c>
    </row>
    <row r="99" spans="1:24" x14ac:dyDescent="0.25">
      <c r="A99" t="s">
        <v>107</v>
      </c>
      <c r="B99" s="2">
        <f>Sayfa1!X99</f>
        <v>331723000</v>
      </c>
      <c r="C99" s="2">
        <f>Sayfa1!W99</f>
        <v>709249000</v>
      </c>
      <c r="D99" s="2">
        <f>Sayfa1!V99</f>
        <v>1088844000</v>
      </c>
      <c r="E99" s="2">
        <f>Sayfa1!U99</f>
        <v>1321996000</v>
      </c>
      <c r="F99" s="2">
        <f>Sayfa1!T99</f>
        <v>414345000</v>
      </c>
      <c r="G99" s="2">
        <f>Sayfa1!S99</f>
        <v>668471000</v>
      </c>
      <c r="H99" s="2">
        <f>Sayfa1!R99</f>
        <v>1106664000</v>
      </c>
      <c r="I99" s="2">
        <f>Sayfa1!Q99</f>
        <v>1391356000</v>
      </c>
      <c r="J99" s="2">
        <f>Sayfa1!P99</f>
        <v>431648000</v>
      </c>
      <c r="K99" s="2">
        <f>Sayfa1!O99</f>
        <v>916431000</v>
      </c>
      <c r="L99" s="2">
        <f>Sayfa1!N99</f>
        <v>1732340000</v>
      </c>
      <c r="M99" s="2">
        <f>Sayfa1!M99</f>
        <v>1412706000</v>
      </c>
      <c r="N99" s="2">
        <f>Sayfa1!L99</f>
        <v>665170000</v>
      </c>
      <c r="O99" s="2">
        <f>Sayfa1!K99</f>
        <v>1286582000</v>
      </c>
      <c r="P99" s="2">
        <f>Sayfa1!J99</f>
        <v>2014988000</v>
      </c>
      <c r="Q99" s="2">
        <f>Sayfa1!I99</f>
        <v>3143114000</v>
      </c>
      <c r="R99" s="2">
        <f>Sayfa1!H99</f>
        <v>286620000</v>
      </c>
      <c r="S99" s="2">
        <f>Sayfa1!G99</f>
        <v>1664224000</v>
      </c>
      <c r="T99" s="2">
        <f>Sayfa1!F99</f>
        <v>3264470000</v>
      </c>
      <c r="U99" s="2">
        <f>Sayfa1!E99</f>
        <v>4446624000</v>
      </c>
      <c r="V99" s="2">
        <f>Sayfa1!D99</f>
        <v>645858000</v>
      </c>
      <c r="W99" s="2">
        <f>Sayfa1!C99</f>
        <v>3110854000</v>
      </c>
      <c r="X99" s="2">
        <f>Sayfa1!B99</f>
        <v>5500355000</v>
      </c>
    </row>
    <row r="100" spans="1:24" x14ac:dyDescent="0.25">
      <c r="A100" t="s">
        <v>108</v>
      </c>
      <c r="B100" s="2">
        <f>Sayfa1!X100</f>
        <v>-88861000</v>
      </c>
      <c r="C100" s="2">
        <f>Sayfa1!W100</f>
        <v>-210277000</v>
      </c>
      <c r="D100" s="2">
        <f>Sayfa1!V100</f>
        <v>-324578000</v>
      </c>
      <c r="E100" s="2">
        <f>Sayfa1!U100</f>
        <v>-574299000</v>
      </c>
      <c r="F100" s="2">
        <f>Sayfa1!T100</f>
        <v>-116926000</v>
      </c>
      <c r="G100" s="2">
        <f>Sayfa1!S100</f>
        <v>-209630000</v>
      </c>
      <c r="H100" s="2">
        <f>Sayfa1!R100</f>
        <v>-316724000</v>
      </c>
      <c r="I100" s="2">
        <f>Sayfa1!Q100</f>
        <v>-357734000</v>
      </c>
      <c r="J100" s="2">
        <f>Sayfa1!P100</f>
        <v>-90580000</v>
      </c>
      <c r="K100" s="2">
        <f>Sayfa1!O100</f>
        <v>-208117000</v>
      </c>
      <c r="L100" s="2">
        <f>Sayfa1!N100</f>
        <v>-385452000</v>
      </c>
      <c r="M100" s="2">
        <f>Sayfa1!M100</f>
        <v>-325023000</v>
      </c>
      <c r="N100" s="2">
        <f>Sayfa1!L100</f>
        <v>-133186000</v>
      </c>
      <c r="O100" s="2">
        <f>Sayfa1!K100</f>
        <v>-316932000</v>
      </c>
      <c r="P100" s="2">
        <f>Sayfa1!J100</f>
        <v>-510932000</v>
      </c>
      <c r="Q100" s="2">
        <f>Sayfa1!I100</f>
        <v>-860746000</v>
      </c>
      <c r="R100" s="2">
        <f>Sayfa1!H100</f>
        <v>-93594000</v>
      </c>
      <c r="S100" s="2">
        <f>Sayfa1!G100</f>
        <v>-488912000</v>
      </c>
      <c r="T100" s="2">
        <f>Sayfa1!F100</f>
        <v>-888435000</v>
      </c>
      <c r="U100" s="2">
        <f>Sayfa1!E100</f>
        <v>10051469000</v>
      </c>
      <c r="V100" s="2">
        <f>Sayfa1!D100</f>
        <v>-276286000</v>
      </c>
      <c r="W100" s="2">
        <f>Sayfa1!C100</f>
        <v>-757217000</v>
      </c>
      <c r="X100" s="2">
        <f>Sayfa1!B100</f>
        <v>7430530000</v>
      </c>
    </row>
    <row r="101" spans="1:24" x14ac:dyDescent="0.25">
      <c r="A101" t="s">
        <v>109</v>
      </c>
      <c r="B101" s="2">
        <f>Sayfa1!X101</f>
        <v>-9006000</v>
      </c>
      <c r="C101" s="2">
        <f>Sayfa1!W101</f>
        <v>-38778000</v>
      </c>
      <c r="D101" s="2">
        <f>Sayfa1!V101</f>
        <v>-29984000</v>
      </c>
      <c r="E101" s="2">
        <f>Sayfa1!U101</f>
        <v>-85949000</v>
      </c>
      <c r="F101" s="2">
        <f>Sayfa1!T101</f>
        <v>-173710000</v>
      </c>
      <c r="G101" s="2">
        <f>Sayfa1!S101</f>
        <v>-235995000</v>
      </c>
      <c r="H101" s="2">
        <f>Sayfa1!R101</f>
        <v>-369239000</v>
      </c>
      <c r="I101" s="2">
        <f>Sayfa1!Q101</f>
        <v>-492099000</v>
      </c>
      <c r="J101" s="2">
        <f>Sayfa1!P101</f>
        <v>-132521000</v>
      </c>
      <c r="K101" s="2">
        <f>Sayfa1!O101</f>
        <v>-133733000</v>
      </c>
      <c r="L101" s="2">
        <f>Sayfa1!N101</f>
        <v>-357356000</v>
      </c>
      <c r="M101" s="2">
        <f>Sayfa1!M101</f>
        <v>-537986000</v>
      </c>
      <c r="N101" s="2">
        <f>Sayfa1!L101</f>
        <v>-287208000</v>
      </c>
      <c r="O101" s="2">
        <f>Sayfa1!K101</f>
        <v>-683999000</v>
      </c>
      <c r="P101" s="2">
        <f>Sayfa1!J101</f>
        <v>-1004187000</v>
      </c>
      <c r="Q101" s="2">
        <f>Sayfa1!I101</f>
        <v>-989969000</v>
      </c>
      <c r="R101" s="2">
        <f>Sayfa1!H101</f>
        <v>-352395000</v>
      </c>
      <c r="S101" s="2">
        <f>Sayfa1!G101</f>
        <v>-646848000</v>
      </c>
      <c r="T101" s="2">
        <f>Sayfa1!F101</f>
        <v>-933155000</v>
      </c>
      <c r="U101" s="2">
        <f>Sayfa1!E101</f>
        <v>-2483504000</v>
      </c>
      <c r="V101" s="2">
        <f>Sayfa1!D101</f>
        <v>-1060968000</v>
      </c>
      <c r="W101" s="2">
        <f>Sayfa1!C101</f>
        <v>-404744000</v>
      </c>
      <c r="X101" s="2">
        <f>Sayfa1!B101</f>
        <v>-132235000</v>
      </c>
    </row>
    <row r="102" spans="1:24" x14ac:dyDescent="0.25">
      <c r="A102" t="s">
        <v>110</v>
      </c>
      <c r="B102" s="2">
        <f>Sayfa1!X102</f>
        <v>-79855000</v>
      </c>
      <c r="C102" s="2">
        <f>Sayfa1!W102</f>
        <v>-171499000</v>
      </c>
      <c r="D102" s="2">
        <f>Sayfa1!V102</f>
        <v>-294594000</v>
      </c>
      <c r="E102" s="2">
        <f>Sayfa1!U102</f>
        <v>-488350000</v>
      </c>
      <c r="F102" s="2">
        <f>Sayfa1!T102</f>
        <v>56784000</v>
      </c>
      <c r="G102" s="2">
        <f>Sayfa1!S102</f>
        <v>26365000</v>
      </c>
      <c r="H102" s="2">
        <f>Sayfa1!R102</f>
        <v>52515000</v>
      </c>
      <c r="I102" s="2">
        <f>Sayfa1!Q102</f>
        <v>134365000</v>
      </c>
      <c r="J102" s="2">
        <f>Sayfa1!P102</f>
        <v>41941000</v>
      </c>
      <c r="K102" s="2">
        <f>Sayfa1!O102</f>
        <v>-74384000</v>
      </c>
      <c r="L102" s="2">
        <f>Sayfa1!N102</f>
        <v>-28096000</v>
      </c>
      <c r="M102" s="2">
        <f>Sayfa1!M102</f>
        <v>212963000</v>
      </c>
      <c r="N102" s="2">
        <f>Sayfa1!L102</f>
        <v>154022000</v>
      </c>
      <c r="O102" s="2">
        <f>Sayfa1!K102</f>
        <v>367067000</v>
      </c>
      <c r="P102" s="2">
        <f>Sayfa1!J102</f>
        <v>493255000</v>
      </c>
      <c r="Q102" s="2">
        <f>Sayfa1!I102</f>
        <v>129223000</v>
      </c>
      <c r="R102" s="2">
        <f>Sayfa1!H102</f>
        <v>258801000</v>
      </c>
      <c r="S102" s="2">
        <f>Sayfa1!G102</f>
        <v>157936000</v>
      </c>
      <c r="T102" s="2">
        <f>Sayfa1!F102</f>
        <v>44720000</v>
      </c>
      <c r="U102" s="2">
        <f>Sayfa1!E102</f>
        <v>12534973000</v>
      </c>
      <c r="V102" s="2">
        <f>Sayfa1!D102</f>
        <v>784682000</v>
      </c>
      <c r="W102" s="2">
        <f>Sayfa1!C102</f>
        <v>-352473000</v>
      </c>
      <c r="X102" s="2">
        <f>Sayfa1!B102</f>
        <v>7562765000</v>
      </c>
    </row>
    <row r="103" spans="1:24" x14ac:dyDescent="0.25">
      <c r="A103" t="s">
        <v>111</v>
      </c>
      <c r="B103" s="2">
        <f>Sayfa1!X103</f>
        <v>0</v>
      </c>
      <c r="C103" s="2">
        <f>Sayfa1!W103</f>
        <v>0</v>
      </c>
      <c r="D103" s="2">
        <f>Sayfa1!V103</f>
        <v>0</v>
      </c>
      <c r="E103" s="2">
        <f>Sayfa1!U103</f>
        <v>0</v>
      </c>
      <c r="F103" s="2">
        <f>Sayfa1!T103</f>
        <v>0</v>
      </c>
      <c r="G103" s="2">
        <f>Sayfa1!S103</f>
        <v>0</v>
      </c>
      <c r="H103" s="2">
        <f>Sayfa1!R103</f>
        <v>0</v>
      </c>
      <c r="I103" s="2">
        <f>Sayfa1!Q103</f>
        <v>0</v>
      </c>
      <c r="J103" s="2">
        <f>Sayfa1!P103</f>
        <v>0</v>
      </c>
      <c r="K103" s="2">
        <f>Sayfa1!O103</f>
        <v>0</v>
      </c>
      <c r="L103" s="2">
        <f>Sayfa1!N103</f>
        <v>0</v>
      </c>
      <c r="M103" s="2">
        <f>Sayfa1!M103</f>
        <v>0</v>
      </c>
      <c r="N103" s="2">
        <f>Sayfa1!L103</f>
        <v>0</v>
      </c>
      <c r="O103" s="2">
        <f>Sayfa1!K103</f>
        <v>0</v>
      </c>
      <c r="P103" s="2">
        <f>Sayfa1!J103</f>
        <v>0</v>
      </c>
      <c r="Q103" s="2">
        <f>Sayfa1!I103</f>
        <v>0</v>
      </c>
      <c r="R103" s="2">
        <f>Sayfa1!H103</f>
        <v>0</v>
      </c>
      <c r="S103" s="2">
        <f>Sayfa1!G103</f>
        <v>0</v>
      </c>
      <c r="T103" s="2">
        <f>Sayfa1!F103</f>
        <v>0</v>
      </c>
      <c r="U103" s="2">
        <f>Sayfa1!E103</f>
        <v>0</v>
      </c>
      <c r="V103" s="2">
        <f>Sayfa1!D103</f>
        <v>0</v>
      </c>
      <c r="W103" s="2">
        <f>Sayfa1!C103</f>
        <v>0</v>
      </c>
      <c r="X103" s="2">
        <f>Sayfa1!B103</f>
        <v>0</v>
      </c>
    </row>
    <row r="104" spans="1:24" x14ac:dyDescent="0.25">
      <c r="A104" t="s">
        <v>112</v>
      </c>
      <c r="B104" s="2">
        <f>Sayfa1!X104</f>
        <v>242862000</v>
      </c>
      <c r="C104" s="2">
        <f>Sayfa1!W104</f>
        <v>498972000</v>
      </c>
      <c r="D104" s="2">
        <f>Sayfa1!V104</f>
        <v>764266000</v>
      </c>
      <c r="E104" s="2">
        <f>Sayfa1!U104</f>
        <v>747697000</v>
      </c>
      <c r="F104" s="2">
        <f>Sayfa1!T104</f>
        <v>297419000</v>
      </c>
      <c r="G104" s="2">
        <f>Sayfa1!S104</f>
        <v>458841000</v>
      </c>
      <c r="H104" s="2">
        <f>Sayfa1!R104</f>
        <v>789940000</v>
      </c>
      <c r="I104" s="2">
        <f>Sayfa1!Q104</f>
        <v>1033622000</v>
      </c>
      <c r="J104" s="2">
        <f>Sayfa1!P104</f>
        <v>341068000</v>
      </c>
      <c r="K104" s="2">
        <f>Sayfa1!O104</f>
        <v>708314000</v>
      </c>
      <c r="L104" s="2">
        <f>Sayfa1!N104</f>
        <v>1346888000</v>
      </c>
      <c r="M104" s="2">
        <f>Sayfa1!M104</f>
        <v>1087683000</v>
      </c>
      <c r="N104" s="2">
        <f>Sayfa1!L104</f>
        <v>531984000</v>
      </c>
      <c r="O104" s="2">
        <f>Sayfa1!K104</f>
        <v>969650000</v>
      </c>
      <c r="P104" s="2">
        <f>Sayfa1!J104</f>
        <v>1504056000</v>
      </c>
      <c r="Q104" s="2">
        <f>Sayfa1!I104</f>
        <v>2282368000</v>
      </c>
      <c r="R104" s="2">
        <f>Sayfa1!H104</f>
        <v>193026000</v>
      </c>
      <c r="S104" s="2">
        <f>Sayfa1!G104</f>
        <v>1175312000</v>
      </c>
      <c r="T104" s="2">
        <f>Sayfa1!F104</f>
        <v>2376035000</v>
      </c>
      <c r="U104" s="2">
        <f>Sayfa1!E104</f>
        <v>14498093000</v>
      </c>
      <c r="V104" s="2">
        <f>Sayfa1!D104</f>
        <v>369572000</v>
      </c>
      <c r="W104" s="2">
        <f>Sayfa1!C104</f>
        <v>2353637000</v>
      </c>
      <c r="X104" s="2">
        <f>Sayfa1!B104</f>
        <v>12930885000</v>
      </c>
    </row>
    <row r="105" spans="1:24" x14ac:dyDescent="0.25">
      <c r="A105" t="s">
        <v>113</v>
      </c>
      <c r="B105" s="2">
        <f>Sayfa1!X105</f>
        <v>0</v>
      </c>
      <c r="C105" s="2">
        <f>Sayfa1!W105</f>
        <v>0</v>
      </c>
      <c r="D105" s="2">
        <f>Sayfa1!V105</f>
        <v>0</v>
      </c>
      <c r="E105" s="2">
        <f>Sayfa1!U105</f>
        <v>0</v>
      </c>
      <c r="F105" s="2">
        <f>Sayfa1!T105</f>
        <v>0</v>
      </c>
      <c r="G105" s="2">
        <f>Sayfa1!S105</f>
        <v>0</v>
      </c>
      <c r="H105" s="2">
        <f>Sayfa1!R105</f>
        <v>0</v>
      </c>
      <c r="I105" s="2">
        <f>Sayfa1!Q105</f>
        <v>0</v>
      </c>
      <c r="J105" s="2">
        <f>Sayfa1!P105</f>
        <v>0</v>
      </c>
      <c r="K105" s="2">
        <f>Sayfa1!O105</f>
        <v>0</v>
      </c>
      <c r="L105" s="2">
        <f>Sayfa1!N105</f>
        <v>0</v>
      </c>
      <c r="M105" s="2">
        <f>Sayfa1!M105</f>
        <v>0</v>
      </c>
      <c r="N105" s="2">
        <f>Sayfa1!L105</f>
        <v>0</v>
      </c>
      <c r="O105" s="2">
        <f>Sayfa1!K105</f>
        <v>0</v>
      </c>
      <c r="P105" s="2">
        <f>Sayfa1!J105</f>
        <v>0</v>
      </c>
      <c r="Q105" s="2">
        <f>Sayfa1!I105</f>
        <v>0</v>
      </c>
      <c r="R105" s="2">
        <f>Sayfa1!H105</f>
        <v>0</v>
      </c>
      <c r="S105" s="2">
        <f>Sayfa1!G105</f>
        <v>0</v>
      </c>
      <c r="T105" s="2">
        <f>Sayfa1!F105</f>
        <v>0</v>
      </c>
      <c r="U105" s="2">
        <f>Sayfa1!E105</f>
        <v>0</v>
      </c>
      <c r="V105" s="2">
        <f>Sayfa1!D105</f>
        <v>0</v>
      </c>
      <c r="W105" s="2">
        <f>Sayfa1!C105</f>
        <v>0</v>
      </c>
      <c r="X105" s="2">
        <f>Sayfa1!B105</f>
        <v>0</v>
      </c>
    </row>
    <row r="106" spans="1:24" x14ac:dyDescent="0.25">
      <c r="A106" t="s">
        <v>114</v>
      </c>
      <c r="B106" s="2">
        <f>Sayfa1!X106</f>
        <v>0</v>
      </c>
      <c r="C106" s="2">
        <f>Sayfa1!W106</f>
        <v>0</v>
      </c>
      <c r="D106" s="2">
        <f>Sayfa1!V106</f>
        <v>0</v>
      </c>
      <c r="E106" s="2">
        <f>Sayfa1!U106</f>
        <v>0</v>
      </c>
      <c r="F106" s="2">
        <f>Sayfa1!T106</f>
        <v>0</v>
      </c>
      <c r="G106" s="2">
        <f>Sayfa1!S106</f>
        <v>0</v>
      </c>
      <c r="H106" s="2">
        <f>Sayfa1!R106</f>
        <v>0</v>
      </c>
      <c r="I106" s="2">
        <f>Sayfa1!Q106</f>
        <v>0</v>
      </c>
      <c r="J106" s="2">
        <f>Sayfa1!P106</f>
        <v>0</v>
      </c>
      <c r="K106" s="2">
        <f>Sayfa1!O106</f>
        <v>0</v>
      </c>
      <c r="L106" s="2">
        <f>Sayfa1!N106</f>
        <v>0</v>
      </c>
      <c r="M106" s="2">
        <f>Sayfa1!M106</f>
        <v>0</v>
      </c>
      <c r="N106" s="2">
        <f>Sayfa1!L106</f>
        <v>0</v>
      </c>
      <c r="O106" s="2">
        <f>Sayfa1!K106</f>
        <v>0</v>
      </c>
      <c r="P106" s="2">
        <f>Sayfa1!J106</f>
        <v>0</v>
      </c>
      <c r="Q106" s="2">
        <f>Sayfa1!I106</f>
        <v>0</v>
      </c>
      <c r="R106" s="2">
        <f>Sayfa1!H106</f>
        <v>0</v>
      </c>
      <c r="S106" s="2">
        <f>Sayfa1!G106</f>
        <v>0</v>
      </c>
      <c r="T106" s="2">
        <f>Sayfa1!F106</f>
        <v>0</v>
      </c>
      <c r="U106" s="2">
        <f>Sayfa1!E106</f>
        <v>0</v>
      </c>
      <c r="V106" s="2">
        <f>Sayfa1!D106</f>
        <v>0</v>
      </c>
      <c r="W106" s="2">
        <f>Sayfa1!C106</f>
        <v>0</v>
      </c>
      <c r="X106" s="2">
        <f>Sayfa1!B106</f>
        <v>0</v>
      </c>
    </row>
    <row r="107" spans="1:24" x14ac:dyDescent="0.25">
      <c r="A107" t="s">
        <v>115</v>
      </c>
      <c r="B107" s="2">
        <f>Sayfa1!X107</f>
        <v>242862000</v>
      </c>
      <c r="C107" s="2">
        <f>Sayfa1!W107</f>
        <v>498972000</v>
      </c>
      <c r="D107" s="2">
        <f>Sayfa1!V107</f>
        <v>764266000</v>
      </c>
      <c r="E107" s="2">
        <f>Sayfa1!U107</f>
        <v>747697000</v>
      </c>
      <c r="F107" s="2">
        <f>Sayfa1!T107</f>
        <v>297419000</v>
      </c>
      <c r="G107" s="2">
        <f>Sayfa1!S107</f>
        <v>458841000</v>
      </c>
      <c r="H107" s="2">
        <f>Sayfa1!R107</f>
        <v>789940000</v>
      </c>
      <c r="I107" s="2">
        <f>Sayfa1!Q107</f>
        <v>1033622000</v>
      </c>
      <c r="J107" s="2">
        <f>Sayfa1!P107</f>
        <v>341068000</v>
      </c>
      <c r="K107" s="2">
        <f>Sayfa1!O107</f>
        <v>708314000</v>
      </c>
      <c r="L107" s="2">
        <f>Sayfa1!N107</f>
        <v>1346888000</v>
      </c>
      <c r="M107" s="2">
        <f>Sayfa1!M107</f>
        <v>1087683000</v>
      </c>
      <c r="N107" s="2">
        <f>Sayfa1!L107</f>
        <v>531984000</v>
      </c>
      <c r="O107" s="2">
        <f>Sayfa1!K107</f>
        <v>969650000</v>
      </c>
      <c r="P107" s="2">
        <f>Sayfa1!J107</f>
        <v>1504056000</v>
      </c>
      <c r="Q107" s="2">
        <f>Sayfa1!I107</f>
        <v>2282368000</v>
      </c>
      <c r="R107" s="2">
        <f>Sayfa1!H107</f>
        <v>193026000</v>
      </c>
      <c r="S107" s="2">
        <f>Sayfa1!G107</f>
        <v>1175312000</v>
      </c>
      <c r="T107" s="2">
        <f>Sayfa1!F107</f>
        <v>2376035000</v>
      </c>
      <c r="U107" s="2">
        <f>Sayfa1!E107</f>
        <v>14498093000</v>
      </c>
      <c r="V107" s="2">
        <f>Sayfa1!D107</f>
        <v>369572000</v>
      </c>
      <c r="W107" s="2">
        <f>Sayfa1!C107</f>
        <v>2353637000</v>
      </c>
      <c r="X107" s="2">
        <f>Sayfa1!B107</f>
        <v>12930885000</v>
      </c>
    </row>
    <row r="108" spans="1:24" x14ac:dyDescent="0.25">
      <c r="A108" t="s">
        <v>116</v>
      </c>
      <c r="B108" s="2">
        <f>Sayfa1!X108</f>
        <v>0</v>
      </c>
      <c r="C108" s="2">
        <f>Sayfa1!W108</f>
        <v>0</v>
      </c>
      <c r="D108" s="2">
        <f>Sayfa1!V108</f>
        <v>0</v>
      </c>
      <c r="E108" s="2">
        <f>Sayfa1!U108</f>
        <v>0</v>
      </c>
      <c r="F108" s="2">
        <f>Sayfa1!T108</f>
        <v>0</v>
      </c>
      <c r="G108" s="2">
        <f>Sayfa1!S108</f>
        <v>0</v>
      </c>
      <c r="H108" s="2">
        <f>Sayfa1!R108</f>
        <v>0</v>
      </c>
      <c r="I108" s="2">
        <f>Sayfa1!Q108</f>
        <v>0</v>
      </c>
      <c r="J108" s="2">
        <f>Sayfa1!P108</f>
        <v>0</v>
      </c>
      <c r="K108" s="2">
        <f>Sayfa1!O108</f>
        <v>0</v>
      </c>
      <c r="L108" s="2">
        <f>Sayfa1!N108</f>
        <v>0</v>
      </c>
      <c r="M108" s="2">
        <f>Sayfa1!M108</f>
        <v>0</v>
      </c>
      <c r="N108" s="2">
        <f>Sayfa1!L108</f>
        <v>0</v>
      </c>
      <c r="O108" s="2">
        <f>Sayfa1!K108</f>
        <v>0</v>
      </c>
      <c r="P108" s="2">
        <f>Sayfa1!J108</f>
        <v>0</v>
      </c>
      <c r="Q108" s="2">
        <f>Sayfa1!I108</f>
        <v>0</v>
      </c>
      <c r="R108" s="2">
        <f>Sayfa1!H108</f>
        <v>0</v>
      </c>
      <c r="S108" s="2">
        <f>Sayfa1!G108</f>
        <v>0</v>
      </c>
      <c r="T108" s="2">
        <f>Sayfa1!F108</f>
        <v>0</v>
      </c>
      <c r="U108" s="2">
        <f>Sayfa1!E108</f>
        <v>0</v>
      </c>
      <c r="V108" s="2">
        <f>Sayfa1!D108</f>
        <v>0</v>
      </c>
      <c r="W108" s="2">
        <f>Sayfa1!C108</f>
        <v>0</v>
      </c>
      <c r="X108" s="2">
        <f>Sayfa1!B108</f>
        <v>0</v>
      </c>
    </row>
    <row r="109" spans="1:24" x14ac:dyDescent="0.25">
      <c r="A109" t="s">
        <v>117</v>
      </c>
      <c r="B109" s="2">
        <f>Sayfa1!X109</f>
        <v>0</v>
      </c>
      <c r="C109" s="2">
        <f>Sayfa1!W109</f>
        <v>0</v>
      </c>
      <c r="D109" s="2">
        <f>Sayfa1!V109</f>
        <v>0</v>
      </c>
      <c r="E109" s="2">
        <f>Sayfa1!U109</f>
        <v>0</v>
      </c>
      <c r="F109" s="2">
        <f>Sayfa1!T109</f>
        <v>0</v>
      </c>
      <c r="G109" s="2">
        <f>Sayfa1!S109</f>
        <v>0</v>
      </c>
      <c r="H109" s="2">
        <f>Sayfa1!R109</f>
        <v>0</v>
      </c>
      <c r="I109" s="2">
        <f>Sayfa1!Q109</f>
        <v>0</v>
      </c>
      <c r="J109" s="2">
        <f>Sayfa1!P109</f>
        <v>0</v>
      </c>
      <c r="K109" s="2">
        <f>Sayfa1!O109</f>
        <v>0</v>
      </c>
      <c r="L109" s="2">
        <f>Sayfa1!N109</f>
        <v>0</v>
      </c>
      <c r="M109" s="2">
        <f>Sayfa1!M109</f>
        <v>0</v>
      </c>
      <c r="N109" s="2">
        <f>Sayfa1!L109</f>
        <v>0</v>
      </c>
      <c r="O109" s="2">
        <f>Sayfa1!K109</f>
        <v>0</v>
      </c>
      <c r="P109" s="2">
        <f>Sayfa1!J109</f>
        <v>0</v>
      </c>
      <c r="Q109" s="2">
        <f>Sayfa1!I109</f>
        <v>0</v>
      </c>
      <c r="R109" s="2">
        <f>Sayfa1!H109</f>
        <v>0</v>
      </c>
      <c r="S109" s="2">
        <f>Sayfa1!G109</f>
        <v>0</v>
      </c>
      <c r="T109" s="2">
        <f>Sayfa1!F109</f>
        <v>0</v>
      </c>
      <c r="U109" s="2">
        <f>Sayfa1!E109</f>
        <v>0</v>
      </c>
      <c r="V109" s="2">
        <f>Sayfa1!D109</f>
        <v>0</v>
      </c>
      <c r="W109" s="2">
        <f>Sayfa1!C109</f>
        <v>0</v>
      </c>
      <c r="X109" s="2">
        <f>Sayfa1!B109</f>
        <v>0</v>
      </c>
    </row>
    <row r="110" spans="1:24" x14ac:dyDescent="0.25">
      <c r="A110" t="s">
        <v>118</v>
      </c>
      <c r="B110" s="2">
        <f>Sayfa1!X110</f>
        <v>242862000</v>
      </c>
      <c r="C110" s="2">
        <f>Sayfa1!W110</f>
        <v>498972000</v>
      </c>
      <c r="D110" s="2">
        <f>Sayfa1!V110</f>
        <v>764266000</v>
      </c>
      <c r="E110" s="2">
        <f>Sayfa1!U110</f>
        <v>747697000</v>
      </c>
      <c r="F110" s="2">
        <f>Sayfa1!T110</f>
        <v>297419000</v>
      </c>
      <c r="G110" s="2">
        <f>Sayfa1!S110</f>
        <v>458841000</v>
      </c>
      <c r="H110" s="2">
        <f>Sayfa1!R110</f>
        <v>789940000</v>
      </c>
      <c r="I110" s="2">
        <f>Sayfa1!Q110</f>
        <v>1033622000</v>
      </c>
      <c r="J110" s="2">
        <f>Sayfa1!P110</f>
        <v>341068000</v>
      </c>
      <c r="K110" s="2">
        <f>Sayfa1!O110</f>
        <v>708314000</v>
      </c>
      <c r="L110" s="2">
        <f>Sayfa1!N110</f>
        <v>1346888000</v>
      </c>
      <c r="M110" s="2">
        <f>Sayfa1!M110</f>
        <v>1087683000</v>
      </c>
      <c r="N110" s="2">
        <f>Sayfa1!L110</f>
        <v>531984000</v>
      </c>
      <c r="O110" s="2">
        <f>Sayfa1!K110</f>
        <v>969650000</v>
      </c>
      <c r="P110" s="2">
        <f>Sayfa1!J110</f>
        <v>1504056000</v>
      </c>
      <c r="Q110" s="2">
        <f>Sayfa1!I110</f>
        <v>2282368000</v>
      </c>
      <c r="R110" s="2">
        <f>Sayfa1!H110</f>
        <v>193026000</v>
      </c>
      <c r="S110" s="2">
        <f>Sayfa1!G110</f>
        <v>1175312000</v>
      </c>
      <c r="T110" s="2">
        <f>Sayfa1!F110</f>
        <v>2376035000</v>
      </c>
      <c r="U110" s="2">
        <f>Sayfa1!E110</f>
        <v>14498093000</v>
      </c>
      <c r="V110" s="2">
        <f>Sayfa1!D110</f>
        <v>369572000</v>
      </c>
      <c r="W110" s="2">
        <f>Sayfa1!C110</f>
        <v>2353637000</v>
      </c>
      <c r="X110" s="2">
        <f>Sayfa1!B110</f>
        <v>12930885000</v>
      </c>
    </row>
    <row r="111" spans="1:24" x14ac:dyDescent="0.25">
      <c r="A111" t="s">
        <v>119</v>
      </c>
      <c r="B111" s="2">
        <f>Sayfa1!X111</f>
        <v>0</v>
      </c>
      <c r="C111" s="2">
        <f>Sayfa1!W111</f>
        <v>0</v>
      </c>
      <c r="D111" s="2">
        <f>Sayfa1!V111</f>
        <v>1</v>
      </c>
      <c r="E111" s="2">
        <f>Sayfa1!U111</f>
        <v>1</v>
      </c>
      <c r="F111" s="2">
        <f>Sayfa1!T111</f>
        <v>0</v>
      </c>
      <c r="G111" s="2">
        <f>Sayfa1!S111</f>
        <v>0</v>
      </c>
      <c r="H111" s="2">
        <f>Sayfa1!R111</f>
        <v>1</v>
      </c>
      <c r="I111" s="2">
        <f>Sayfa1!Q111</f>
        <v>1</v>
      </c>
      <c r="J111" s="2">
        <f>Sayfa1!P111</f>
        <v>0</v>
      </c>
      <c r="K111" s="2">
        <f>Sayfa1!O111</f>
        <v>1</v>
      </c>
      <c r="L111" s="2">
        <f>Sayfa1!N111</f>
        <v>0</v>
      </c>
      <c r="M111" s="2">
        <f>Sayfa1!M111</f>
        <v>1</v>
      </c>
      <c r="N111" s="2">
        <f>Sayfa1!L111</f>
        <v>0</v>
      </c>
      <c r="O111" s="2">
        <f>Sayfa1!K111</f>
        <v>1</v>
      </c>
      <c r="P111" s="2">
        <f>Sayfa1!J111</f>
        <v>1</v>
      </c>
      <c r="Q111" s="2">
        <f>Sayfa1!I111</f>
        <v>2</v>
      </c>
      <c r="R111" s="2">
        <f>Sayfa1!H111</f>
        <v>0</v>
      </c>
      <c r="S111" s="2">
        <f>Sayfa1!G111</f>
        <v>1</v>
      </c>
      <c r="T111" s="2">
        <f>Sayfa1!F111</f>
        <v>2</v>
      </c>
      <c r="U111" s="2">
        <f>Sayfa1!E111</f>
        <v>12</v>
      </c>
      <c r="V111" s="2">
        <f>Sayfa1!D111</f>
        <v>0</v>
      </c>
      <c r="W111" s="2">
        <f>Sayfa1!C111</f>
        <v>2</v>
      </c>
      <c r="X111" s="2">
        <f>Sayfa1!B111</f>
        <v>11</v>
      </c>
    </row>
    <row r="112" spans="1:24" x14ac:dyDescent="0.25">
      <c r="A112" t="s">
        <v>120</v>
      </c>
      <c r="B112" s="2">
        <f>Sayfa1!X112</f>
        <v>0</v>
      </c>
      <c r="C112" s="2">
        <f>Sayfa1!W112</f>
        <v>0</v>
      </c>
      <c r="D112" s="2">
        <f>Sayfa1!V112</f>
        <v>0</v>
      </c>
      <c r="E112" s="2">
        <f>Sayfa1!U112</f>
        <v>0</v>
      </c>
      <c r="F112" s="2">
        <f>Sayfa1!T112</f>
        <v>0</v>
      </c>
      <c r="G112" s="2">
        <f>Sayfa1!S112</f>
        <v>0</v>
      </c>
      <c r="H112" s="2">
        <f>Sayfa1!R112</f>
        <v>0</v>
      </c>
      <c r="I112" s="2">
        <f>Sayfa1!Q112</f>
        <v>0</v>
      </c>
      <c r="J112" s="2">
        <f>Sayfa1!P112</f>
        <v>0</v>
      </c>
      <c r="K112" s="2">
        <f>Sayfa1!O112</f>
        <v>0</v>
      </c>
      <c r="L112" s="2">
        <f>Sayfa1!N112</f>
        <v>0</v>
      </c>
      <c r="M112" s="2">
        <f>Sayfa1!M112</f>
        <v>0</v>
      </c>
      <c r="N112" s="2">
        <f>Sayfa1!L112</f>
        <v>0</v>
      </c>
      <c r="O112" s="2">
        <f>Sayfa1!K112</f>
        <v>0</v>
      </c>
      <c r="P112" s="2">
        <f>Sayfa1!J112</f>
        <v>0</v>
      </c>
      <c r="Q112" s="2">
        <f>Sayfa1!I112</f>
        <v>0</v>
      </c>
      <c r="R112" s="2">
        <f>Sayfa1!H112</f>
        <v>0</v>
      </c>
      <c r="S112" s="2">
        <f>Sayfa1!G112</f>
        <v>0</v>
      </c>
      <c r="T112" s="2">
        <f>Sayfa1!F112</f>
        <v>0</v>
      </c>
      <c r="U112" s="2">
        <f>Sayfa1!E112</f>
        <v>0</v>
      </c>
      <c r="V112" s="2">
        <f>Sayfa1!D112</f>
        <v>0</v>
      </c>
      <c r="W112" s="2">
        <f>Sayfa1!C112</f>
        <v>0</v>
      </c>
      <c r="X112" s="2">
        <f>Sayfa1!B112</f>
        <v>0</v>
      </c>
    </row>
    <row r="113" spans="1:24" x14ac:dyDescent="0.25">
      <c r="A113" t="s">
        <v>121</v>
      </c>
      <c r="B113" s="2">
        <f>Sayfa1!X113</f>
        <v>0</v>
      </c>
      <c r="C113" s="2">
        <f>Sayfa1!W113</f>
        <v>0</v>
      </c>
      <c r="D113" s="2">
        <f>Sayfa1!V113</f>
        <v>0</v>
      </c>
      <c r="E113" s="2">
        <f>Sayfa1!U113</f>
        <v>0</v>
      </c>
      <c r="F113" s="2">
        <f>Sayfa1!T113</f>
        <v>0</v>
      </c>
      <c r="G113" s="2">
        <f>Sayfa1!S113</f>
        <v>0</v>
      </c>
      <c r="H113" s="2">
        <f>Sayfa1!R113</f>
        <v>0</v>
      </c>
      <c r="I113" s="2">
        <f>Sayfa1!Q113</f>
        <v>0</v>
      </c>
      <c r="J113" s="2">
        <f>Sayfa1!P113</f>
        <v>0</v>
      </c>
      <c r="K113" s="2">
        <f>Sayfa1!O113</f>
        <v>0</v>
      </c>
      <c r="L113" s="2">
        <f>Sayfa1!N113</f>
        <v>0</v>
      </c>
      <c r="M113" s="2">
        <f>Sayfa1!M113</f>
        <v>0</v>
      </c>
      <c r="N113" s="2">
        <f>Sayfa1!L113</f>
        <v>0</v>
      </c>
      <c r="O113" s="2">
        <f>Sayfa1!K113</f>
        <v>0</v>
      </c>
      <c r="P113" s="2">
        <f>Sayfa1!J113</f>
        <v>0</v>
      </c>
      <c r="Q113" s="2">
        <f>Sayfa1!I113</f>
        <v>0</v>
      </c>
      <c r="R113" s="2">
        <f>Sayfa1!H113</f>
        <v>0</v>
      </c>
      <c r="S113" s="2">
        <f>Sayfa1!G113</f>
        <v>0</v>
      </c>
      <c r="T113" s="2">
        <f>Sayfa1!F113</f>
        <v>0</v>
      </c>
      <c r="U113" s="2">
        <f>Sayfa1!E113</f>
        <v>0</v>
      </c>
      <c r="V113" s="2">
        <f>Sayfa1!D113</f>
        <v>0</v>
      </c>
      <c r="W113" s="2">
        <f>Sayfa1!C113</f>
        <v>0</v>
      </c>
      <c r="X113" s="2">
        <f>Sayfa1!B113</f>
        <v>0</v>
      </c>
    </row>
    <row r="114" spans="1:24" x14ac:dyDescent="0.25">
      <c r="A114" t="s">
        <v>122</v>
      </c>
      <c r="B114" s="2">
        <f>Sayfa1!X114</f>
        <v>0</v>
      </c>
      <c r="C114" s="2">
        <f>Sayfa1!W114</f>
        <v>0</v>
      </c>
      <c r="D114" s="2">
        <f>Sayfa1!V114</f>
        <v>0</v>
      </c>
      <c r="E114" s="2">
        <f>Sayfa1!U114</f>
        <v>0</v>
      </c>
      <c r="F114" s="2">
        <f>Sayfa1!T114</f>
        <v>0</v>
      </c>
      <c r="G114" s="2">
        <f>Sayfa1!S114</f>
        <v>0</v>
      </c>
      <c r="H114" s="2">
        <f>Sayfa1!R114</f>
        <v>0</v>
      </c>
      <c r="I114" s="2">
        <f>Sayfa1!Q114</f>
        <v>0</v>
      </c>
      <c r="J114" s="2">
        <f>Sayfa1!P114</f>
        <v>0</v>
      </c>
      <c r="K114" s="2">
        <f>Sayfa1!O114</f>
        <v>0</v>
      </c>
      <c r="L114" s="2">
        <f>Sayfa1!N114</f>
        <v>0</v>
      </c>
      <c r="M114" s="2">
        <f>Sayfa1!M114</f>
        <v>0</v>
      </c>
      <c r="N114" s="2">
        <f>Sayfa1!L114</f>
        <v>0</v>
      </c>
      <c r="O114" s="2">
        <f>Sayfa1!K114</f>
        <v>0</v>
      </c>
      <c r="P114" s="2">
        <f>Sayfa1!J114</f>
        <v>0</v>
      </c>
      <c r="Q114" s="2">
        <f>Sayfa1!I114</f>
        <v>0</v>
      </c>
      <c r="R114" s="2">
        <f>Sayfa1!H114</f>
        <v>0</v>
      </c>
      <c r="S114" s="2">
        <f>Sayfa1!G114</f>
        <v>0</v>
      </c>
      <c r="T114" s="2">
        <f>Sayfa1!F114</f>
        <v>0</v>
      </c>
      <c r="U114" s="2">
        <f>Sayfa1!E114</f>
        <v>0</v>
      </c>
      <c r="V114" s="2">
        <f>Sayfa1!D114</f>
        <v>0</v>
      </c>
      <c r="W114" s="2">
        <f>Sayfa1!C114</f>
        <v>0</v>
      </c>
      <c r="X114" s="2">
        <f>Sayfa1!B114</f>
        <v>0</v>
      </c>
    </row>
    <row r="115" spans="1:24" x14ac:dyDescent="0.25">
      <c r="A115" t="s">
        <v>123</v>
      </c>
      <c r="B115" s="2">
        <f>Sayfa1!X115</f>
        <v>61434000</v>
      </c>
      <c r="C115" s="2">
        <f>Sayfa1!W115</f>
        <v>123501000</v>
      </c>
      <c r="D115" s="2">
        <f>Sayfa1!V115</f>
        <v>186115000</v>
      </c>
      <c r="E115" s="2">
        <f>Sayfa1!U115</f>
        <v>258182000</v>
      </c>
      <c r="F115" s="2">
        <f>Sayfa1!T115</f>
        <v>83853000</v>
      </c>
      <c r="G115" s="2">
        <f>Sayfa1!S115</f>
        <v>180670000</v>
      </c>
      <c r="H115" s="2">
        <f>Sayfa1!R115</f>
        <v>268076000</v>
      </c>
      <c r="I115" s="2">
        <f>Sayfa1!Q115</f>
        <v>372867000</v>
      </c>
      <c r="J115" s="2">
        <f>Sayfa1!P115</f>
        <v>100131000</v>
      </c>
      <c r="K115" s="2">
        <f>Sayfa1!O115</f>
        <v>198575000</v>
      </c>
      <c r="L115" s="2">
        <f>Sayfa1!N115</f>
        <v>301221000</v>
      </c>
      <c r="M115" s="2">
        <f>Sayfa1!M115</f>
        <v>444078000</v>
      </c>
      <c r="N115" s="2">
        <f>Sayfa1!L115</f>
        <v>105345000</v>
      </c>
      <c r="O115" s="2">
        <f>Sayfa1!K115</f>
        <v>218777000</v>
      </c>
      <c r="P115" s="2">
        <f>Sayfa1!J115</f>
        <v>341820000</v>
      </c>
      <c r="Q115" s="2">
        <f>Sayfa1!I115</f>
        <v>472588000</v>
      </c>
      <c r="R115" s="2">
        <f>Sayfa1!H115</f>
        <v>126564000</v>
      </c>
      <c r="S115" s="2">
        <f>Sayfa1!G115</f>
        <v>262955000</v>
      </c>
      <c r="T115" s="2">
        <f>Sayfa1!F115</f>
        <v>403625000</v>
      </c>
      <c r="U115" s="2">
        <f>Sayfa1!E115</f>
        <v>568575000</v>
      </c>
      <c r="V115" s="2">
        <f>Sayfa1!D115</f>
        <v>157283000</v>
      </c>
      <c r="W115" s="2">
        <f>Sayfa1!C115</f>
        <v>344643000</v>
      </c>
      <c r="X115" s="2">
        <f>Sayfa1!B115</f>
        <v>539575000</v>
      </c>
    </row>
    <row r="116" spans="1:24" x14ac:dyDescent="0.25">
      <c r="A116" t="s">
        <v>124</v>
      </c>
      <c r="B116" s="2">
        <f>Sayfa1!X116</f>
        <v>9664000</v>
      </c>
      <c r="C116" s="2">
        <f>Sayfa1!W116</f>
        <v>18945000</v>
      </c>
      <c r="D116" s="2">
        <f>Sayfa1!V116</f>
        <v>35367000</v>
      </c>
      <c r="E116" s="2">
        <f>Sayfa1!U116</f>
        <v>29010000</v>
      </c>
      <c r="F116" s="2">
        <f>Sayfa1!T116</f>
        <v>16220000</v>
      </c>
      <c r="G116" s="2">
        <f>Sayfa1!S116</f>
        <v>26918000</v>
      </c>
      <c r="H116" s="2">
        <f>Sayfa1!R116</f>
        <v>32581000</v>
      </c>
      <c r="I116" s="2">
        <f>Sayfa1!Q116</f>
        <v>42867000</v>
      </c>
      <c r="J116" s="2">
        <f>Sayfa1!P116</f>
        <v>16375000</v>
      </c>
      <c r="K116" s="2">
        <f>Sayfa1!O116</f>
        <v>35575000</v>
      </c>
      <c r="L116" s="2">
        <f>Sayfa1!N116</f>
        <v>45358000</v>
      </c>
      <c r="M116" s="2">
        <f>Sayfa1!M116</f>
        <v>39868000</v>
      </c>
      <c r="N116" s="2">
        <f>Sayfa1!L116</f>
        <v>22129000</v>
      </c>
      <c r="O116" s="2">
        <f>Sayfa1!K116</f>
        <v>31459000</v>
      </c>
      <c r="P116" s="2">
        <f>Sayfa1!J116</f>
        <v>71191000</v>
      </c>
      <c r="Q116" s="2">
        <f>Sayfa1!I116</f>
        <v>67971000</v>
      </c>
      <c r="R116" s="2">
        <f>Sayfa1!H116</f>
        <v>119877000</v>
      </c>
      <c r="S116" s="2">
        <f>Sayfa1!G116</f>
        <v>247544000</v>
      </c>
      <c r="T116" s="2">
        <f>Sayfa1!F116</f>
        <v>316268000</v>
      </c>
      <c r="U116" s="2">
        <f>Sayfa1!E116</f>
        <v>768728000</v>
      </c>
      <c r="V116" s="2">
        <f>Sayfa1!D116</f>
        <v>318239000</v>
      </c>
      <c r="W116" s="2">
        <f>Sayfa1!C116</f>
        <v>494215000</v>
      </c>
      <c r="X116" s="2">
        <f>Sayfa1!B116</f>
        <v>739345000</v>
      </c>
    </row>
    <row r="117" spans="1:24" x14ac:dyDescent="0.25">
      <c r="A117" t="s">
        <v>125</v>
      </c>
      <c r="B117" s="2">
        <f>Sayfa1!X117</f>
        <v>-292604000</v>
      </c>
      <c r="C117" s="2">
        <f>Sayfa1!W117</f>
        <v>-621453000</v>
      </c>
      <c r="D117" s="2">
        <f>Sayfa1!V117</f>
        <v>-1010005000</v>
      </c>
      <c r="E117" s="2">
        <f>Sayfa1!U117</f>
        <v>-1594065000</v>
      </c>
      <c r="F117" s="2">
        <f>Sayfa1!T117</f>
        <v>-406375000</v>
      </c>
      <c r="G117" s="2">
        <f>Sayfa1!S117</f>
        <v>-931804000</v>
      </c>
      <c r="H117" s="2">
        <f>Sayfa1!R117</f>
        <v>-1427615000</v>
      </c>
      <c r="I117" s="2">
        <f>Sayfa1!Q117</f>
        <v>-1843477000</v>
      </c>
      <c r="J117" s="2">
        <f>Sayfa1!P117</f>
        <v>-401814000</v>
      </c>
      <c r="K117" s="2">
        <f>Sayfa1!O117</f>
        <v>-761327000</v>
      </c>
      <c r="L117" s="2">
        <f>Sayfa1!N117</f>
        <v>-1074927000</v>
      </c>
      <c r="M117" s="2">
        <f>Sayfa1!M117</f>
        <v>-1389230000</v>
      </c>
      <c r="N117" s="2">
        <f>Sayfa1!L117</f>
        <v>-335397000</v>
      </c>
      <c r="O117" s="2">
        <f>Sayfa1!K117</f>
        <v>-707536000</v>
      </c>
      <c r="P117" s="2">
        <f>Sayfa1!J117</f>
        <v>-1093250000</v>
      </c>
      <c r="Q117" s="2">
        <f>Sayfa1!I117</f>
        <v>-1479567000</v>
      </c>
      <c r="R117" s="2">
        <f>Sayfa1!H117</f>
        <v>-882982000</v>
      </c>
      <c r="S117" s="2">
        <f>Sayfa1!G117</f>
        <v>-1963395000</v>
      </c>
      <c r="T117" s="2">
        <f>Sayfa1!F117</f>
        <v>-3061192000</v>
      </c>
      <c r="U117" s="2">
        <f>Sayfa1!E117</f>
        <v>-4212040000</v>
      </c>
      <c r="V117" s="2">
        <f>Sayfa1!D117</f>
        <v>-1224801000</v>
      </c>
      <c r="W117" s="2">
        <f>Sayfa1!C117</f>
        <v>-2387233000</v>
      </c>
      <c r="X117" s="2">
        <f>Sayfa1!B117</f>
        <v>-4486526000</v>
      </c>
    </row>
    <row r="118" spans="1:24" x14ac:dyDescent="0.25">
      <c r="A118" t="s">
        <v>126</v>
      </c>
      <c r="B118" s="2">
        <f>Sayfa1!X118</f>
        <v>0</v>
      </c>
      <c r="C118" s="2">
        <f>Sayfa1!W118</f>
        <v>0</v>
      </c>
      <c r="D118" s="2">
        <f>Sayfa1!V118</f>
        <v>0</v>
      </c>
      <c r="E118" s="2">
        <f>Sayfa1!U118</f>
        <v>0</v>
      </c>
      <c r="F118" s="2">
        <f>Sayfa1!T118</f>
        <v>0</v>
      </c>
      <c r="G118" s="2">
        <f>Sayfa1!S118</f>
        <v>0</v>
      </c>
      <c r="H118" s="2">
        <f>Sayfa1!R118</f>
        <v>0</v>
      </c>
      <c r="I118" s="2">
        <f>Sayfa1!Q118</f>
        <v>0</v>
      </c>
      <c r="J118" s="2">
        <f>Sayfa1!P118</f>
        <v>0</v>
      </c>
      <c r="K118" s="2">
        <f>Sayfa1!O118</f>
        <v>0</v>
      </c>
      <c r="L118" s="2">
        <f>Sayfa1!N118</f>
        <v>0</v>
      </c>
      <c r="M118" s="2">
        <f>Sayfa1!M118</f>
        <v>0</v>
      </c>
      <c r="N118" s="2">
        <f>Sayfa1!L118</f>
        <v>0</v>
      </c>
      <c r="O118" s="2">
        <f>Sayfa1!K118</f>
        <v>0</v>
      </c>
      <c r="P118" s="2">
        <f>Sayfa1!J118</f>
        <v>0</v>
      </c>
      <c r="Q118" s="2">
        <f>Sayfa1!I118</f>
        <v>0</v>
      </c>
      <c r="R118" s="2">
        <f>Sayfa1!H118</f>
        <v>0</v>
      </c>
      <c r="S118" s="2">
        <f>Sayfa1!G118</f>
        <v>0</v>
      </c>
      <c r="T118" s="2">
        <f>Sayfa1!F118</f>
        <v>0</v>
      </c>
      <c r="U118" s="2">
        <f>Sayfa1!E118</f>
        <v>0</v>
      </c>
      <c r="V118" s="2">
        <f>Sayfa1!D118</f>
        <v>0</v>
      </c>
      <c r="W118" s="2">
        <f>Sayfa1!C118</f>
        <v>0</v>
      </c>
      <c r="X118" s="2">
        <f>Sayfa1!B118</f>
        <v>0</v>
      </c>
    </row>
    <row r="119" spans="1:24" x14ac:dyDescent="0.25">
      <c r="A119" t="s">
        <v>127</v>
      </c>
      <c r="B119" s="2">
        <f>Sayfa1!X119</f>
        <v>0</v>
      </c>
      <c r="C119" s="2">
        <f>Sayfa1!W119</f>
        <v>0</v>
      </c>
      <c r="D119" s="2">
        <f>Sayfa1!V119</f>
        <v>0</v>
      </c>
      <c r="E119" s="2">
        <f>Sayfa1!U119</f>
        <v>0</v>
      </c>
      <c r="F119" s="2">
        <f>Sayfa1!T119</f>
        <v>0</v>
      </c>
      <c r="G119" s="2">
        <f>Sayfa1!S119</f>
        <v>0</v>
      </c>
      <c r="H119" s="2">
        <f>Sayfa1!R119</f>
        <v>0</v>
      </c>
      <c r="I119" s="2">
        <f>Sayfa1!Q119</f>
        <v>0</v>
      </c>
      <c r="J119" s="2">
        <f>Sayfa1!P119</f>
        <v>0</v>
      </c>
      <c r="K119" s="2">
        <f>Sayfa1!O119</f>
        <v>0</v>
      </c>
      <c r="L119" s="2">
        <f>Sayfa1!N119</f>
        <v>0</v>
      </c>
      <c r="M119" s="2">
        <f>Sayfa1!M119</f>
        <v>0</v>
      </c>
      <c r="N119" s="2">
        <f>Sayfa1!L119</f>
        <v>0</v>
      </c>
      <c r="O119" s="2">
        <f>Sayfa1!K119</f>
        <v>0</v>
      </c>
      <c r="P119" s="2">
        <f>Sayfa1!J119</f>
        <v>0</v>
      </c>
      <c r="Q119" s="2">
        <f>Sayfa1!I119</f>
        <v>0</v>
      </c>
      <c r="R119" s="2">
        <f>Sayfa1!H119</f>
        <v>0</v>
      </c>
      <c r="S119" s="2">
        <f>Sayfa1!G119</f>
        <v>0</v>
      </c>
      <c r="T119" s="2">
        <f>Sayfa1!F119</f>
        <v>0</v>
      </c>
      <c r="U119" s="2">
        <f>Sayfa1!E119</f>
        <v>0</v>
      </c>
      <c r="V119" s="2">
        <f>Sayfa1!D119</f>
        <v>0</v>
      </c>
      <c r="W119" s="2">
        <f>Sayfa1!C119</f>
        <v>0</v>
      </c>
      <c r="X119" s="2">
        <f>Sayfa1!B119</f>
        <v>0</v>
      </c>
    </row>
    <row r="120" spans="1:24" x14ac:dyDescent="0.25">
      <c r="A120" t="s">
        <v>128</v>
      </c>
      <c r="B120" s="2">
        <f>Sayfa1!X120</f>
        <v>-1490237000</v>
      </c>
      <c r="C120" s="2">
        <f>Sayfa1!W120</f>
        <v>-1717947000</v>
      </c>
      <c r="D120" s="2">
        <f>Sayfa1!V120</f>
        <v>-1498179000</v>
      </c>
      <c r="E120" s="2">
        <f>Sayfa1!U120</f>
        <v>-1279696000</v>
      </c>
      <c r="F120" s="2">
        <f>Sayfa1!T120</f>
        <v>21535000</v>
      </c>
      <c r="G120" s="2">
        <f>Sayfa1!S120</f>
        <v>-143079000</v>
      </c>
      <c r="H120" s="2">
        <f>Sayfa1!R120</f>
        <v>-399912000</v>
      </c>
      <c r="I120" s="2">
        <f>Sayfa1!Q120</f>
        <v>-386397000</v>
      </c>
      <c r="J120" s="2">
        <f>Sayfa1!P120</f>
        <v>-532230000</v>
      </c>
      <c r="K120" s="2">
        <f>Sayfa1!O120</f>
        <v>-605363000</v>
      </c>
      <c r="L120" s="2">
        <f>Sayfa1!N120</f>
        <v>-628896000</v>
      </c>
      <c r="M120" s="2">
        <f>Sayfa1!M120</f>
        <v>-671471000</v>
      </c>
      <c r="N120" s="2">
        <f>Sayfa1!L120</f>
        <v>-763898000</v>
      </c>
      <c r="O120" s="2">
        <f>Sayfa1!K120</f>
        <v>-914204000</v>
      </c>
      <c r="P120" s="2">
        <f>Sayfa1!J120</f>
        <v>-881002000</v>
      </c>
      <c r="Q120" s="2">
        <f>Sayfa1!I120</f>
        <v>-1242345000</v>
      </c>
      <c r="R120" s="2">
        <f>Sayfa1!H120</f>
        <v>-1399422000</v>
      </c>
      <c r="S120" s="2">
        <f>Sayfa1!G120</f>
        <v>-905395000</v>
      </c>
      <c r="T120" s="2">
        <f>Sayfa1!F120</f>
        <v>-950385000</v>
      </c>
      <c r="U120" s="2">
        <f>Sayfa1!E120</f>
        <v>-2283284000</v>
      </c>
      <c r="V120" s="2">
        <f>Sayfa1!D120</f>
        <v>-933248000</v>
      </c>
      <c r="W120" s="2">
        <f>Sayfa1!C120</f>
        <v>-587546000</v>
      </c>
      <c r="X120" s="2">
        <f>Sayfa1!B120</f>
        <v>-1038947000</v>
      </c>
    </row>
    <row r="121" spans="1:24" x14ac:dyDescent="0.25">
      <c r="A121" t="s">
        <v>129</v>
      </c>
      <c r="B121" s="2">
        <f>Sayfa1!X121</f>
        <v>-1490237000</v>
      </c>
      <c r="C121" s="2">
        <f>Sayfa1!W121</f>
        <v>-234473000</v>
      </c>
      <c r="D121" s="2">
        <f>Sayfa1!V121</f>
        <v>406292000</v>
      </c>
      <c r="E121" s="2">
        <f>Sayfa1!U121</f>
        <v>272765000</v>
      </c>
      <c r="F121" s="2">
        <f>Sayfa1!T121</f>
        <v>558435000</v>
      </c>
      <c r="G121" s="2">
        <f>Sayfa1!S121</f>
        <v>737856000</v>
      </c>
      <c r="H121" s="2">
        <f>Sayfa1!R121</f>
        <v>280594000</v>
      </c>
      <c r="I121" s="2">
        <f>Sayfa1!Q121</f>
        <v>1746819000</v>
      </c>
      <c r="J121" s="2">
        <f>Sayfa1!P121</f>
        <v>2007155000</v>
      </c>
      <c r="K121" s="2">
        <f>Sayfa1!O121</f>
        <v>1479374000</v>
      </c>
      <c r="L121" s="2">
        <f>Sayfa1!N121</f>
        <v>1493136000</v>
      </c>
      <c r="M121" s="2">
        <f>Sayfa1!M121</f>
        <v>1684072000</v>
      </c>
      <c r="N121" s="2">
        <f>Sayfa1!L121</f>
        <v>1792880000</v>
      </c>
      <c r="O121" s="2">
        <f>Sayfa1!K121</f>
        <v>2130871000</v>
      </c>
      <c r="P121" s="2">
        <f>Sayfa1!J121</f>
        <v>2616734000</v>
      </c>
      <c r="Q121" s="2">
        <f>Sayfa1!I121</f>
        <v>4721113000</v>
      </c>
      <c r="R121" s="2">
        <f>Sayfa1!H121</f>
        <v>7546729000</v>
      </c>
      <c r="S121" s="2">
        <f>Sayfa1!G121</f>
        <v>6839194000</v>
      </c>
      <c r="T121" s="2">
        <f>Sayfa1!F121</f>
        <v>4619670000</v>
      </c>
      <c r="U121" s="2">
        <f>Sayfa1!E121</f>
        <v>2927730000</v>
      </c>
      <c r="V121" s="2">
        <f>Sayfa1!D121</f>
        <v>4548877000</v>
      </c>
      <c r="W121" s="2">
        <f>Sayfa1!C121</f>
        <v>9609044000</v>
      </c>
      <c r="X121" s="2">
        <f>Sayfa1!B121</f>
        <v>7315182000</v>
      </c>
    </row>
    <row r="122" spans="1:24" x14ac:dyDescent="0.25">
      <c r="A122" t="s">
        <v>130</v>
      </c>
      <c r="B122" s="2">
        <f>Sayfa1!X122</f>
        <v>-1490237000</v>
      </c>
      <c r="C122" s="2">
        <f>Sayfa1!W122</f>
        <v>-561803000</v>
      </c>
      <c r="D122" s="2">
        <f>Sayfa1!V122</f>
        <v>406292000</v>
      </c>
      <c r="E122" s="2">
        <f>Sayfa1!U122</f>
        <v>272765000</v>
      </c>
      <c r="F122" s="2">
        <f>Sayfa1!T122</f>
        <v>558435000</v>
      </c>
      <c r="G122" s="2">
        <f>Sayfa1!S122</f>
        <v>737856000</v>
      </c>
      <c r="H122" s="2">
        <f>Sayfa1!R122</f>
        <v>280594000</v>
      </c>
      <c r="I122" s="2">
        <f>Sayfa1!Q122</f>
        <v>1746819000</v>
      </c>
      <c r="J122" s="2">
        <f>Sayfa1!P122</f>
        <v>2007155000</v>
      </c>
      <c r="K122" s="2">
        <f>Sayfa1!O122</f>
        <v>199240000</v>
      </c>
      <c r="L122" s="2">
        <f>Sayfa1!N122</f>
        <v>32189000</v>
      </c>
      <c r="M122" s="2">
        <f>Sayfa1!M122</f>
        <v>1684072000</v>
      </c>
      <c r="N122" s="2">
        <f>Sayfa1!L122</f>
        <v>-2823000</v>
      </c>
      <c r="O122" s="2">
        <f>Sayfa1!K122</f>
        <v>2130871000</v>
      </c>
      <c r="P122" s="2">
        <f>Sayfa1!J122</f>
        <v>2616734000</v>
      </c>
      <c r="Q122" s="2">
        <f>Sayfa1!I122</f>
        <v>-58173000</v>
      </c>
      <c r="R122" s="2">
        <f>Sayfa1!H122</f>
        <v>7546729000</v>
      </c>
      <c r="S122" s="2">
        <f>Sayfa1!G122</f>
        <v>6839194000</v>
      </c>
      <c r="T122" s="2">
        <f>Sayfa1!F122</f>
        <v>4619670000</v>
      </c>
      <c r="U122" s="2">
        <f>Sayfa1!E122</f>
        <v>-1067704000</v>
      </c>
      <c r="V122" s="2">
        <f>Sayfa1!D122</f>
        <v>945252000</v>
      </c>
      <c r="W122" s="2">
        <f>Sayfa1!C122</f>
        <v>3923570000</v>
      </c>
      <c r="X122" s="2">
        <f>Sayfa1!B122</f>
        <v>3011773000</v>
      </c>
    </row>
    <row r="123" spans="1:24" x14ac:dyDescent="0.25">
      <c r="A123" t="s">
        <v>131</v>
      </c>
      <c r="B123" s="2">
        <f>Sayfa1!X123</f>
        <v>-103661000</v>
      </c>
      <c r="C123" s="2">
        <f>Sayfa1!W123</f>
        <v>559279000</v>
      </c>
      <c r="D123" s="2">
        <f>Sayfa1!V123</f>
        <v>989557000</v>
      </c>
      <c r="E123" s="2">
        <f>Sayfa1!U123</f>
        <v>2086590000</v>
      </c>
      <c r="F123" s="2">
        <f>Sayfa1!T123</f>
        <v>704798000</v>
      </c>
      <c r="G123" s="2">
        <f>Sayfa1!S123</f>
        <v>1548824000</v>
      </c>
      <c r="H123" s="2">
        <f>Sayfa1!R123</f>
        <v>2105160000</v>
      </c>
      <c r="I123" s="2">
        <f>Sayfa1!Q123</f>
        <v>3712134000</v>
      </c>
      <c r="J123" s="2">
        <f>Sayfa1!P123</f>
        <v>604686000</v>
      </c>
      <c r="K123" s="2">
        <f>Sayfa1!O123</f>
        <v>736327000</v>
      </c>
      <c r="L123" s="2">
        <f>Sayfa1!N123</f>
        <v>2287688000</v>
      </c>
      <c r="M123" s="2">
        <f>Sayfa1!M123</f>
        <v>3870421000</v>
      </c>
      <c r="N123" s="2">
        <f>Sayfa1!L123</f>
        <v>1591259000</v>
      </c>
      <c r="O123" s="2">
        <f>Sayfa1!K123</f>
        <v>3050475000</v>
      </c>
      <c r="P123" s="2">
        <f>Sayfa1!J123</f>
        <v>3944677000</v>
      </c>
      <c r="Q123" s="2">
        <f>Sayfa1!I123</f>
        <v>5057411000</v>
      </c>
      <c r="R123" s="2">
        <f>Sayfa1!H123</f>
        <v>-2143029000</v>
      </c>
      <c r="S123" s="2">
        <f>Sayfa1!G123</f>
        <v>-1295989000</v>
      </c>
      <c r="T123" s="2">
        <f>Sayfa1!F123</f>
        <v>3126092000</v>
      </c>
      <c r="U123" s="2">
        <f>Sayfa1!E123</f>
        <v>10837113000</v>
      </c>
      <c r="V123" s="2">
        <f>Sayfa1!D123</f>
        <v>7238765000</v>
      </c>
      <c r="W123" s="2">
        <f>Sayfa1!C123</f>
        <v>9962435000</v>
      </c>
      <c r="X123" s="2">
        <f>Sayfa1!B123</f>
        <v>7897962000</v>
      </c>
    </row>
    <row r="124" spans="1:24" x14ac:dyDescent="0.25">
      <c r="A124" t="s">
        <v>132</v>
      </c>
      <c r="B124" s="2">
        <f>Sayfa1!X124</f>
        <v>242862000</v>
      </c>
      <c r="C124" s="2">
        <f>Sayfa1!W124</f>
        <v>498972000</v>
      </c>
      <c r="D124" s="2">
        <f>Sayfa1!V124</f>
        <v>764266000</v>
      </c>
      <c r="E124" s="2">
        <f>Sayfa1!U124</f>
        <v>747697000</v>
      </c>
      <c r="F124" s="2">
        <f>Sayfa1!T124</f>
        <v>297419000</v>
      </c>
      <c r="G124" s="2">
        <f>Sayfa1!S124</f>
        <v>458841000</v>
      </c>
      <c r="H124" s="2">
        <f>Sayfa1!R124</f>
        <v>789940000</v>
      </c>
      <c r="I124" s="2">
        <f>Sayfa1!Q124</f>
        <v>1033622000</v>
      </c>
      <c r="J124" s="2">
        <f>Sayfa1!P124</f>
        <v>341068000</v>
      </c>
      <c r="K124" s="2">
        <f>Sayfa1!O124</f>
        <v>708314000</v>
      </c>
      <c r="L124" s="2">
        <f>Sayfa1!N124</f>
        <v>1346888000</v>
      </c>
      <c r="M124" s="2">
        <f>Sayfa1!M124</f>
        <v>1087683000</v>
      </c>
      <c r="N124" s="2">
        <f>Sayfa1!L124</f>
        <v>531984000</v>
      </c>
      <c r="O124" s="2">
        <f>Sayfa1!K124</f>
        <v>969650000</v>
      </c>
      <c r="P124" s="2">
        <f>Sayfa1!J124</f>
        <v>1504056000</v>
      </c>
      <c r="Q124" s="2">
        <f>Sayfa1!I124</f>
        <v>2282368000</v>
      </c>
      <c r="R124" s="2">
        <f>Sayfa1!H124</f>
        <v>193026000</v>
      </c>
      <c r="S124" s="2">
        <f>Sayfa1!G124</f>
        <v>1175312000</v>
      </c>
      <c r="T124" s="2">
        <f>Sayfa1!F124</f>
        <v>2376035000</v>
      </c>
      <c r="U124" s="2">
        <f>Sayfa1!E124</f>
        <v>14498093000</v>
      </c>
      <c r="V124" s="2">
        <f>Sayfa1!D124</f>
        <v>369572000</v>
      </c>
      <c r="W124" s="2">
        <f>Sayfa1!C124</f>
        <v>2353637000</v>
      </c>
      <c r="X124" s="2">
        <f>Sayfa1!B124</f>
        <v>12930885000</v>
      </c>
    </row>
    <row r="125" spans="1:24" x14ac:dyDescent="0.25">
      <c r="A125" t="s">
        <v>133</v>
      </c>
      <c r="B125" s="2">
        <f>Sayfa1!X125</f>
        <v>232599000</v>
      </c>
      <c r="C125" s="2">
        <f>Sayfa1!W125</f>
        <v>578716000</v>
      </c>
      <c r="D125" s="2">
        <f>Sayfa1!V125</f>
        <v>984695000</v>
      </c>
      <c r="E125" s="2">
        <f>Sayfa1!U125</f>
        <v>2395079000</v>
      </c>
      <c r="F125" s="2">
        <f>Sayfa1!T125</f>
        <v>220323000</v>
      </c>
      <c r="G125" s="2">
        <f>Sayfa1!S125</f>
        <v>698764000</v>
      </c>
      <c r="H125" s="2">
        <f>Sayfa1!R125</f>
        <v>1077915000</v>
      </c>
      <c r="I125" s="2">
        <f>Sayfa1!Q125</f>
        <v>1087976000</v>
      </c>
      <c r="J125" s="2">
        <f>Sayfa1!P125</f>
        <v>338377000</v>
      </c>
      <c r="K125" s="2">
        <f>Sayfa1!O125</f>
        <v>592949000</v>
      </c>
      <c r="L125" s="2">
        <f>Sayfa1!N125</f>
        <v>749546000</v>
      </c>
      <c r="M125" s="2">
        <f>Sayfa1!M125</f>
        <v>1211934000</v>
      </c>
      <c r="N125" s="2">
        <f>Sayfa1!L125</f>
        <v>152449000</v>
      </c>
      <c r="O125" s="2">
        <f>Sayfa1!K125</f>
        <v>412237000</v>
      </c>
      <c r="P125" s="2">
        <f>Sayfa1!J125</f>
        <v>665496000</v>
      </c>
      <c r="Q125" s="2">
        <f>Sayfa1!I125</f>
        <v>680109000</v>
      </c>
      <c r="R125" s="2">
        <f>Sayfa1!H125</f>
        <v>1065165000</v>
      </c>
      <c r="S125" s="2">
        <f>Sayfa1!G125</f>
        <v>1876129000</v>
      </c>
      <c r="T125" s="2">
        <f>Sayfa1!F125</f>
        <v>1886472000</v>
      </c>
      <c r="U125" s="2">
        <f>Sayfa1!E125</f>
        <v>-8684996000</v>
      </c>
      <c r="V125" s="2">
        <f>Sayfa1!D125</f>
        <v>366771000</v>
      </c>
      <c r="W125" s="2">
        <f>Sayfa1!C125</f>
        <v>-187114000</v>
      </c>
      <c r="X125" s="2">
        <f>Sayfa1!B125</f>
        <v>-7495919000</v>
      </c>
    </row>
    <row r="126" spans="1:24" x14ac:dyDescent="0.25">
      <c r="A126" t="s">
        <v>134</v>
      </c>
      <c r="B126" s="2">
        <f>Sayfa1!X126</f>
        <v>61434000</v>
      </c>
      <c r="C126" s="2">
        <f>Sayfa1!W126</f>
        <v>123501000</v>
      </c>
      <c r="D126" s="2">
        <f>Sayfa1!V126</f>
        <v>186115000</v>
      </c>
      <c r="E126" s="2">
        <f>Sayfa1!U126</f>
        <v>258182000</v>
      </c>
      <c r="F126" s="2">
        <f>Sayfa1!T126</f>
        <v>83853000</v>
      </c>
      <c r="G126" s="2">
        <f>Sayfa1!S126</f>
        <v>180670000</v>
      </c>
      <c r="H126" s="2">
        <f>Sayfa1!R126</f>
        <v>268076000</v>
      </c>
      <c r="I126" s="2">
        <f>Sayfa1!Q126</f>
        <v>372867000</v>
      </c>
      <c r="J126" s="2">
        <f>Sayfa1!P126</f>
        <v>100131000</v>
      </c>
      <c r="K126" s="2">
        <f>Sayfa1!O126</f>
        <v>198575000</v>
      </c>
      <c r="L126" s="2">
        <f>Sayfa1!N126</f>
        <v>301221000</v>
      </c>
      <c r="M126" s="2">
        <f>Sayfa1!M126</f>
        <v>444078000</v>
      </c>
      <c r="N126" s="2">
        <f>Sayfa1!L126</f>
        <v>105345000</v>
      </c>
      <c r="O126" s="2">
        <f>Sayfa1!K126</f>
        <v>218777000</v>
      </c>
      <c r="P126" s="2">
        <f>Sayfa1!J126</f>
        <v>341820000</v>
      </c>
      <c r="Q126" s="2">
        <f>Sayfa1!I126</f>
        <v>472588000</v>
      </c>
      <c r="R126" s="2">
        <f>Sayfa1!H126</f>
        <v>126564000</v>
      </c>
      <c r="S126" s="2">
        <f>Sayfa1!G126</f>
        <v>262955000</v>
      </c>
      <c r="T126" s="2">
        <f>Sayfa1!F126</f>
        <v>403625000</v>
      </c>
      <c r="U126" s="2">
        <f>Sayfa1!E126</f>
        <v>568575000</v>
      </c>
      <c r="V126" s="2">
        <f>Sayfa1!D126</f>
        <v>157283000</v>
      </c>
      <c r="W126" s="2">
        <f>Sayfa1!C126</f>
        <v>344643000</v>
      </c>
      <c r="X126" s="2">
        <f>Sayfa1!B126</f>
        <v>539575000</v>
      </c>
    </row>
    <row r="127" spans="1:24" x14ac:dyDescent="0.25">
      <c r="A127" t="s">
        <v>135</v>
      </c>
      <c r="B127" s="2">
        <f>Sayfa1!X127</f>
        <v>15422000</v>
      </c>
      <c r="C127" s="2">
        <f>Sayfa1!W127</f>
        <v>141328000</v>
      </c>
      <c r="D127" s="2">
        <f>Sayfa1!V127</f>
        <v>167416000</v>
      </c>
      <c r="E127" s="2">
        <f>Sayfa1!U127</f>
        <v>246755000</v>
      </c>
      <c r="F127" s="2">
        <f>Sayfa1!T127</f>
        <v>32039000</v>
      </c>
      <c r="G127" s="2">
        <f>Sayfa1!S127</f>
        <v>29488000</v>
      </c>
      <c r="H127" s="2">
        <f>Sayfa1!R127</f>
        <v>40111000</v>
      </c>
      <c r="I127" s="2">
        <f>Sayfa1!Q127</f>
        <v>120251000</v>
      </c>
      <c r="J127" s="2">
        <f>Sayfa1!P127</f>
        <v>29515000</v>
      </c>
      <c r="K127" s="2">
        <f>Sayfa1!O127</f>
        <v>54147000</v>
      </c>
      <c r="L127" s="2">
        <f>Sayfa1!N127</f>
        <v>93884000</v>
      </c>
      <c r="M127" s="2">
        <f>Sayfa1!M127</f>
        <v>161897000</v>
      </c>
      <c r="N127" s="2">
        <f>Sayfa1!L127</f>
        <v>31463000</v>
      </c>
      <c r="O127" s="2">
        <f>Sayfa1!K127</f>
        <v>43926000</v>
      </c>
      <c r="P127" s="2">
        <f>Sayfa1!J127</f>
        <v>74020000</v>
      </c>
      <c r="Q127" s="2">
        <f>Sayfa1!I127</f>
        <v>179679000</v>
      </c>
      <c r="R127" s="2">
        <f>Sayfa1!H127</f>
        <v>124288000</v>
      </c>
      <c r="S127" s="2">
        <f>Sayfa1!G127</f>
        <v>261749000</v>
      </c>
      <c r="T127" s="2">
        <f>Sayfa1!F127</f>
        <v>359354000</v>
      </c>
      <c r="U127" s="2">
        <f>Sayfa1!E127</f>
        <v>1078626000</v>
      </c>
      <c r="V127" s="2">
        <f>Sayfa1!D127</f>
        <v>466141000</v>
      </c>
      <c r="W127" s="2">
        <f>Sayfa1!C127</f>
        <v>521560000</v>
      </c>
      <c r="X127" s="2">
        <f>Sayfa1!B127</f>
        <v>781808000</v>
      </c>
    </row>
    <row r="128" spans="1:24" x14ac:dyDescent="0.25">
      <c r="A128" t="s">
        <v>136</v>
      </c>
      <c r="B128" s="2">
        <f>Sayfa1!X128</f>
        <v>155743000</v>
      </c>
      <c r="C128" s="2">
        <f>Sayfa1!W128</f>
        <v>313887000</v>
      </c>
      <c r="D128" s="2">
        <f>Sayfa1!V128</f>
        <v>631164000</v>
      </c>
      <c r="E128" s="2">
        <f>Sayfa1!U128</f>
        <v>1890142000</v>
      </c>
      <c r="F128" s="2">
        <f>Sayfa1!T128</f>
        <v>104431000</v>
      </c>
      <c r="G128" s="2">
        <f>Sayfa1!S128</f>
        <v>488606000</v>
      </c>
      <c r="H128" s="2">
        <f>Sayfa1!R128</f>
        <v>769728000</v>
      </c>
      <c r="I128" s="2">
        <f>Sayfa1!Q128</f>
        <v>594858000</v>
      </c>
      <c r="J128" s="2">
        <f>Sayfa1!P128</f>
        <v>208731000</v>
      </c>
      <c r="K128" s="2">
        <f>Sayfa1!O128</f>
        <v>340227000</v>
      </c>
      <c r="L128" s="2">
        <f>Sayfa1!N128</f>
        <v>354441000</v>
      </c>
      <c r="M128" s="2">
        <f>Sayfa1!M128</f>
        <v>605959000</v>
      </c>
      <c r="N128" s="2">
        <f>Sayfa1!L128</f>
        <v>15641000</v>
      </c>
      <c r="O128" s="2">
        <f>Sayfa1!K128</f>
        <v>149534000</v>
      </c>
      <c r="P128" s="2">
        <f>Sayfa1!J128</f>
        <v>249656000</v>
      </c>
      <c r="Q128" s="2">
        <f>Sayfa1!I128</f>
        <v>27842000</v>
      </c>
      <c r="R128" s="2">
        <f>Sayfa1!H128</f>
        <v>814313000</v>
      </c>
      <c r="S128" s="2">
        <f>Sayfa1!G128</f>
        <v>1351425000</v>
      </c>
      <c r="T128" s="2">
        <f>Sayfa1!F128</f>
        <v>1123493000</v>
      </c>
      <c r="U128" s="2">
        <f>Sayfa1!E128</f>
        <v>-10332197000</v>
      </c>
      <c r="V128" s="2">
        <f>Sayfa1!D128</f>
        <v>-256653000</v>
      </c>
      <c r="W128" s="2">
        <f>Sayfa1!C128</f>
        <v>-1053317000</v>
      </c>
      <c r="X128" s="2">
        <f>Sayfa1!B128</f>
        <v>-8817302000</v>
      </c>
    </row>
    <row r="129" spans="1:24" x14ac:dyDescent="0.25">
      <c r="A129" t="s">
        <v>137</v>
      </c>
      <c r="B129" s="2">
        <f>Sayfa1!X129</f>
        <v>475461000</v>
      </c>
      <c r="C129" s="2">
        <f>Sayfa1!W129</f>
        <v>1077688000</v>
      </c>
      <c r="D129" s="2">
        <f>Sayfa1!V129</f>
        <v>1748961000</v>
      </c>
      <c r="E129" s="2">
        <f>Sayfa1!U129</f>
        <v>3142776000</v>
      </c>
      <c r="F129" s="2">
        <f>Sayfa1!T129</f>
        <v>517742000</v>
      </c>
      <c r="G129" s="2">
        <f>Sayfa1!S129</f>
        <v>1157605000</v>
      </c>
      <c r="H129" s="2">
        <f>Sayfa1!R129</f>
        <v>1867855000</v>
      </c>
      <c r="I129" s="2">
        <f>Sayfa1!Q129</f>
        <v>2121598000</v>
      </c>
      <c r="J129" s="2">
        <f>Sayfa1!P129</f>
        <v>679445000</v>
      </c>
      <c r="K129" s="2">
        <f>Sayfa1!O129</f>
        <v>1301263000</v>
      </c>
      <c r="L129" s="2">
        <f>Sayfa1!N129</f>
        <v>2096434000</v>
      </c>
      <c r="M129" s="2">
        <f>Sayfa1!M129</f>
        <v>2299617000</v>
      </c>
      <c r="N129" s="2">
        <f>Sayfa1!L129</f>
        <v>684433000</v>
      </c>
      <c r="O129" s="2">
        <f>Sayfa1!K129</f>
        <v>1381887000</v>
      </c>
      <c r="P129" s="2">
        <f>Sayfa1!J129</f>
        <v>2169552000</v>
      </c>
      <c r="Q129" s="2">
        <f>Sayfa1!I129</f>
        <v>2962477000</v>
      </c>
      <c r="R129" s="2">
        <f>Sayfa1!H129</f>
        <v>1258191000</v>
      </c>
      <c r="S129" s="2">
        <f>Sayfa1!G129</f>
        <v>3051441000</v>
      </c>
      <c r="T129" s="2">
        <f>Sayfa1!F129</f>
        <v>4262507000</v>
      </c>
      <c r="U129" s="2">
        <f>Sayfa1!E129</f>
        <v>5813097000</v>
      </c>
      <c r="V129" s="2">
        <f>Sayfa1!D129</f>
        <v>736343000</v>
      </c>
      <c r="W129" s="2">
        <f>Sayfa1!C129</f>
        <v>2166523000</v>
      </c>
      <c r="X129" s="2">
        <f>Sayfa1!B129</f>
        <v>5434966000</v>
      </c>
    </row>
    <row r="130" spans="1:24" x14ac:dyDescent="0.25">
      <c r="A130" t="s">
        <v>138</v>
      </c>
      <c r="B130" s="2">
        <f>Sayfa1!X130</f>
        <v>-886272000</v>
      </c>
      <c r="C130" s="2">
        <f>Sayfa1!W130</f>
        <v>-1264585000</v>
      </c>
      <c r="D130" s="2">
        <f>Sayfa1!V130</f>
        <v>-1890674000</v>
      </c>
      <c r="E130" s="2">
        <f>Sayfa1!U130</f>
        <v>-2573989000</v>
      </c>
      <c r="F130" s="2">
        <f>Sayfa1!T130</f>
        <v>-162263000</v>
      </c>
      <c r="G130" s="2">
        <f>Sayfa1!S130</f>
        <v>-257954000</v>
      </c>
      <c r="H130" s="2">
        <f>Sayfa1!R130</f>
        <v>-871583000</v>
      </c>
      <c r="I130" s="2">
        <f>Sayfa1!Q130</f>
        <v>166960000</v>
      </c>
      <c r="J130" s="2">
        <f>Sayfa1!P130</f>
        <v>-565628000</v>
      </c>
      <c r="K130" s="2">
        <f>Sayfa1!O130</f>
        <v>-1501032000</v>
      </c>
      <c r="L130" s="2">
        <f>Sayfa1!N130</f>
        <v>-1305653000</v>
      </c>
      <c r="M130" s="2">
        <f>Sayfa1!M130</f>
        <v>-368059000</v>
      </c>
      <c r="N130" s="2">
        <f>Sayfa1!L130</f>
        <v>47047000</v>
      </c>
      <c r="O130" s="2">
        <f>Sayfa1!K130</f>
        <v>-54598000</v>
      </c>
      <c r="P130" s="2">
        <f>Sayfa1!J130</f>
        <v>-670457000</v>
      </c>
      <c r="Q130" s="2">
        <f>Sayfa1!I130</f>
        <v>-1113625000</v>
      </c>
      <c r="R130" s="2">
        <f>Sayfa1!H130</f>
        <v>-5076579000</v>
      </c>
      <c r="S130" s="2">
        <f>Sayfa1!G130</f>
        <v>-8325150000</v>
      </c>
      <c r="T130" s="2">
        <f>Sayfa1!F130</f>
        <v>-6957364000</v>
      </c>
      <c r="U130" s="2">
        <f>Sayfa1!E130</f>
        <v>-3683931000</v>
      </c>
      <c r="V130" s="2">
        <f>Sayfa1!D130</f>
        <v>4135949000</v>
      </c>
      <c r="W130" s="2">
        <f>Sayfa1!C130</f>
        <v>5177259000</v>
      </c>
      <c r="X130" s="2">
        <f>Sayfa1!B130</f>
        <v>-540519000</v>
      </c>
    </row>
    <row r="131" spans="1:24" x14ac:dyDescent="0.25">
      <c r="A131" t="s">
        <v>139</v>
      </c>
      <c r="B131" s="2">
        <f>Sayfa1!X131</f>
        <v>-410811000</v>
      </c>
      <c r="C131" s="2">
        <f>Sayfa1!W131</f>
        <v>-186897000</v>
      </c>
      <c r="D131" s="2">
        <f>Sayfa1!V131</f>
        <v>-141713000</v>
      </c>
      <c r="E131" s="2">
        <f>Sayfa1!U131</f>
        <v>568787000</v>
      </c>
      <c r="F131" s="2">
        <f>Sayfa1!T131</f>
        <v>355479000</v>
      </c>
      <c r="G131" s="2">
        <f>Sayfa1!S131</f>
        <v>899651000</v>
      </c>
      <c r="H131" s="2">
        <f>Sayfa1!R131</f>
        <v>996272000</v>
      </c>
      <c r="I131" s="2">
        <f>Sayfa1!Q131</f>
        <v>2288558000</v>
      </c>
      <c r="J131" s="2">
        <f>Sayfa1!P131</f>
        <v>113817000</v>
      </c>
      <c r="K131" s="2">
        <f>Sayfa1!O131</f>
        <v>-199769000</v>
      </c>
      <c r="L131" s="2">
        <f>Sayfa1!N131</f>
        <v>790781000</v>
      </c>
      <c r="M131" s="2">
        <f>Sayfa1!M131</f>
        <v>1931558000</v>
      </c>
      <c r="N131" s="2">
        <f>Sayfa1!L131</f>
        <v>731480000</v>
      </c>
      <c r="O131" s="2">
        <f>Sayfa1!K131</f>
        <v>1327289000</v>
      </c>
      <c r="P131" s="2">
        <f>Sayfa1!J131</f>
        <v>1499095000</v>
      </c>
      <c r="Q131" s="2">
        <f>Sayfa1!I131</f>
        <v>1848852000</v>
      </c>
      <c r="R131" s="2">
        <f>Sayfa1!H131</f>
        <v>-3818388000</v>
      </c>
      <c r="S131" s="2">
        <f>Sayfa1!G131</f>
        <v>-5273709000</v>
      </c>
      <c r="T131" s="2">
        <f>Sayfa1!F131</f>
        <v>-2694857000</v>
      </c>
      <c r="U131" s="2">
        <f>Sayfa1!E131</f>
        <v>2129166000</v>
      </c>
      <c r="V131" s="2">
        <f>Sayfa1!D131</f>
        <v>4872292000</v>
      </c>
      <c r="W131" s="2">
        <f>Sayfa1!C131</f>
        <v>7343782000</v>
      </c>
      <c r="X131" s="2">
        <f>Sayfa1!B131</f>
        <v>4894447000</v>
      </c>
    </row>
    <row r="132" spans="1:24" x14ac:dyDescent="0.25">
      <c r="A132" t="s">
        <v>140</v>
      </c>
      <c r="B132" s="2">
        <f>Sayfa1!X132</f>
        <v>307150000</v>
      </c>
      <c r="C132" s="2">
        <f>Sayfa1!W132</f>
        <v>746176000</v>
      </c>
      <c r="D132" s="2">
        <f>Sayfa1!V132</f>
        <v>1131270000</v>
      </c>
      <c r="E132" s="2">
        <f>Sayfa1!U132</f>
        <v>1517803000</v>
      </c>
      <c r="F132" s="2">
        <f>Sayfa1!T132</f>
        <v>349319000</v>
      </c>
      <c r="G132" s="2">
        <f>Sayfa1!S132</f>
        <v>649173000</v>
      </c>
      <c r="H132" s="2">
        <f>Sayfa1!R132</f>
        <v>1108888000</v>
      </c>
      <c r="I132" s="2">
        <f>Sayfa1!Q132</f>
        <v>1423576000</v>
      </c>
      <c r="J132" s="2">
        <f>Sayfa1!P132</f>
        <v>490869000</v>
      </c>
      <c r="K132" s="2">
        <f>Sayfa1!O132</f>
        <v>936096000</v>
      </c>
      <c r="L132" s="2">
        <f>Sayfa1!N132</f>
        <v>1496907000</v>
      </c>
      <c r="M132" s="2">
        <f>Sayfa1!M132</f>
        <v>1938863000</v>
      </c>
      <c r="N132" s="2">
        <f>Sayfa1!L132</f>
        <v>859779000</v>
      </c>
      <c r="O132" s="2">
        <f>Sayfa1!K132</f>
        <v>1723186000</v>
      </c>
      <c r="P132" s="2">
        <f>Sayfa1!J132</f>
        <v>2445582000</v>
      </c>
      <c r="Q132" s="2">
        <f>Sayfa1!I132</f>
        <v>3208559000</v>
      </c>
      <c r="R132" s="2">
        <f>Sayfa1!H132</f>
        <v>1675359000</v>
      </c>
      <c r="S132" s="2">
        <f>Sayfa1!G132</f>
        <v>3977720000</v>
      </c>
      <c r="T132" s="2">
        <f>Sayfa1!F132</f>
        <v>5820949000</v>
      </c>
      <c r="U132" s="2">
        <f>Sayfa1!E132</f>
        <v>8707947000</v>
      </c>
      <c r="V132" s="2">
        <f>Sayfa1!D132</f>
        <v>2366473000</v>
      </c>
      <c r="W132" s="2">
        <f>Sayfa1!C132</f>
        <v>2618653000</v>
      </c>
      <c r="X132" s="2">
        <f>Sayfa1!B132</f>
        <v>3003515000</v>
      </c>
    </row>
    <row r="133" spans="1:24" x14ac:dyDescent="0.25">
      <c r="A133" t="s">
        <v>141</v>
      </c>
      <c r="B133" s="2">
        <f>Sayfa1!X133</f>
        <v>-11688000</v>
      </c>
      <c r="C133" s="2">
        <f>Sayfa1!W133</f>
        <v>-28092000</v>
      </c>
      <c r="D133" s="2">
        <f>Sayfa1!V133</f>
        <v>-33308000</v>
      </c>
      <c r="E133" s="2">
        <f>Sayfa1!U133</f>
        <v>-278326000</v>
      </c>
      <c r="F133" s="2">
        <f>Sayfa1!T133</f>
        <v>-58685000</v>
      </c>
      <c r="G133" s="2">
        <f>Sayfa1!S133</f>
        <v>-182395000</v>
      </c>
      <c r="H133" s="2">
        <f>Sayfa1!R133</f>
        <v>-130838000</v>
      </c>
      <c r="I133" s="2">
        <f>Sayfa1!Q133</f>
        <v>-251889000</v>
      </c>
      <c r="J133" s="2">
        <f>Sayfa1!P133</f>
        <v>-27578000</v>
      </c>
      <c r="K133" s="2">
        <f>Sayfa1!O133</f>
        <v>-80271000</v>
      </c>
      <c r="L133" s="2">
        <f>Sayfa1!N133</f>
        <v>-134407000</v>
      </c>
      <c r="M133" s="2">
        <f>Sayfa1!M133</f>
        <v>-310179000</v>
      </c>
      <c r="N133" s="2">
        <f>Sayfa1!L133</f>
        <v>-42954000</v>
      </c>
      <c r="O133" s="2">
        <f>Sayfa1!K133</f>
        <v>-63381000</v>
      </c>
      <c r="P133" s="2">
        <f>Sayfa1!J133</f>
        <v>-108638000</v>
      </c>
      <c r="Q133" s="2">
        <f>Sayfa1!I133</f>
        <v>-753880000</v>
      </c>
      <c r="R133" s="2">
        <f>Sayfa1!H133</f>
        <v>-109621000</v>
      </c>
      <c r="S133" s="2">
        <f>Sayfa1!G133</f>
        <v>-195294000</v>
      </c>
      <c r="T133" s="2">
        <f>Sayfa1!F133</f>
        <v>-273916000</v>
      </c>
      <c r="U133" s="2">
        <f>Sayfa1!E133</f>
        <v>-519758000</v>
      </c>
      <c r="V133" s="2">
        <f>Sayfa1!D133</f>
        <v>-278367000</v>
      </c>
      <c r="W133" s="2">
        <f>Sayfa1!C133</f>
        <v>-576340000</v>
      </c>
      <c r="X133" s="2">
        <f>Sayfa1!B133</f>
        <v>-1208164000</v>
      </c>
    </row>
    <row r="134" spans="1:24" x14ac:dyDescent="0.25">
      <c r="A134" t="s">
        <v>142</v>
      </c>
      <c r="B134" s="2">
        <f>Sayfa1!X134</f>
        <v>-457354000</v>
      </c>
      <c r="C134" s="2">
        <f>Sayfa1!W134</f>
        <v>-804103000</v>
      </c>
      <c r="D134" s="2">
        <f>Sayfa1!V134</f>
        <v>-1299463000</v>
      </c>
      <c r="E134" s="2">
        <f>Sayfa1!U134</f>
        <v>-1227642000</v>
      </c>
      <c r="F134" s="2">
        <f>Sayfa1!T134</f>
        <v>-613214000</v>
      </c>
      <c r="G134" s="2">
        <f>Sayfa1!S134</f>
        <v>-672369000</v>
      </c>
      <c r="H134" s="2">
        <f>Sayfa1!R134</f>
        <v>-1056772000</v>
      </c>
      <c r="I134" s="2">
        <f>Sayfa1!Q134</f>
        <v>-1247030000</v>
      </c>
      <c r="J134" s="2">
        <f>Sayfa1!P134</f>
        <v>-666868000</v>
      </c>
      <c r="K134" s="2">
        <f>Sayfa1!O134</f>
        <v>-980063000</v>
      </c>
      <c r="L134" s="2">
        <f>Sayfa1!N134</f>
        <v>-1662081000</v>
      </c>
      <c r="M134" s="2">
        <f>Sayfa1!M134</f>
        <v>-1917599000</v>
      </c>
      <c r="N134" s="2">
        <f>Sayfa1!L134</f>
        <v>-433684000</v>
      </c>
      <c r="O134" s="2">
        <f>Sayfa1!K134</f>
        <v>-916671000</v>
      </c>
      <c r="P134" s="2">
        <f>Sayfa1!J134</f>
        <v>-1944255000</v>
      </c>
      <c r="Q134" s="2">
        <f>Sayfa1!I134</f>
        <v>-2512038000</v>
      </c>
      <c r="R134" s="2">
        <f>Sayfa1!H134</f>
        <v>-1023635000</v>
      </c>
      <c r="S134" s="2">
        <f>Sayfa1!G134</f>
        <v>-1934110000</v>
      </c>
      <c r="T134" s="2">
        <f>Sayfa1!F134</f>
        <v>-3193983000</v>
      </c>
      <c r="U134" s="2">
        <f>Sayfa1!E134</f>
        <v>-5068331000</v>
      </c>
      <c r="V134" s="2">
        <f>Sayfa1!D134</f>
        <v>-2502766000</v>
      </c>
      <c r="W134" s="2">
        <f>Sayfa1!C134</f>
        <v>-5048287000</v>
      </c>
      <c r="X134" s="2">
        <f>Sayfa1!B134</f>
        <v>-8693799000</v>
      </c>
    </row>
    <row r="135" spans="1:24" x14ac:dyDescent="0.25">
      <c r="A135" t="s">
        <v>143</v>
      </c>
      <c r="B135" s="2">
        <f>Sayfa1!X135</f>
        <v>-469042000</v>
      </c>
      <c r="C135" s="2">
        <f>Sayfa1!W135</f>
        <v>-832195000</v>
      </c>
      <c r="D135" s="2">
        <f>Sayfa1!V135</f>
        <v>-1332771000</v>
      </c>
      <c r="E135" s="2">
        <f>Sayfa1!U135</f>
        <v>-1505968000</v>
      </c>
      <c r="F135" s="2">
        <f>Sayfa1!T135</f>
        <v>-671899000</v>
      </c>
      <c r="G135" s="2">
        <f>Sayfa1!S135</f>
        <v>-854764000</v>
      </c>
      <c r="H135" s="2">
        <f>Sayfa1!R135</f>
        <v>-1187610000</v>
      </c>
      <c r="I135" s="2">
        <f>Sayfa1!Q135</f>
        <v>-1498919000</v>
      </c>
      <c r="J135" s="2">
        <f>Sayfa1!P135</f>
        <v>-694446000</v>
      </c>
      <c r="K135" s="2">
        <f>Sayfa1!O135</f>
        <v>-1060334000</v>
      </c>
      <c r="L135" s="2">
        <f>Sayfa1!N135</f>
        <v>-1796488000</v>
      </c>
      <c r="M135" s="2">
        <f>Sayfa1!M135</f>
        <v>-2227778000</v>
      </c>
      <c r="N135" s="2">
        <f>Sayfa1!L135</f>
        <v>-476638000</v>
      </c>
      <c r="O135" s="2">
        <f>Sayfa1!K135</f>
        <v>-980052000</v>
      </c>
      <c r="P135" s="2">
        <f>Sayfa1!J135</f>
        <v>-2052893000</v>
      </c>
      <c r="Q135" s="2">
        <f>Sayfa1!I135</f>
        <v>-3265918000</v>
      </c>
      <c r="R135" s="2">
        <f>Sayfa1!H135</f>
        <v>-1133256000</v>
      </c>
      <c r="S135" s="2">
        <f>Sayfa1!G135</f>
        <v>-2129404000</v>
      </c>
      <c r="T135" s="2">
        <f>Sayfa1!F135</f>
        <v>-3467899000</v>
      </c>
      <c r="U135" s="2">
        <f>Sayfa1!E135</f>
        <v>-5588089000</v>
      </c>
      <c r="V135" s="2">
        <f>Sayfa1!D135</f>
        <v>-2781133000</v>
      </c>
      <c r="W135" s="2">
        <f>Sayfa1!C135</f>
        <v>-5624627000</v>
      </c>
      <c r="X135" s="2">
        <f>Sayfa1!B135</f>
        <v>-9901963000</v>
      </c>
    </row>
    <row r="136" spans="1:24" x14ac:dyDescent="0.25">
      <c r="A136" t="s">
        <v>144</v>
      </c>
      <c r="B136" s="2">
        <f>Sayfa1!X136</f>
        <v>-572703000</v>
      </c>
      <c r="C136" s="2">
        <f>Sayfa1!W136</f>
        <v>-272916000</v>
      </c>
      <c r="D136" s="2">
        <f>Sayfa1!V136</f>
        <v>-343214000</v>
      </c>
      <c r="E136" s="2">
        <f>Sayfa1!U136</f>
        <v>580622000</v>
      </c>
      <c r="F136" s="2">
        <f>Sayfa1!T136</f>
        <v>32899000</v>
      </c>
      <c r="G136" s="2">
        <f>Sayfa1!S136</f>
        <v>694060000</v>
      </c>
      <c r="H136" s="2">
        <f>Sayfa1!R136</f>
        <v>917550000</v>
      </c>
      <c r="I136" s="2">
        <f>Sayfa1!Q136</f>
        <v>2213215000</v>
      </c>
      <c r="J136" s="2">
        <f>Sayfa1!P136</f>
        <v>-89760000</v>
      </c>
      <c r="K136" s="2">
        <f>Sayfa1!O136</f>
        <v>-324007000</v>
      </c>
      <c r="L136" s="2">
        <f>Sayfa1!N136</f>
        <v>491200000</v>
      </c>
      <c r="M136" s="2">
        <f>Sayfa1!M136</f>
        <v>1642643000</v>
      </c>
      <c r="N136" s="2">
        <f>Sayfa1!L136</f>
        <v>1114621000</v>
      </c>
      <c r="O136" s="2">
        <f>Sayfa1!K136</f>
        <v>2070423000</v>
      </c>
      <c r="P136" s="2">
        <f>Sayfa1!J136</f>
        <v>1891784000</v>
      </c>
      <c r="Q136" s="2">
        <f>Sayfa1!I136</f>
        <v>1791493000</v>
      </c>
      <c r="R136" s="2">
        <f>Sayfa1!H136</f>
        <v>-3276285000</v>
      </c>
      <c r="S136" s="2">
        <f>Sayfa1!G136</f>
        <v>-3425393000</v>
      </c>
      <c r="T136" s="2">
        <f>Sayfa1!F136</f>
        <v>-341807000</v>
      </c>
      <c r="U136" s="2">
        <f>Sayfa1!E136</f>
        <v>5249024000</v>
      </c>
      <c r="V136" s="2">
        <f>Sayfa1!D136</f>
        <v>4457632000</v>
      </c>
      <c r="W136" s="2">
        <f>Sayfa1!C136</f>
        <v>4337808000</v>
      </c>
      <c r="X136" s="2">
        <f>Sayfa1!B136</f>
        <v>-2004001000</v>
      </c>
    </row>
    <row r="137" spans="1:24" x14ac:dyDescent="0.25">
      <c r="A137" t="s">
        <v>145</v>
      </c>
      <c r="B137" s="2">
        <f>Sayfa1!X137</f>
        <v>789466000</v>
      </c>
      <c r="C137" s="2">
        <f>Sayfa1!W137</f>
        <v>1019513000</v>
      </c>
      <c r="D137" s="2">
        <f>Sayfa1!V137</f>
        <v>1572175000</v>
      </c>
      <c r="E137" s="2">
        <f>Sayfa1!U137</f>
        <v>1235038000</v>
      </c>
      <c r="F137" s="2">
        <f>Sayfa1!T137</f>
        <v>1694313000</v>
      </c>
      <c r="G137" s="2">
        <f>Sayfa1!S137</f>
        <v>1509368000</v>
      </c>
      <c r="H137" s="2">
        <f>Sayfa1!R137</f>
        <v>906943000</v>
      </c>
      <c r="I137" s="2">
        <f>Sayfa1!Q137</f>
        <v>-37477000</v>
      </c>
      <c r="J137" s="2">
        <f>Sayfa1!P137</f>
        <v>1241780000</v>
      </c>
      <c r="K137" s="2">
        <f>Sayfa1!O137</f>
        <v>1848551000</v>
      </c>
      <c r="L137" s="2">
        <f>Sayfa1!N137</f>
        <v>1539795000</v>
      </c>
      <c r="M137" s="2">
        <f>Sayfa1!M137</f>
        <v>555597000</v>
      </c>
      <c r="N137" s="2">
        <f>Sayfa1!L137</f>
        <v>203387000</v>
      </c>
      <c r="O137" s="2">
        <f>Sayfa1!K137</f>
        <v>-208655000</v>
      </c>
      <c r="P137" s="2">
        <f>Sayfa1!J137</f>
        <v>306317000</v>
      </c>
      <c r="Q137" s="2">
        <f>Sayfa1!I137</f>
        <v>871585000</v>
      </c>
      <c r="R137" s="2">
        <f>Sayfa1!H137</f>
        <v>3988845000</v>
      </c>
      <c r="S137" s="2">
        <f>Sayfa1!G137</f>
        <v>7492674000</v>
      </c>
      <c r="T137" s="2">
        <f>Sayfa1!F137</f>
        <v>5589627000</v>
      </c>
      <c r="U137" s="2">
        <f>Sayfa1!E137</f>
        <v>8074776000</v>
      </c>
      <c r="V137" s="2">
        <f>Sayfa1!D137</f>
        <v>-1340339000</v>
      </c>
      <c r="W137" s="2">
        <f>Sayfa1!C137</f>
        <v>-1448586000</v>
      </c>
      <c r="X137" s="2">
        <f>Sayfa1!B137</f>
        <v>8893736000</v>
      </c>
    </row>
    <row r="138" spans="1:24" x14ac:dyDescent="0.25">
      <c r="A138" t="s">
        <v>146</v>
      </c>
      <c r="B138" s="2">
        <f>Sayfa1!X138</f>
        <v>0</v>
      </c>
      <c r="C138" s="2">
        <f>Sayfa1!W138</f>
        <v>-354321000</v>
      </c>
      <c r="D138" s="2">
        <f>Sayfa1!V138</f>
        <v>-354321000</v>
      </c>
      <c r="E138" s="2">
        <f>Sayfa1!U138</f>
        <v>-354321000</v>
      </c>
      <c r="F138" s="2">
        <f>Sayfa1!T138</f>
        <v>0</v>
      </c>
      <c r="G138" s="2">
        <f>Sayfa1!S138</f>
        <v>-472427000</v>
      </c>
      <c r="H138" s="2">
        <f>Sayfa1!R138</f>
        <v>-472427000</v>
      </c>
      <c r="I138" s="2">
        <f>Sayfa1!Q138</f>
        <v>-472427000</v>
      </c>
      <c r="J138" s="2">
        <f>Sayfa1!P138</f>
        <v>0</v>
      </c>
      <c r="K138" s="2">
        <f>Sayfa1!O138</f>
        <v>-708641000</v>
      </c>
      <c r="L138" s="2">
        <f>Sayfa1!N138</f>
        <v>-708641000</v>
      </c>
      <c r="M138" s="2">
        <f>Sayfa1!M138</f>
        <v>-708641000</v>
      </c>
      <c r="N138" s="2">
        <f>Sayfa1!L138</f>
        <v>0</v>
      </c>
      <c r="O138" s="2">
        <f>Sayfa1!K138</f>
        <v>-1133826000</v>
      </c>
      <c r="P138" s="2">
        <f>Sayfa1!J138</f>
        <v>-1133826000</v>
      </c>
      <c r="Q138" s="2">
        <f>Sayfa1!I138</f>
        <v>-1133826000</v>
      </c>
      <c r="R138" s="2">
        <f>Sayfa1!H138</f>
        <v>0</v>
      </c>
      <c r="S138" s="2">
        <f>Sayfa1!G138</f>
        <v>-1464526000</v>
      </c>
      <c r="T138" s="2">
        <f>Sayfa1!F138</f>
        <v>-1464526000</v>
      </c>
      <c r="U138" s="2">
        <f>Sayfa1!E138</f>
        <v>-1464526000</v>
      </c>
      <c r="V138" s="2">
        <f>Sayfa1!D138</f>
        <v>0</v>
      </c>
      <c r="W138" s="2">
        <f>Sayfa1!C138</f>
        <v>-2716459000</v>
      </c>
      <c r="X138" s="2">
        <f>Sayfa1!B138</f>
        <v>-2716459000</v>
      </c>
    </row>
    <row r="139" spans="1:24" x14ac:dyDescent="0.25">
      <c r="A139" t="s">
        <v>147</v>
      </c>
      <c r="B139" s="2">
        <f>Sayfa1!X139</f>
        <v>0</v>
      </c>
      <c r="C139" s="2">
        <f>Sayfa1!W139</f>
        <v>0</v>
      </c>
      <c r="D139" s="2">
        <f>Sayfa1!V139</f>
        <v>0</v>
      </c>
      <c r="E139" s="2">
        <f>Sayfa1!U139</f>
        <v>0</v>
      </c>
      <c r="F139" s="2">
        <f>Sayfa1!T139</f>
        <v>0</v>
      </c>
      <c r="G139" s="2">
        <f>Sayfa1!S139</f>
        <v>0</v>
      </c>
      <c r="H139" s="2">
        <f>Sayfa1!R139</f>
        <v>0</v>
      </c>
      <c r="I139" s="2">
        <f>Sayfa1!Q139</f>
        <v>0</v>
      </c>
      <c r="J139" s="2">
        <f>Sayfa1!P139</f>
        <v>0</v>
      </c>
      <c r="K139" s="2">
        <f>Sayfa1!O139</f>
        <v>0</v>
      </c>
      <c r="L139" s="2">
        <f>Sayfa1!N139</f>
        <v>0</v>
      </c>
      <c r="M139" s="2">
        <f>Sayfa1!M139</f>
        <v>0</v>
      </c>
      <c r="N139" s="2">
        <f>Sayfa1!L139</f>
        <v>0</v>
      </c>
      <c r="O139" s="2">
        <f>Sayfa1!K139</f>
        <v>0</v>
      </c>
      <c r="P139" s="2">
        <f>Sayfa1!J139</f>
        <v>0</v>
      </c>
      <c r="Q139" s="2">
        <f>Sayfa1!I139</f>
        <v>0</v>
      </c>
      <c r="R139" s="2">
        <f>Sayfa1!H139</f>
        <v>0</v>
      </c>
      <c r="S139" s="2">
        <f>Sayfa1!G139</f>
        <v>0</v>
      </c>
      <c r="T139" s="2">
        <f>Sayfa1!F139</f>
        <v>0</v>
      </c>
      <c r="U139" s="2">
        <f>Sayfa1!E139</f>
        <v>0</v>
      </c>
      <c r="V139" s="2">
        <f>Sayfa1!D139</f>
        <v>0</v>
      </c>
      <c r="W139" s="2">
        <f>Sayfa1!C139</f>
        <v>0</v>
      </c>
      <c r="X139" s="2">
        <f>Sayfa1!B139</f>
        <v>0</v>
      </c>
    </row>
    <row r="140" spans="1:24" x14ac:dyDescent="0.25">
      <c r="A140" t="s">
        <v>148</v>
      </c>
      <c r="B140" s="2">
        <f>Sayfa1!X140</f>
        <v>-310910000</v>
      </c>
      <c r="C140" s="2">
        <f>Sayfa1!W140</f>
        <v>-449772000</v>
      </c>
      <c r="D140" s="2">
        <f>Sayfa1!V140</f>
        <v>-798049000</v>
      </c>
      <c r="E140" s="2">
        <f>Sayfa1!U140</f>
        <v>-1071737000</v>
      </c>
      <c r="F140" s="2">
        <f>Sayfa1!T140</f>
        <v>-492472000</v>
      </c>
      <c r="G140" s="2">
        <f>Sayfa1!S140</f>
        <v>-795644000</v>
      </c>
      <c r="H140" s="2">
        <f>Sayfa1!R140</f>
        <v>-1590305000</v>
      </c>
      <c r="I140" s="2">
        <f>Sayfa1!Q140</f>
        <v>-1795877000</v>
      </c>
      <c r="J140" s="2">
        <f>Sayfa1!P140</f>
        <v>-577492000</v>
      </c>
      <c r="K140" s="2">
        <f>Sayfa1!O140</f>
        <v>-809611000</v>
      </c>
      <c r="L140" s="2">
        <f>Sayfa1!N140</f>
        <v>-1170859000</v>
      </c>
      <c r="M140" s="2">
        <f>Sayfa1!M140</f>
        <v>-1370814000</v>
      </c>
      <c r="N140" s="2">
        <f>Sayfa1!L140</f>
        <v>-693867000</v>
      </c>
      <c r="O140" s="2">
        <f>Sayfa1!K140</f>
        <v>-936587000</v>
      </c>
      <c r="P140" s="2">
        <f>Sayfa1!J140</f>
        <v>-1334997000</v>
      </c>
      <c r="Q140" s="2">
        <f>Sayfa1!I140</f>
        <v>-1705831000</v>
      </c>
      <c r="R140" s="2">
        <f>Sayfa1!H140</f>
        <v>-536304000</v>
      </c>
      <c r="S140" s="2">
        <f>Sayfa1!G140</f>
        <v>-1206650000</v>
      </c>
      <c r="T140" s="2">
        <f>Sayfa1!F140</f>
        <v>-2485951000</v>
      </c>
      <c r="U140" s="2">
        <f>Sayfa1!E140</f>
        <v>-3900279000</v>
      </c>
      <c r="V140" s="2">
        <f>Sayfa1!D140</f>
        <v>-1491898000</v>
      </c>
      <c r="W140" s="2">
        <f>Sayfa1!C140</f>
        <v>-2327433000</v>
      </c>
      <c r="X140" s="2">
        <f>Sayfa1!B140</f>
        <v>-3485571000</v>
      </c>
    </row>
    <row r="141" spans="1:24" x14ac:dyDescent="0.25">
      <c r="A141" t="s">
        <v>149</v>
      </c>
      <c r="B141" s="2">
        <f>Sayfa1!X141</f>
        <v>478556000</v>
      </c>
      <c r="C141" s="2">
        <f>Sayfa1!W141</f>
        <v>215420000</v>
      </c>
      <c r="D141" s="2">
        <f>Sayfa1!V141</f>
        <v>419805000</v>
      </c>
      <c r="E141" s="2">
        <f>Sayfa1!U141</f>
        <v>-191020000</v>
      </c>
      <c r="F141" s="2">
        <f>Sayfa1!T141</f>
        <v>1201841000</v>
      </c>
      <c r="G141" s="2">
        <f>Sayfa1!S141</f>
        <v>241297000</v>
      </c>
      <c r="H141" s="2">
        <f>Sayfa1!R141</f>
        <v>-1155789000</v>
      </c>
      <c r="I141" s="2">
        <f>Sayfa1!Q141</f>
        <v>-2305781000</v>
      </c>
      <c r="J141" s="2">
        <f>Sayfa1!P141</f>
        <v>664288000</v>
      </c>
      <c r="K141" s="2">
        <f>Sayfa1!O141</f>
        <v>330299000</v>
      </c>
      <c r="L141" s="2">
        <f>Sayfa1!N141</f>
        <v>-339705000</v>
      </c>
      <c r="M141" s="2">
        <f>Sayfa1!M141</f>
        <v>-1523858000</v>
      </c>
      <c r="N141" s="2">
        <f>Sayfa1!L141</f>
        <v>-490480000</v>
      </c>
      <c r="O141" s="2">
        <f>Sayfa1!K141</f>
        <v>-2279068000</v>
      </c>
      <c r="P141" s="2">
        <f>Sayfa1!J141</f>
        <v>-2162506000</v>
      </c>
      <c r="Q141" s="2">
        <f>Sayfa1!I141</f>
        <v>-1968072000</v>
      </c>
      <c r="R141" s="2">
        <f>Sayfa1!H141</f>
        <v>3452541000</v>
      </c>
      <c r="S141" s="2">
        <f>Sayfa1!G141</f>
        <v>4821498000</v>
      </c>
      <c r="T141" s="2">
        <f>Sayfa1!F141</f>
        <v>1639150000</v>
      </c>
      <c r="U141" s="2">
        <f>Sayfa1!E141</f>
        <v>2709971000</v>
      </c>
      <c r="V141" s="2">
        <f>Sayfa1!D141</f>
        <v>-2832237000</v>
      </c>
      <c r="W141" s="2">
        <f>Sayfa1!C141</f>
        <v>-6492478000</v>
      </c>
      <c r="X141" s="2">
        <f>Sayfa1!B141</f>
        <v>2691706000</v>
      </c>
    </row>
    <row r="142" spans="1:24" x14ac:dyDescent="0.25">
      <c r="A142" t="s">
        <v>150</v>
      </c>
      <c r="B142" s="2">
        <f>Sayfa1!X142</f>
        <v>-94147000</v>
      </c>
      <c r="C142" s="2">
        <f>Sayfa1!W142</f>
        <v>-57496000</v>
      </c>
      <c r="D142" s="2">
        <f>Sayfa1!V142</f>
        <v>76591000</v>
      </c>
      <c r="E142" s="2">
        <f>Sayfa1!U142</f>
        <v>389602000</v>
      </c>
      <c r="F142" s="2">
        <f>Sayfa1!T142</f>
        <v>1234740000</v>
      </c>
      <c r="G142" s="2">
        <f>Sayfa1!S142</f>
        <v>935357000</v>
      </c>
      <c r="H142" s="2">
        <f>Sayfa1!R142</f>
        <v>-238239000</v>
      </c>
      <c r="I142" s="2">
        <f>Sayfa1!Q142</f>
        <v>-92566000</v>
      </c>
      <c r="J142" s="2">
        <f>Sayfa1!P142</f>
        <v>574528000</v>
      </c>
      <c r="K142" s="2">
        <f>Sayfa1!O142</f>
        <v>6292000</v>
      </c>
      <c r="L142" s="2">
        <f>Sayfa1!N142</f>
        <v>151495000</v>
      </c>
      <c r="M142" s="2">
        <f>Sayfa1!M142</f>
        <v>118785000</v>
      </c>
      <c r="N142" s="2">
        <f>Sayfa1!L142</f>
        <v>624141000</v>
      </c>
      <c r="O142" s="2">
        <f>Sayfa1!K142</f>
        <v>-208645000</v>
      </c>
      <c r="P142" s="2">
        <f>Sayfa1!J142</f>
        <v>-270722000</v>
      </c>
      <c r="Q142" s="2">
        <f>Sayfa1!I142</f>
        <v>-176579000</v>
      </c>
      <c r="R142" s="2">
        <f>Sayfa1!H142</f>
        <v>176256000</v>
      </c>
      <c r="S142" s="2">
        <f>Sayfa1!G142</f>
        <v>1396105000</v>
      </c>
      <c r="T142" s="2">
        <f>Sayfa1!F142</f>
        <v>1297343000</v>
      </c>
      <c r="U142" s="2">
        <f>Sayfa1!E142</f>
        <v>7958995000</v>
      </c>
      <c r="V142" s="2">
        <f>Sayfa1!D142</f>
        <v>1625395000</v>
      </c>
      <c r="W142" s="2">
        <f>Sayfa1!C142</f>
        <v>-2154670000</v>
      </c>
      <c r="X142" s="2">
        <f>Sayfa1!B142</f>
        <v>687705000</v>
      </c>
    </row>
    <row r="143" spans="1:24" x14ac:dyDescent="0.25">
      <c r="A143" t="s">
        <v>151</v>
      </c>
      <c r="B143" s="2">
        <f>Sayfa1!X143</f>
        <v>0</v>
      </c>
      <c r="C143" s="2">
        <f>Sayfa1!W143</f>
        <v>0</v>
      </c>
      <c r="D143" s="2">
        <f>Sayfa1!V143</f>
        <v>0</v>
      </c>
      <c r="E143" s="2">
        <f>Sayfa1!U143</f>
        <v>0</v>
      </c>
      <c r="F143" s="2">
        <f>Sayfa1!T143</f>
        <v>0</v>
      </c>
      <c r="G143" s="2">
        <f>Sayfa1!S143</f>
        <v>0</v>
      </c>
      <c r="H143" s="2">
        <f>Sayfa1!R143</f>
        <v>0</v>
      </c>
      <c r="I143" s="2">
        <f>Sayfa1!Q143</f>
        <v>0</v>
      </c>
      <c r="J143" s="2">
        <f>Sayfa1!P143</f>
        <v>0</v>
      </c>
      <c r="K143" s="2">
        <f>Sayfa1!O143</f>
        <v>0</v>
      </c>
      <c r="L143" s="2">
        <f>Sayfa1!N143</f>
        <v>0</v>
      </c>
      <c r="M143" s="2">
        <f>Sayfa1!M143</f>
        <v>0</v>
      </c>
      <c r="N143" s="2">
        <f>Sayfa1!L143</f>
        <v>0</v>
      </c>
      <c r="O143" s="2">
        <f>Sayfa1!K143</f>
        <v>0</v>
      </c>
      <c r="P143" s="2">
        <f>Sayfa1!J143</f>
        <v>0</v>
      </c>
      <c r="Q143" s="2">
        <f>Sayfa1!I143</f>
        <v>0</v>
      </c>
      <c r="R143" s="2">
        <f>Sayfa1!H143</f>
        <v>0</v>
      </c>
      <c r="S143" s="2">
        <f>Sayfa1!G143</f>
        <v>0</v>
      </c>
      <c r="T143" s="2">
        <f>Sayfa1!F143</f>
        <v>0</v>
      </c>
      <c r="U143" s="2">
        <f>Sayfa1!E143</f>
        <v>0</v>
      </c>
      <c r="V143" s="2">
        <f>Sayfa1!D143</f>
        <v>0</v>
      </c>
      <c r="W143" s="2">
        <f>Sayfa1!C143</f>
        <v>0</v>
      </c>
      <c r="X143" s="2">
        <f>Sayfa1!B143</f>
        <v>0</v>
      </c>
    </row>
    <row r="144" spans="1:24" x14ac:dyDescent="0.25">
      <c r="A144" t="s">
        <v>152</v>
      </c>
      <c r="B144" s="2">
        <f>Sayfa1!X144</f>
        <v>0</v>
      </c>
      <c r="C144" s="2">
        <f>Sayfa1!W144</f>
        <v>0</v>
      </c>
      <c r="D144" s="2">
        <f>Sayfa1!V144</f>
        <v>0</v>
      </c>
      <c r="E144" s="2">
        <f>Sayfa1!U144</f>
        <v>0</v>
      </c>
      <c r="F144" s="2">
        <f>Sayfa1!T144</f>
        <v>0</v>
      </c>
      <c r="G144" s="2">
        <f>Sayfa1!S144</f>
        <v>0</v>
      </c>
      <c r="H144" s="2">
        <f>Sayfa1!R144</f>
        <v>0</v>
      </c>
      <c r="I144" s="2">
        <f>Sayfa1!Q144</f>
        <v>0</v>
      </c>
      <c r="J144" s="2">
        <f>Sayfa1!P144</f>
        <v>0</v>
      </c>
      <c r="K144" s="2">
        <f>Sayfa1!O144</f>
        <v>0</v>
      </c>
      <c r="L144" s="2">
        <f>Sayfa1!N144</f>
        <v>0</v>
      </c>
      <c r="M144" s="2">
        <f>Sayfa1!M144</f>
        <v>0</v>
      </c>
      <c r="N144" s="2">
        <f>Sayfa1!L144</f>
        <v>0</v>
      </c>
      <c r="O144" s="2">
        <f>Sayfa1!K144</f>
        <v>0</v>
      </c>
      <c r="P144" s="2">
        <f>Sayfa1!J144</f>
        <v>0</v>
      </c>
      <c r="Q144" s="2">
        <f>Sayfa1!I144</f>
        <v>0</v>
      </c>
      <c r="R144" s="2">
        <f>Sayfa1!H144</f>
        <v>0</v>
      </c>
      <c r="S144" s="2">
        <f>Sayfa1!G144</f>
        <v>0</v>
      </c>
      <c r="T144" s="2">
        <f>Sayfa1!F144</f>
        <v>0</v>
      </c>
      <c r="U144" s="2">
        <f>Sayfa1!E144</f>
        <v>0</v>
      </c>
      <c r="V144" s="2">
        <f>Sayfa1!D144</f>
        <v>0</v>
      </c>
      <c r="W144" s="2">
        <f>Sayfa1!C144</f>
        <v>0</v>
      </c>
      <c r="X144" s="2">
        <f>Sayfa1!B144</f>
        <v>0</v>
      </c>
    </row>
    <row r="145" spans="1:24" x14ac:dyDescent="0.25">
      <c r="A145" t="s">
        <v>153</v>
      </c>
      <c r="B145" s="2">
        <f>Sayfa1!X145</f>
        <v>-94147000</v>
      </c>
      <c r="C145" s="2">
        <f>Sayfa1!W145</f>
        <v>-57496000</v>
      </c>
      <c r="D145" s="2">
        <f>Sayfa1!V145</f>
        <v>76591000</v>
      </c>
      <c r="E145" s="2">
        <f>Sayfa1!U145</f>
        <v>389602000</v>
      </c>
      <c r="F145" s="2">
        <f>Sayfa1!T145</f>
        <v>1234740000</v>
      </c>
      <c r="G145" s="2">
        <f>Sayfa1!S145</f>
        <v>935357000</v>
      </c>
      <c r="H145" s="2">
        <f>Sayfa1!R145</f>
        <v>-238239000</v>
      </c>
      <c r="I145" s="2">
        <f>Sayfa1!Q145</f>
        <v>-92566000</v>
      </c>
      <c r="J145" s="2">
        <f>Sayfa1!P145</f>
        <v>574528000</v>
      </c>
      <c r="K145" s="2">
        <f>Sayfa1!O145</f>
        <v>6292000</v>
      </c>
      <c r="L145" s="2">
        <f>Sayfa1!N145</f>
        <v>151495000</v>
      </c>
      <c r="M145" s="2">
        <f>Sayfa1!M145</f>
        <v>118785000</v>
      </c>
      <c r="N145" s="2">
        <f>Sayfa1!L145</f>
        <v>624141000</v>
      </c>
      <c r="O145" s="2">
        <f>Sayfa1!K145</f>
        <v>-208645000</v>
      </c>
      <c r="P145" s="2">
        <f>Sayfa1!J145</f>
        <v>-270722000</v>
      </c>
      <c r="Q145" s="2">
        <f>Sayfa1!I145</f>
        <v>-176579000</v>
      </c>
      <c r="R145" s="2">
        <f>Sayfa1!H145</f>
        <v>176256000</v>
      </c>
      <c r="S145" s="2">
        <f>Sayfa1!G145</f>
        <v>1396105000</v>
      </c>
      <c r="T145" s="2">
        <f>Sayfa1!F145</f>
        <v>1297343000</v>
      </c>
      <c r="U145" s="2">
        <f>Sayfa1!E145</f>
        <v>7958995000</v>
      </c>
      <c r="V145" s="2">
        <f>Sayfa1!D145</f>
        <v>1625395000</v>
      </c>
      <c r="W145" s="2">
        <f>Sayfa1!C145</f>
        <v>-2154670000</v>
      </c>
      <c r="X145" s="2">
        <f>Sayfa1!B145</f>
        <v>687705000</v>
      </c>
    </row>
    <row r="146" spans="1:24" x14ac:dyDescent="0.25">
      <c r="A146" t="s">
        <v>154</v>
      </c>
      <c r="B146" s="2">
        <f>Sayfa1!X146</f>
        <v>0</v>
      </c>
      <c r="C146" s="2">
        <f>Sayfa1!W146</f>
        <v>0</v>
      </c>
      <c r="D146" s="2">
        <f>Sayfa1!V146</f>
        <v>0</v>
      </c>
      <c r="E146" s="2">
        <f>Sayfa1!U146</f>
        <v>0</v>
      </c>
      <c r="F146" s="2">
        <f>Sayfa1!T146</f>
        <v>0</v>
      </c>
      <c r="G146" s="2">
        <f>Sayfa1!S146</f>
        <v>0</v>
      </c>
      <c r="H146" s="2">
        <f>Sayfa1!R146</f>
        <v>0</v>
      </c>
      <c r="I146" s="2">
        <f>Sayfa1!Q146</f>
        <v>0</v>
      </c>
      <c r="J146" s="2">
        <f>Sayfa1!P146</f>
        <v>0</v>
      </c>
      <c r="K146" s="2">
        <f>Sayfa1!O146</f>
        <v>0</v>
      </c>
      <c r="L146" s="2">
        <f>Sayfa1!N146</f>
        <v>0</v>
      </c>
      <c r="M146" s="2">
        <f>Sayfa1!M146</f>
        <v>0</v>
      </c>
      <c r="N146" s="2">
        <f>Sayfa1!L146</f>
        <v>0</v>
      </c>
      <c r="O146" s="2">
        <f>Sayfa1!K146</f>
        <v>0</v>
      </c>
      <c r="P146" s="2">
        <f>Sayfa1!J146</f>
        <v>0</v>
      </c>
      <c r="Q146" s="2">
        <f>Sayfa1!I146</f>
        <v>0</v>
      </c>
      <c r="R146" s="2">
        <f>Sayfa1!H146</f>
        <v>0</v>
      </c>
      <c r="S146" s="2">
        <f>Sayfa1!G146</f>
        <v>0</v>
      </c>
      <c r="T146" s="2">
        <f>Sayfa1!F146</f>
        <v>0</v>
      </c>
      <c r="U146" s="2">
        <f>Sayfa1!E146</f>
        <v>0</v>
      </c>
      <c r="V146" s="2">
        <f>Sayfa1!D146</f>
        <v>0</v>
      </c>
      <c r="W146" s="2">
        <f>Sayfa1!C146</f>
        <v>0</v>
      </c>
      <c r="X146" s="2">
        <f>Sayfa1!B146</f>
        <v>0</v>
      </c>
    </row>
    <row r="147" spans="1:24" x14ac:dyDescent="0.25">
      <c r="A147" t="s">
        <v>155</v>
      </c>
      <c r="B147" s="2">
        <f>Sayfa1!X147</f>
        <v>172750000</v>
      </c>
      <c r="C147" s="2">
        <f>Sayfa1!W147</f>
        <v>172750000</v>
      </c>
      <c r="D147" s="2">
        <f>Sayfa1!V147</f>
        <v>172750000</v>
      </c>
      <c r="E147" s="2">
        <f>Sayfa1!U147</f>
        <v>172750000</v>
      </c>
      <c r="F147" s="2">
        <f>Sayfa1!T147</f>
        <v>562352000</v>
      </c>
      <c r="G147" s="2">
        <f>Sayfa1!S147</f>
        <v>562352000</v>
      </c>
      <c r="H147" s="2">
        <f>Sayfa1!R147</f>
        <v>562352000</v>
      </c>
      <c r="I147" s="2">
        <f>Sayfa1!Q147</f>
        <v>562352000</v>
      </c>
      <c r="J147" s="2">
        <f>Sayfa1!P147</f>
        <v>469786000</v>
      </c>
      <c r="K147" s="2">
        <f>Sayfa1!O147</f>
        <v>469786000</v>
      </c>
      <c r="L147" s="2">
        <f>Sayfa1!N147</f>
        <v>469786000</v>
      </c>
      <c r="M147" s="2">
        <f>Sayfa1!M147</f>
        <v>469786000</v>
      </c>
      <c r="N147" s="2">
        <f>Sayfa1!L147</f>
        <v>588571000</v>
      </c>
      <c r="O147" s="2">
        <f>Sayfa1!K147</f>
        <v>588571000</v>
      </c>
      <c r="P147" s="2">
        <f>Sayfa1!J147</f>
        <v>588571000</v>
      </c>
      <c r="Q147" s="2">
        <f>Sayfa1!I147</f>
        <v>588571000</v>
      </c>
      <c r="R147" s="2">
        <f>Sayfa1!H147</f>
        <v>411992000</v>
      </c>
      <c r="S147" s="2">
        <f>Sayfa1!G147</f>
        <v>411992000</v>
      </c>
      <c r="T147" s="2">
        <f>Sayfa1!F147</f>
        <v>411992000</v>
      </c>
      <c r="U147" s="2">
        <f>Sayfa1!E147</f>
        <v>411992000</v>
      </c>
      <c r="V147" s="2">
        <f>Sayfa1!D147</f>
        <v>8370987000</v>
      </c>
      <c r="W147" s="2">
        <f>Sayfa1!C147</f>
        <v>8370987000</v>
      </c>
      <c r="X147" s="2">
        <f>Sayfa1!B147</f>
        <v>8370987000</v>
      </c>
    </row>
    <row r="148" spans="1:24" x14ac:dyDescent="0.25">
      <c r="A148" t="s">
        <v>156</v>
      </c>
      <c r="B148" s="2">
        <f>Sayfa1!X148</f>
        <v>78603000</v>
      </c>
      <c r="C148" s="2">
        <f>Sayfa1!W148</f>
        <v>115254000</v>
      </c>
      <c r="D148" s="2">
        <f>Sayfa1!V148</f>
        <v>249341000</v>
      </c>
      <c r="E148" s="2">
        <f>Sayfa1!U148</f>
        <v>562352000</v>
      </c>
      <c r="F148" s="2">
        <f>Sayfa1!T148</f>
        <v>1797092000</v>
      </c>
      <c r="G148" s="2">
        <f>Sayfa1!S148</f>
        <v>1497709000</v>
      </c>
      <c r="H148" s="2">
        <f>Sayfa1!R148</f>
        <v>324113000</v>
      </c>
      <c r="I148" s="2">
        <f>Sayfa1!Q148</f>
        <v>469786000</v>
      </c>
      <c r="J148" s="2">
        <f>Sayfa1!P148</f>
        <v>1044314000</v>
      </c>
      <c r="K148" s="2">
        <f>Sayfa1!O148</f>
        <v>476078000</v>
      </c>
      <c r="L148" s="2">
        <f>Sayfa1!N148</f>
        <v>621281000</v>
      </c>
      <c r="M148" s="2">
        <f>Sayfa1!M148</f>
        <v>588571000</v>
      </c>
      <c r="N148" s="2">
        <f>Sayfa1!L148</f>
        <v>1212712000</v>
      </c>
      <c r="O148" s="2">
        <f>Sayfa1!K148</f>
        <v>379926000</v>
      </c>
      <c r="P148" s="2">
        <f>Sayfa1!J148</f>
        <v>317849000</v>
      </c>
      <c r="Q148" s="2">
        <f>Sayfa1!I148</f>
        <v>411992000</v>
      </c>
      <c r="R148" s="2">
        <f>Sayfa1!H148</f>
        <v>588248000</v>
      </c>
      <c r="S148" s="2">
        <f>Sayfa1!G148</f>
        <v>1808097000</v>
      </c>
      <c r="T148" s="2">
        <f>Sayfa1!F148</f>
        <v>1709335000</v>
      </c>
      <c r="U148" s="2">
        <f>Sayfa1!E148</f>
        <v>8370987000</v>
      </c>
      <c r="V148" s="2">
        <f>Sayfa1!D148</f>
        <v>9996382000</v>
      </c>
      <c r="W148" s="2">
        <f>Sayfa1!C148</f>
        <v>6216317000</v>
      </c>
      <c r="X148" s="2">
        <f>Sayfa1!B148</f>
        <v>9058692000</v>
      </c>
    </row>
    <row r="149" spans="1:24" x14ac:dyDescent="0.25">
      <c r="A149" t="s">
        <v>157</v>
      </c>
      <c r="B149">
        <f>B90+B115</f>
        <v>671313000</v>
      </c>
      <c r="C149">
        <f t="shared" ref="C149:X149" si="0">C90+C115</f>
        <v>1559864000</v>
      </c>
      <c r="D149">
        <f t="shared" si="0"/>
        <v>2394834000</v>
      </c>
      <c r="E149">
        <f t="shared" si="0"/>
        <v>4375847000</v>
      </c>
      <c r="F149">
        <f t="shared" si="0"/>
        <v>872489000</v>
      </c>
      <c r="G149">
        <f t="shared" si="0"/>
        <v>1905766000</v>
      </c>
      <c r="H149">
        <f t="shared" si="0"/>
        <v>2974020000</v>
      </c>
      <c r="I149">
        <f t="shared" si="0"/>
        <v>3546853000</v>
      </c>
      <c r="J149">
        <f t="shared" si="0"/>
        <v>1056994000</v>
      </c>
      <c r="K149">
        <f t="shared" si="0"/>
        <v>2083848000</v>
      </c>
      <c r="L149">
        <f t="shared" si="0"/>
        <v>3206953000</v>
      </c>
      <c r="M149">
        <f t="shared" si="0"/>
        <v>3540256000</v>
      </c>
      <c r="N149">
        <f t="shared" si="0"/>
        <v>1136470000</v>
      </c>
      <c r="O149">
        <f t="shared" si="0"/>
        <v>2274646000</v>
      </c>
      <c r="P149">
        <f t="shared" si="0"/>
        <v>3639663000</v>
      </c>
      <c r="Q149">
        <f t="shared" si="0"/>
        <v>5371686000</v>
      </c>
      <c r="R149">
        <f t="shared" si="0"/>
        <v>1525146000</v>
      </c>
      <c r="S149">
        <f t="shared" si="0"/>
        <v>3766208000</v>
      </c>
      <c r="T149">
        <f t="shared" si="0"/>
        <v>6169548000</v>
      </c>
      <c r="U149">
        <f t="shared" si="0"/>
        <v>8662705000</v>
      </c>
      <c r="V149">
        <f t="shared" si="0"/>
        <v>2188086000</v>
      </c>
      <c r="W149">
        <f t="shared" si="0"/>
        <v>6049315000</v>
      </c>
      <c r="X149">
        <f t="shared" si="0"/>
        <v>10782510000</v>
      </c>
    </row>
    <row r="150" spans="1:24" x14ac:dyDescent="0.25">
      <c r="A150" t="s">
        <v>158</v>
      </c>
      <c r="B150">
        <f>(B33+B47)-B3-B4</f>
        <v>7956650000</v>
      </c>
      <c r="C150">
        <f t="shared" ref="C150:X150" si="1">(C33+C47)-C3-C4</f>
        <v>8489587000</v>
      </c>
      <c r="D150">
        <f t="shared" si="1"/>
        <v>9153446000</v>
      </c>
      <c r="E150">
        <f t="shared" si="1"/>
        <v>8636504000</v>
      </c>
      <c r="F150">
        <f t="shared" si="1"/>
        <v>9217953000</v>
      </c>
      <c r="G150">
        <f t="shared" si="1"/>
        <v>9545078000</v>
      </c>
      <c r="H150">
        <f t="shared" si="1"/>
        <v>9463840000</v>
      </c>
      <c r="I150">
        <f t="shared" si="1"/>
        <v>8600692000</v>
      </c>
      <c r="J150">
        <f t="shared" si="1"/>
        <v>9178983000</v>
      </c>
      <c r="K150">
        <f t="shared" si="1"/>
        <v>10498346000</v>
      </c>
      <c r="L150">
        <f t="shared" si="1"/>
        <v>9887625000</v>
      </c>
      <c r="M150">
        <f t="shared" si="1"/>
        <v>9047621000</v>
      </c>
      <c r="N150">
        <f t="shared" si="1"/>
        <v>8479749000</v>
      </c>
      <c r="O150">
        <f t="shared" si="1"/>
        <v>9043886000</v>
      </c>
      <c r="P150">
        <f t="shared" si="1"/>
        <v>9716904000</v>
      </c>
      <c r="Q150">
        <f t="shared" si="1"/>
        <v>10304228000</v>
      </c>
      <c r="R150">
        <f t="shared" si="1"/>
        <v>14288388000</v>
      </c>
      <c r="S150">
        <f t="shared" si="1"/>
        <v>17095244000</v>
      </c>
      <c r="T150">
        <f t="shared" si="1"/>
        <v>14704691000</v>
      </c>
      <c r="U150">
        <f t="shared" si="1"/>
        <v>10724026000</v>
      </c>
      <c r="V150">
        <f t="shared" si="1"/>
        <v>7582940000</v>
      </c>
      <c r="W150">
        <f t="shared" si="1"/>
        <v>11709577000</v>
      </c>
      <c r="X150">
        <f t="shared" si="1"/>
        <v>20205147000</v>
      </c>
    </row>
    <row r="151" spans="1:24" x14ac:dyDescent="0.25">
      <c r="A151" s="3" t="s">
        <v>159</v>
      </c>
      <c r="B151">
        <f>B60+B150</f>
        <v>13729162000</v>
      </c>
      <c r="C151">
        <f t="shared" ref="C151:X151" si="2">C60+C150</f>
        <v>14539792000</v>
      </c>
      <c r="D151">
        <f t="shared" si="2"/>
        <v>15502830000</v>
      </c>
      <c r="E151">
        <f t="shared" si="2"/>
        <v>14935419000</v>
      </c>
      <c r="F151">
        <f t="shared" si="2"/>
        <v>15347865000</v>
      </c>
      <c r="G151">
        <f t="shared" si="2"/>
        <v>15879500000</v>
      </c>
      <c r="H151">
        <f t="shared" si="2"/>
        <v>16053979000</v>
      </c>
      <c r="I151">
        <f t="shared" si="2"/>
        <v>15435195000</v>
      </c>
      <c r="J151">
        <f t="shared" si="2"/>
        <v>15738743000</v>
      </c>
      <c r="K151">
        <f t="shared" si="2"/>
        <v>17413591000</v>
      </c>
      <c r="L151">
        <f t="shared" si="2"/>
        <v>17489198000</v>
      </c>
      <c r="M151">
        <f t="shared" si="2"/>
        <v>16200927000</v>
      </c>
      <c r="N151">
        <f t="shared" si="2"/>
        <v>15199285000</v>
      </c>
      <c r="O151">
        <f t="shared" si="2"/>
        <v>16155735000</v>
      </c>
      <c r="P151">
        <f t="shared" si="2"/>
        <v>17350435000</v>
      </c>
      <c r="Q151">
        <f t="shared" si="2"/>
        <v>19655250000</v>
      </c>
      <c r="R151">
        <f t="shared" si="2"/>
        <v>22354663000</v>
      </c>
      <c r="S151">
        <f t="shared" si="2"/>
        <v>26114693000</v>
      </c>
      <c r="T151">
        <f t="shared" si="2"/>
        <v>24670172000</v>
      </c>
      <c r="U151">
        <f t="shared" si="2"/>
        <v>32296272000</v>
      </c>
      <c r="V151">
        <f t="shared" si="2"/>
        <v>26741067000</v>
      </c>
      <c r="W151">
        <f t="shared" si="2"/>
        <v>33483679000</v>
      </c>
      <c r="X151">
        <f t="shared" si="2"/>
        <v>52251880000</v>
      </c>
    </row>
    <row r="152" spans="1:24" x14ac:dyDescent="0.25">
      <c r="A152" s="3" t="s">
        <v>160</v>
      </c>
      <c r="B152">
        <f>B5+B9-B35</f>
        <v>2053756000</v>
      </c>
      <c r="C152">
        <f t="shared" ref="C152:X152" si="3">C5+C9-C35</f>
        <v>1617131000</v>
      </c>
      <c r="D152">
        <f t="shared" si="3"/>
        <v>1992504000</v>
      </c>
      <c r="E152">
        <f t="shared" si="3"/>
        <v>1179428000</v>
      </c>
      <c r="F152">
        <f t="shared" si="3"/>
        <v>1314909000</v>
      </c>
      <c r="G152">
        <f t="shared" si="3"/>
        <v>1212473000</v>
      </c>
      <c r="H152">
        <f t="shared" si="3"/>
        <v>1567354000</v>
      </c>
      <c r="I152">
        <f t="shared" si="3"/>
        <v>529788000</v>
      </c>
      <c r="J152">
        <f t="shared" si="3"/>
        <v>1541095000</v>
      </c>
      <c r="K152">
        <f t="shared" si="3"/>
        <v>1727287000</v>
      </c>
      <c r="L152">
        <f t="shared" si="3"/>
        <v>2051705000</v>
      </c>
      <c r="M152">
        <f t="shared" si="3"/>
        <v>1198850000</v>
      </c>
      <c r="N152">
        <f t="shared" si="3"/>
        <v>1712625000</v>
      </c>
      <c r="O152">
        <f t="shared" si="3"/>
        <v>1385808000</v>
      </c>
      <c r="P152">
        <f t="shared" si="3"/>
        <v>2398122000</v>
      </c>
      <c r="Q152">
        <f t="shared" si="3"/>
        <v>2039115000</v>
      </c>
      <c r="R152">
        <f t="shared" si="3"/>
        <v>7665911000</v>
      </c>
      <c r="S152">
        <f t="shared" si="3"/>
        <v>9028717000</v>
      </c>
      <c r="T152">
        <f t="shared" si="3"/>
        <v>6894247000</v>
      </c>
      <c r="U152">
        <f t="shared" si="3"/>
        <v>477567000</v>
      </c>
      <c r="V152">
        <f t="shared" si="3"/>
        <v>-2325818000</v>
      </c>
      <c r="W152">
        <f t="shared" si="3"/>
        <v>-5815421000</v>
      </c>
      <c r="X152">
        <f t="shared" si="3"/>
        <v>620040000</v>
      </c>
    </row>
    <row r="153" spans="1:24" x14ac:dyDescent="0.25">
      <c r="A153" s="3" t="s">
        <v>161</v>
      </c>
      <c r="B153">
        <f>B14+B152</f>
        <v>16400450000</v>
      </c>
      <c r="C153">
        <f t="shared" ref="C153:X153" si="4">C14+C152</f>
        <v>17129599000</v>
      </c>
      <c r="D153">
        <f t="shared" si="4"/>
        <v>17766658000</v>
      </c>
      <c r="E153">
        <f t="shared" si="4"/>
        <v>17900054000</v>
      </c>
      <c r="F153">
        <f t="shared" si="4"/>
        <v>18233361000</v>
      </c>
      <c r="G153">
        <f t="shared" si="4"/>
        <v>18359893000</v>
      </c>
      <c r="H153">
        <f t="shared" si="4"/>
        <v>19014828000</v>
      </c>
      <c r="I153">
        <f t="shared" si="4"/>
        <v>18143446000</v>
      </c>
      <c r="J153">
        <f t="shared" si="4"/>
        <v>18855517000</v>
      </c>
      <c r="K153">
        <f t="shared" si="4"/>
        <v>19331894000</v>
      </c>
      <c r="L153">
        <f t="shared" si="4"/>
        <v>19785991000</v>
      </c>
      <c r="M153">
        <f t="shared" si="4"/>
        <v>19021485000</v>
      </c>
      <c r="N153">
        <f t="shared" si="4"/>
        <v>19183240000</v>
      </c>
      <c r="O153">
        <f t="shared" si="4"/>
        <v>18796875000</v>
      </c>
      <c r="P153">
        <f t="shared" si="4"/>
        <v>20311877000</v>
      </c>
      <c r="Q153">
        <f t="shared" si="4"/>
        <v>20577127000</v>
      </c>
      <c r="R153">
        <f t="shared" si="4"/>
        <v>26187806000</v>
      </c>
      <c r="S153">
        <f t="shared" si="4"/>
        <v>27138010000</v>
      </c>
      <c r="T153">
        <f t="shared" si="4"/>
        <v>27253126000</v>
      </c>
      <c r="U153">
        <f t="shared" si="4"/>
        <v>37675753000</v>
      </c>
      <c r="V153">
        <f t="shared" si="4"/>
        <v>33755448000</v>
      </c>
      <c r="W153">
        <f t="shared" si="4"/>
        <v>32364168000</v>
      </c>
      <c r="X153">
        <f t="shared" si="4"/>
        <v>50282857000</v>
      </c>
    </row>
    <row r="154" spans="1:24" x14ac:dyDescent="0.25">
      <c r="A154" s="3" t="s">
        <v>162</v>
      </c>
      <c r="B154">
        <f>B2-B32</f>
        <v>453348000</v>
      </c>
      <c r="C154">
        <f t="shared" ref="C154:X154" si="5">C2-C32</f>
        <v>653719000</v>
      </c>
      <c r="D154">
        <f t="shared" si="5"/>
        <v>-1072516000</v>
      </c>
      <c r="E154">
        <f t="shared" si="5"/>
        <v>-1139723000</v>
      </c>
      <c r="F154">
        <f t="shared" si="5"/>
        <v>-2132906000</v>
      </c>
      <c r="G154">
        <f t="shared" si="5"/>
        <v>-3525369000</v>
      </c>
      <c r="H154">
        <f t="shared" si="5"/>
        <v>-1735182000</v>
      </c>
      <c r="I154">
        <f t="shared" si="5"/>
        <v>-3452895000</v>
      </c>
      <c r="J154">
        <f t="shared" si="5"/>
        <v>961686000</v>
      </c>
      <c r="K154">
        <f t="shared" si="5"/>
        <v>720059000</v>
      </c>
      <c r="L154">
        <f t="shared" si="5"/>
        <v>1469071000</v>
      </c>
      <c r="M154">
        <f t="shared" si="5"/>
        <v>-1434740000</v>
      </c>
      <c r="N154">
        <f t="shared" si="5"/>
        <v>-2546489000</v>
      </c>
      <c r="O154">
        <f t="shared" si="5"/>
        <v>-3764228000</v>
      </c>
      <c r="P154">
        <f t="shared" si="5"/>
        <v>-3887525000</v>
      </c>
      <c r="Q154">
        <f t="shared" si="5"/>
        <v>-1460747000</v>
      </c>
      <c r="R154">
        <f t="shared" si="5"/>
        <v>-4474374000</v>
      </c>
      <c r="S154">
        <f t="shared" si="5"/>
        <v>-2095646000</v>
      </c>
      <c r="T154">
        <f t="shared" si="5"/>
        <v>-3370443000</v>
      </c>
      <c r="U154">
        <f t="shared" si="5"/>
        <v>-9263429000</v>
      </c>
      <c r="V154">
        <f t="shared" si="5"/>
        <v>-9048206000</v>
      </c>
      <c r="W154">
        <f t="shared" si="5"/>
        <v>-6212368000</v>
      </c>
      <c r="X154">
        <f t="shared" si="5"/>
        <v>1735200000</v>
      </c>
    </row>
    <row r="155" spans="1:24" x14ac:dyDescent="0.25">
      <c r="A155" s="3" t="s">
        <v>347</v>
      </c>
      <c r="B155">
        <f>B33+B47+B60</f>
        <v>13807765000</v>
      </c>
      <c r="C155">
        <f t="shared" ref="C155:X155" si="6">C33+C47+C60</f>
        <v>14655046000</v>
      </c>
      <c r="D155">
        <f t="shared" si="6"/>
        <v>15752171000</v>
      </c>
      <c r="E155">
        <f t="shared" si="6"/>
        <v>15497771000</v>
      </c>
      <c r="F155">
        <f t="shared" si="6"/>
        <v>17173244000</v>
      </c>
      <c r="G155">
        <f t="shared" si="6"/>
        <v>17444049000</v>
      </c>
      <c r="H155">
        <f t="shared" si="6"/>
        <v>16378092000</v>
      </c>
      <c r="I155">
        <f t="shared" si="6"/>
        <v>15904981000</v>
      </c>
      <c r="J155">
        <f t="shared" si="6"/>
        <v>16783057000</v>
      </c>
      <c r="K155">
        <f t="shared" si="6"/>
        <v>17889669000</v>
      </c>
      <c r="L155">
        <f t="shared" si="6"/>
        <v>18238270000</v>
      </c>
      <c r="M155">
        <f t="shared" si="6"/>
        <v>16915606000</v>
      </c>
      <c r="N155">
        <f t="shared" si="6"/>
        <v>16411997000</v>
      </c>
      <c r="O155">
        <f t="shared" si="6"/>
        <v>16535661000</v>
      </c>
      <c r="P155">
        <f t="shared" si="6"/>
        <v>17668284000</v>
      </c>
      <c r="Q155">
        <f t="shared" si="6"/>
        <v>20067242000</v>
      </c>
      <c r="R155">
        <f t="shared" si="6"/>
        <v>22942911000</v>
      </c>
      <c r="S155">
        <f t="shared" si="6"/>
        <v>27922790000</v>
      </c>
      <c r="T155">
        <f t="shared" si="6"/>
        <v>26379507000</v>
      </c>
      <c r="U155">
        <f t="shared" si="6"/>
        <v>40667259000</v>
      </c>
      <c r="V155">
        <f t="shared" si="6"/>
        <v>36737449000</v>
      </c>
      <c r="W155">
        <f t="shared" si="6"/>
        <v>39699996000</v>
      </c>
      <c r="X155">
        <f t="shared" si="6"/>
        <v>61310572000</v>
      </c>
    </row>
    <row r="156" spans="1:24" x14ac:dyDescent="0.25">
      <c r="A156" s="3" t="s">
        <v>348</v>
      </c>
      <c r="F156">
        <f>'Yıllık Veriler'!B19*0.8</f>
        <v>3437137600</v>
      </c>
      <c r="G156">
        <f>'Yıllık Veriler'!C19*0.8</f>
        <v>3525118400</v>
      </c>
      <c r="H156">
        <f>'Yıllık Veriler'!D19*0.8</f>
        <v>3691912000</v>
      </c>
      <c r="I156">
        <f>'Yıllık Veriler'!E19*0.8</f>
        <v>2539188800</v>
      </c>
      <c r="J156">
        <f>'Yıllık Veriler'!F19*0.8</f>
        <v>2673770400</v>
      </c>
      <c r="K156">
        <f>'Yıllık Veriler'!G19*0.8</f>
        <v>2667330400</v>
      </c>
      <c r="L156">
        <f>'Yıllık Veriler'!H19*0.8</f>
        <v>2699019200</v>
      </c>
      <c r="M156">
        <f>'Yıllık Veriler'!I19*0.8</f>
        <v>2476942400</v>
      </c>
      <c r="N156">
        <f>'Yıllık Veriler'!J19*0.8</f>
        <v>2536352000</v>
      </c>
      <c r="O156">
        <f>'Yıllık Veriler'!K19*0.8</f>
        <v>2613419200</v>
      </c>
      <c r="P156">
        <f>'Yıllık Veriler'!L19*0.8</f>
        <v>2790631200</v>
      </c>
      <c r="Q156">
        <f>'Yıllık Veriler'!M19*0.8</f>
        <v>3919278400</v>
      </c>
      <c r="R156">
        <f>'Yıllık Veriler'!N19*0.8</f>
        <v>4213244000</v>
      </c>
      <c r="S156">
        <f>'Yıllık Veriler'!O19*0.8</f>
        <v>5077185600</v>
      </c>
      <c r="T156">
        <f>'Yıllık Veriler'!P19*0.8</f>
        <v>5893742400</v>
      </c>
      <c r="U156">
        <f>'Yıllık Veriler'!Q19*0.8</f>
        <v>6475304000</v>
      </c>
      <c r="V156">
        <f>'Yıllık Veriler'!R19*0.8</f>
        <v>6981080800</v>
      </c>
      <c r="W156">
        <f>'Yıllık Veriler'!S19*0.8</f>
        <v>8236439200</v>
      </c>
      <c r="X156">
        <f>'Yıllık Veriler'!T19*0.8</f>
        <v>10056913600</v>
      </c>
    </row>
    <row r="157" spans="1:24" x14ac:dyDescent="0.25">
      <c r="A157" s="3" t="s">
        <v>163</v>
      </c>
      <c r="B157" s="4"/>
      <c r="C157" s="4"/>
      <c r="D157" s="4"/>
      <c r="E157" s="4"/>
      <c r="F157" s="4">
        <f t="shared" ref="C157:X157" si="7">F156/F155</f>
        <v>0.20014492311411869</v>
      </c>
      <c r="G157" s="4">
        <f t="shared" si="7"/>
        <v>0.20208143189691796</v>
      </c>
      <c r="H157" s="4">
        <f t="shared" si="7"/>
        <v>0.2254177104390426</v>
      </c>
      <c r="I157" s="4">
        <f t="shared" si="7"/>
        <v>0.15964739599500308</v>
      </c>
      <c r="J157" s="4">
        <f t="shared" si="7"/>
        <v>0.15931366973251654</v>
      </c>
      <c r="K157" s="4">
        <f t="shared" si="7"/>
        <v>0.14909892407735437</v>
      </c>
      <c r="L157" s="4">
        <f t="shared" si="7"/>
        <v>0.14798657986749839</v>
      </c>
      <c r="M157" s="4">
        <f t="shared" si="7"/>
        <v>0.14642942144668067</v>
      </c>
      <c r="N157" s="4">
        <f t="shared" si="7"/>
        <v>0.15454255810551271</v>
      </c>
      <c r="O157" s="4">
        <f t="shared" si="7"/>
        <v>0.15804745876200535</v>
      </c>
      <c r="P157" s="4">
        <f t="shared" si="7"/>
        <v>0.15794579711306428</v>
      </c>
      <c r="Q157" s="4">
        <f t="shared" si="7"/>
        <v>0.19530727740264456</v>
      </c>
      <c r="R157" s="4">
        <f t="shared" si="7"/>
        <v>0.18364034101862661</v>
      </c>
      <c r="S157" s="4">
        <f t="shared" si="7"/>
        <v>0.18182945185635102</v>
      </c>
      <c r="T157" s="4">
        <f t="shared" si="7"/>
        <v>0.22342124892629722</v>
      </c>
      <c r="U157" s="4">
        <f t="shared" si="7"/>
        <v>0.15922646766038498</v>
      </c>
      <c r="V157" s="4">
        <f t="shared" si="7"/>
        <v>0.19002628081225781</v>
      </c>
      <c r="W157" s="4">
        <f t="shared" si="7"/>
        <v>0.20746700327123457</v>
      </c>
      <c r="X157" s="4">
        <f t="shared" si="7"/>
        <v>0.16403229120093676</v>
      </c>
    </row>
    <row r="158" spans="1:24" x14ac:dyDescent="0.25">
      <c r="A158" s="3" t="s">
        <v>164</v>
      </c>
      <c r="F158" s="4">
        <f>F154/'Yıllık Veriler'!B2</f>
        <v>-0.11363438876256074</v>
      </c>
      <c r="G158" s="4">
        <f>G154/'Yıllık Veriler'!C2</f>
        <v>-0.17745251075060897</v>
      </c>
      <c r="H158" s="4">
        <f>H154/'Yıllık Veriler'!D2</f>
        <v>-8.488777863080639E-2</v>
      </c>
      <c r="I158" s="4">
        <f>I154/'Yıllık Veriler'!E2</f>
        <v>-0.17749858184447351</v>
      </c>
      <c r="J158" s="4">
        <f>J154/'Yıllık Veriler'!F2</f>
        <v>4.6349601282558453E-2</v>
      </c>
      <c r="K158" s="4">
        <f>K154/'Yıllık Veriler'!G2</f>
        <v>3.3916134344742631E-2</v>
      </c>
      <c r="L158" s="4">
        <f>L154/'Yıllık Veriler'!H2</f>
        <v>6.7467809329662787E-2</v>
      </c>
      <c r="M158" s="4">
        <f>M154/'Yıllık Veriler'!I2</f>
        <v>-6.5943218896289194E-2</v>
      </c>
      <c r="N158" s="4">
        <f>N154/'Yıllık Veriler'!J2</f>
        <v>-0.1164535730090686</v>
      </c>
      <c r="O158" s="4">
        <f>O154/'Yıllık Veriler'!K2</f>
        <v>-0.16643145572676335</v>
      </c>
      <c r="P158" s="4">
        <f>P154/'Yıllık Veriler'!L2</f>
        <v>-0.15408621122576724</v>
      </c>
      <c r="Q158" s="4">
        <f>Q154/'Yıllık Veriler'!M2</f>
        <v>-4.4272667455287011E-2</v>
      </c>
      <c r="R158" s="4">
        <f>R154/'Yıllık Veriler'!N2</f>
        <v>-9.9395429076570799E-2</v>
      </c>
      <c r="S158" s="4">
        <f>S154/'Yıllık Veriler'!O2</f>
        <v>-3.6081871612857662E-2</v>
      </c>
      <c r="T158" s="4">
        <f>T154/'Yıllık Veriler'!P2</f>
        <v>-4.4711152909144111E-2</v>
      </c>
      <c r="U158" s="4">
        <f>U154/'Yıllık Veriler'!Q2</f>
        <v>-0.10969254342302637</v>
      </c>
      <c r="V158" s="4">
        <f>V154/'Yıllık Veriler'!R2</f>
        <v>-9.506413215714811E-2</v>
      </c>
      <c r="W158" s="4">
        <f>W154/'Yıllık Veriler'!S2</f>
        <v>-5.8876370282454883E-2</v>
      </c>
      <c r="X158" s="4">
        <f>X154/'Yıllık Veriler'!T2</f>
        <v>1.4468639224480937E-2</v>
      </c>
    </row>
    <row r="159" spans="1:24" x14ac:dyDescent="0.25">
      <c r="A159" s="3" t="s">
        <v>165</v>
      </c>
      <c r="F159" s="4">
        <f>F152/'Yıllık Veriler'!B2</f>
        <v>7.0054132949783049E-2</v>
      </c>
      <c r="G159" s="4">
        <f>G152/'Yıllık Veriler'!C2</f>
        <v>6.103088160908067E-2</v>
      </c>
      <c r="H159" s="4">
        <f>H152/'Yıllık Veriler'!D2</f>
        <v>7.6677374124506203E-2</v>
      </c>
      <c r="I159" s="4">
        <f>I152/'Yıllık Veriler'!E2</f>
        <v>2.723413792722337E-2</v>
      </c>
      <c r="J159" s="4">
        <f>J152/'Yıllık Veriler'!F2</f>
        <v>7.4274907598264314E-2</v>
      </c>
      <c r="K159" s="4">
        <f>K152/'Yıllık Veriler'!G2</f>
        <v>8.1358469158676533E-2</v>
      </c>
      <c r="L159" s="4">
        <f>L152/'Yıllık Veriler'!H2</f>
        <v>9.422556278131948E-2</v>
      </c>
      <c r="M159" s="4">
        <f>M152/'Yıllık Veriler'!I2</f>
        <v>5.5101292201943423E-2</v>
      </c>
      <c r="N159" s="4">
        <f>N152/'Yıllık Veriler'!J2</f>
        <v>7.8320110738611518E-2</v>
      </c>
      <c r="O159" s="4">
        <f>O152/'Yıllık Veriler'!K2</f>
        <v>6.1272070341593134E-2</v>
      </c>
      <c r="P159" s="4">
        <f>P152/'Yıllık Veriler'!L2</f>
        <v>9.5052130349556438E-2</v>
      </c>
      <c r="Q159" s="4">
        <f>Q152/'Yıllık Veriler'!M2</f>
        <v>6.1801982340602156E-2</v>
      </c>
      <c r="R159" s="4">
        <f>R152/'Yıllık Veriler'!N2</f>
        <v>0.17029343392121535</v>
      </c>
      <c r="S159" s="4">
        <f>S152/'Yıllık Veriler'!O2</f>
        <v>0.15545230808200688</v>
      </c>
      <c r="T159" s="4">
        <f>T152/'Yıllık Veriler'!P2</f>
        <v>9.1456740793542005E-2</v>
      </c>
      <c r="U159" s="4">
        <f>U152/'Yıllık Veriler'!Q2</f>
        <v>5.6550915308903899E-3</v>
      </c>
      <c r="V159" s="4">
        <f>V152/'Yıllık Veriler'!R2</f>
        <v>-2.44359898222337E-2</v>
      </c>
      <c r="W159" s="4">
        <f>W152/'Yıllık Veriler'!S2</f>
        <v>-5.511439118615704E-2</v>
      </c>
      <c r="X159" s="4">
        <f>X152/'Yıllık Veriler'!T2</f>
        <v>5.1700870589829187E-3</v>
      </c>
    </row>
    <row r="160" spans="1:24" x14ac:dyDescent="0.25">
      <c r="A160" s="3" t="s">
        <v>304</v>
      </c>
      <c r="B160">
        <f>B89+B115</f>
        <v>653917000</v>
      </c>
      <c r="C160">
        <f t="shared" ref="C160:X160" si="8">C89+C115</f>
        <v>1398028000</v>
      </c>
      <c r="D160">
        <f t="shared" si="8"/>
        <v>2210859000</v>
      </c>
      <c r="E160">
        <f t="shared" si="8"/>
        <v>3069373000</v>
      </c>
      <c r="F160">
        <f t="shared" si="8"/>
        <v>855706000</v>
      </c>
      <c r="G160">
        <f t="shared" si="8"/>
        <v>1704376000</v>
      </c>
      <c r="H160">
        <f t="shared" si="8"/>
        <v>2629624000</v>
      </c>
      <c r="I160">
        <f t="shared" si="8"/>
        <v>3437073000</v>
      </c>
      <c r="J160">
        <f t="shared" si="8"/>
        <v>932273000</v>
      </c>
      <c r="K160">
        <f t="shared" si="8"/>
        <v>1865357000</v>
      </c>
      <c r="L160">
        <f t="shared" si="8"/>
        <v>3080188000</v>
      </c>
      <c r="M160">
        <f t="shared" si="8"/>
        <v>3181923000</v>
      </c>
      <c r="N160">
        <f t="shared" si="8"/>
        <v>1045222000</v>
      </c>
      <c r="O160">
        <f t="shared" si="8"/>
        <v>2129520000</v>
      </c>
      <c r="P160">
        <f t="shared" si="8"/>
        <v>3359544000</v>
      </c>
      <c r="Q160">
        <f t="shared" si="8"/>
        <v>4987179000</v>
      </c>
      <c r="R160">
        <f t="shared" si="8"/>
        <v>1180622000</v>
      </c>
      <c r="S160">
        <f t="shared" si="8"/>
        <v>3840996000</v>
      </c>
      <c r="T160">
        <f t="shared" si="8"/>
        <v>6569816000</v>
      </c>
      <c r="U160">
        <f t="shared" si="8"/>
        <v>8916582000</v>
      </c>
      <c r="V160">
        <f t="shared" si="8"/>
        <v>1568206000</v>
      </c>
      <c r="W160">
        <f t="shared" si="8"/>
        <v>5103358000</v>
      </c>
      <c r="X160">
        <f t="shared" si="8"/>
        <v>9476426000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AB07-5AB6-4B49-8294-EC6D8C471B12}">
  <dimension ref="A1:M71"/>
  <sheetViews>
    <sheetView zoomScale="70" zoomScaleNormal="70" workbookViewId="0">
      <selection activeCell="P26" sqref="P26"/>
    </sheetView>
  </sheetViews>
  <sheetFormatPr defaultRowHeight="15" x14ac:dyDescent="0.25"/>
  <cols>
    <col min="1" max="1" width="24.42578125" customWidth="1"/>
    <col min="2" max="2" width="14.85546875" bestFit="1" customWidth="1"/>
    <col min="3" max="3" width="9.5703125" bestFit="1" customWidth="1"/>
    <col min="5" max="5" width="14.85546875" bestFit="1" customWidth="1"/>
    <col min="9" max="9" width="33.5703125" customWidth="1"/>
    <col min="10" max="10" width="14.85546875" bestFit="1" customWidth="1"/>
    <col min="11" max="11" width="8.7109375" bestFit="1" customWidth="1"/>
    <col min="12" max="12" width="14.85546875" bestFit="1" customWidth="1"/>
  </cols>
  <sheetData>
    <row r="1" spans="1:13" ht="45" x14ac:dyDescent="0.25">
      <c r="A1" s="5" t="s">
        <v>0</v>
      </c>
      <c r="B1" s="5" t="s">
        <v>166</v>
      </c>
      <c r="C1" s="13" t="s">
        <v>167</v>
      </c>
      <c r="D1" s="13" t="s">
        <v>168</v>
      </c>
      <c r="E1" s="5" t="s">
        <v>169</v>
      </c>
      <c r="F1" s="13" t="s">
        <v>167</v>
      </c>
      <c r="G1" s="13" t="s">
        <v>168</v>
      </c>
      <c r="I1" s="13" t="s">
        <v>170</v>
      </c>
      <c r="J1" s="5" t="s">
        <v>166</v>
      </c>
      <c r="K1" s="13" t="s">
        <v>171</v>
      </c>
      <c r="L1" s="5" t="s">
        <v>169</v>
      </c>
      <c r="M1" s="13" t="s">
        <v>171</v>
      </c>
    </row>
    <row r="2" spans="1:13" x14ac:dyDescent="0.25">
      <c r="A2" s="8" t="s">
        <v>24</v>
      </c>
      <c r="B2" s="8">
        <f>Bilanço!T2</f>
        <v>27137540000</v>
      </c>
      <c r="C2" s="9">
        <f>B2/$B$2*100</f>
        <v>100</v>
      </c>
      <c r="D2" s="10">
        <f>B2/$B$30*100</f>
        <v>57.135970608647355</v>
      </c>
      <c r="E2" s="8">
        <f>Bilanço!X2</f>
        <v>44999803000</v>
      </c>
      <c r="F2" s="9">
        <f>E2/$E$2*100</f>
        <v>100</v>
      </c>
      <c r="G2" s="9">
        <f>E2/$E$30*100</f>
        <v>47.537035209885381</v>
      </c>
      <c r="I2" s="8" t="s">
        <v>81</v>
      </c>
      <c r="J2" s="8">
        <f>Bilanço!T73</f>
        <v>62747930000</v>
      </c>
      <c r="K2" s="10">
        <f>IF(J2&gt;=0,J2/$J$2*100,-J2/$J$2*100)</f>
        <v>100</v>
      </c>
      <c r="L2" s="8">
        <f>Bilanço!X73</f>
        <v>98227247000</v>
      </c>
      <c r="M2" s="10">
        <f>IF(L2&gt;=0,L2/$L$2*100,-L2/$L$2*100)</f>
        <v>100</v>
      </c>
    </row>
    <row r="3" spans="1:13" x14ac:dyDescent="0.25">
      <c r="A3" t="s">
        <v>25</v>
      </c>
      <c r="B3">
        <f>Bilanço!T3</f>
        <v>1709335000</v>
      </c>
      <c r="C3" s="6">
        <f t="shared" ref="C3:C13" si="0">B3/$B$2*100</f>
        <v>6.2987838986142446</v>
      </c>
      <c r="D3" s="4">
        <f t="shared" ref="D3:D30" si="1">B3/$B$30*100</f>
        <v>3.5988713170144466</v>
      </c>
      <c r="E3">
        <f>Bilanço!X3</f>
        <v>9058692000</v>
      </c>
      <c r="F3" s="6">
        <f t="shared" ref="F3:F13" si="2">E3/$E$2*100</f>
        <v>20.130514793586983</v>
      </c>
      <c r="G3" s="6">
        <f t="shared" ref="G3:G30" si="3">E3/$E$30*100</f>
        <v>9.5694499053586313</v>
      </c>
      <c r="I3" s="8" t="s">
        <v>82</v>
      </c>
      <c r="J3" s="8">
        <f>Bilanço!T74</f>
        <v>-54708205000</v>
      </c>
      <c r="K3" s="10">
        <f t="shared" ref="K3:K36" si="4">IF(J3&gt;=0,J3/$J$2*100,-J3/$J$2*100)</f>
        <v>87.18726657596514</v>
      </c>
      <c r="L3" s="8">
        <f>Bilanço!X74</f>
        <v>-83106618000</v>
      </c>
      <c r="M3" s="10">
        <f t="shared" ref="M3:M36" si="5">IF(L3&gt;=0,L3/$L$2*100,-L3/$L$2*100)</f>
        <v>84.606481946908275</v>
      </c>
    </row>
    <row r="4" spans="1:13" x14ac:dyDescent="0.25">
      <c r="A4" t="s">
        <v>26</v>
      </c>
      <c r="B4">
        <f>Bilanço!T4</f>
        <v>0</v>
      </c>
      <c r="C4" s="6">
        <f t="shared" si="0"/>
        <v>0</v>
      </c>
      <c r="D4" s="4">
        <f t="shared" si="1"/>
        <v>0</v>
      </c>
      <c r="E4">
        <f>Bilanço!X4</f>
        <v>0</v>
      </c>
      <c r="F4" s="6">
        <f t="shared" si="2"/>
        <v>0</v>
      </c>
      <c r="G4" s="6">
        <f t="shared" si="3"/>
        <v>0</v>
      </c>
      <c r="I4" t="s">
        <v>83</v>
      </c>
      <c r="J4">
        <f>Bilanço!T75</f>
        <v>0</v>
      </c>
      <c r="K4" s="4">
        <f t="shared" si="4"/>
        <v>0</v>
      </c>
      <c r="L4">
        <f>Bilanço!X75</f>
        <v>0</v>
      </c>
      <c r="M4" s="11">
        <f t="shared" si="5"/>
        <v>0</v>
      </c>
    </row>
    <row r="5" spans="1:13" x14ac:dyDescent="0.25">
      <c r="A5" t="s">
        <v>27</v>
      </c>
      <c r="B5">
        <f>Bilanço!T5</f>
        <v>16532497000</v>
      </c>
      <c r="C5" s="6">
        <f t="shared" si="0"/>
        <v>60.921133603119515</v>
      </c>
      <c r="D5" s="4">
        <f t="shared" si="1"/>
        <v>34.807880989933153</v>
      </c>
      <c r="E5">
        <f>Bilanço!X5</f>
        <v>15581403000</v>
      </c>
      <c r="F5" s="6">
        <f t="shared" si="2"/>
        <v>34.625491582707596</v>
      </c>
      <c r="G5" s="6">
        <f t="shared" si="3"/>
        <v>16.45993212526761</v>
      </c>
      <c r="I5" t="s">
        <v>84</v>
      </c>
      <c r="J5">
        <f>Bilanço!T76</f>
        <v>8039725000</v>
      </c>
      <c r="K5" s="4">
        <f t="shared" si="4"/>
        <v>12.812733424034864</v>
      </c>
      <c r="L5">
        <f>Bilanço!X76</f>
        <v>15120629000</v>
      </c>
      <c r="M5" s="11">
        <f t="shared" si="5"/>
        <v>15.393518053091725</v>
      </c>
    </row>
    <row r="6" spans="1:13" x14ac:dyDescent="0.25">
      <c r="A6" t="s">
        <v>28</v>
      </c>
      <c r="B6">
        <f>Bilanço!T6</f>
        <v>0</v>
      </c>
      <c r="C6" s="6">
        <f t="shared" si="0"/>
        <v>0</v>
      </c>
      <c r="D6" s="4">
        <f t="shared" si="1"/>
        <v>0</v>
      </c>
      <c r="E6">
        <f>Bilanço!X6</f>
        <v>0</v>
      </c>
      <c r="F6" s="6">
        <f t="shared" si="2"/>
        <v>0</v>
      </c>
      <c r="G6" s="6">
        <f t="shared" si="3"/>
        <v>0</v>
      </c>
      <c r="I6" t="s">
        <v>85</v>
      </c>
      <c r="J6">
        <f>Bilanço!T77</f>
        <v>0</v>
      </c>
      <c r="K6" s="4">
        <f t="shared" si="4"/>
        <v>0</v>
      </c>
      <c r="L6">
        <f>Bilanço!X77</f>
        <v>0</v>
      </c>
      <c r="M6" s="11">
        <f t="shared" si="5"/>
        <v>0</v>
      </c>
    </row>
    <row r="7" spans="1:13" x14ac:dyDescent="0.25">
      <c r="A7" t="s">
        <v>29</v>
      </c>
      <c r="B7">
        <f>Bilanço!T7</f>
        <v>1497703000</v>
      </c>
      <c r="C7" s="6">
        <f t="shared" si="0"/>
        <v>5.5189342880747487</v>
      </c>
      <c r="D7" s="4">
        <f t="shared" si="1"/>
        <v>3.1532966727449492</v>
      </c>
      <c r="E7">
        <f>Bilanço!X7</f>
        <v>5437282000</v>
      </c>
      <c r="F7" s="6">
        <f t="shared" si="2"/>
        <v>12.082901785147815</v>
      </c>
      <c r="G7" s="6">
        <f t="shared" si="3"/>
        <v>5.7438532759815857</v>
      </c>
      <c r="I7" t="s">
        <v>86</v>
      </c>
      <c r="J7">
        <f>Bilanço!T78</f>
        <v>0</v>
      </c>
      <c r="K7" s="4">
        <f t="shared" si="4"/>
        <v>0</v>
      </c>
      <c r="L7">
        <f>Bilanço!X78</f>
        <v>0</v>
      </c>
      <c r="M7" s="11">
        <f t="shared" si="5"/>
        <v>0</v>
      </c>
    </row>
    <row r="8" spans="1:13" x14ac:dyDescent="0.25">
      <c r="A8" t="s">
        <v>30</v>
      </c>
      <c r="B8">
        <f>Bilanço!T8</f>
        <v>3823954000</v>
      </c>
      <c r="C8" s="6">
        <f t="shared" si="0"/>
        <v>14.091011934022021</v>
      </c>
      <c r="D8" s="4">
        <f t="shared" si="1"/>
        <v>8.0510364370838161</v>
      </c>
      <c r="E8">
        <f>Bilanço!X8</f>
        <v>5754074000</v>
      </c>
      <c r="F8" s="6">
        <f t="shared" si="2"/>
        <v>12.786887089261256</v>
      </c>
      <c r="G8" s="6">
        <f t="shared" si="3"/>
        <v>6.0785070178704119</v>
      </c>
      <c r="I8" t="s">
        <v>87</v>
      </c>
      <c r="J8">
        <f>Bilanço!T79</f>
        <v>0</v>
      </c>
      <c r="K8" s="4">
        <f t="shared" si="4"/>
        <v>0</v>
      </c>
      <c r="L8">
        <f>Bilanço!X79</f>
        <v>0</v>
      </c>
      <c r="M8" s="11">
        <f t="shared" si="5"/>
        <v>0</v>
      </c>
    </row>
    <row r="9" spans="1:13" x14ac:dyDescent="0.25">
      <c r="A9" t="s">
        <v>31</v>
      </c>
      <c r="B9">
        <f>Bilanço!T9</f>
        <v>1657629000</v>
      </c>
      <c r="C9" s="6">
        <f t="shared" si="0"/>
        <v>6.1082507847063514</v>
      </c>
      <c r="D9" s="4">
        <f t="shared" si="1"/>
        <v>3.4900083730522926</v>
      </c>
      <c r="E9">
        <f>Bilanço!X9</f>
        <v>3499028000</v>
      </c>
      <c r="F9" s="6">
        <f t="shared" si="2"/>
        <v>7.7756518178535146</v>
      </c>
      <c r="G9" s="6">
        <f t="shared" si="3"/>
        <v>3.6963143424511173</v>
      </c>
      <c r="I9" t="s">
        <v>88</v>
      </c>
      <c r="J9">
        <f>Bilanço!T80</f>
        <v>0</v>
      </c>
      <c r="K9" s="4">
        <f t="shared" si="4"/>
        <v>0</v>
      </c>
      <c r="L9">
        <f>Bilanço!X80</f>
        <v>0</v>
      </c>
      <c r="M9" s="11">
        <f t="shared" si="5"/>
        <v>0</v>
      </c>
    </row>
    <row r="10" spans="1:13" x14ac:dyDescent="0.25">
      <c r="A10" t="s">
        <v>32</v>
      </c>
      <c r="B10">
        <f>Bilanço!T10</f>
        <v>0</v>
      </c>
      <c r="C10" s="6">
        <f t="shared" si="0"/>
        <v>0</v>
      </c>
      <c r="D10" s="4">
        <f t="shared" si="1"/>
        <v>0</v>
      </c>
      <c r="E10">
        <f>Bilanço!X10</f>
        <v>0</v>
      </c>
      <c r="F10" s="6">
        <f t="shared" si="2"/>
        <v>0</v>
      </c>
      <c r="G10" s="6">
        <f t="shared" si="3"/>
        <v>0</v>
      </c>
      <c r="I10" t="s">
        <v>89</v>
      </c>
      <c r="J10">
        <f>Bilanço!T81</f>
        <v>0</v>
      </c>
      <c r="K10" s="4">
        <f t="shared" si="4"/>
        <v>0</v>
      </c>
      <c r="L10">
        <f>Bilanço!X81</f>
        <v>0</v>
      </c>
      <c r="M10" s="11">
        <f t="shared" si="5"/>
        <v>0</v>
      </c>
    </row>
    <row r="11" spans="1:13" x14ac:dyDescent="0.25">
      <c r="A11" t="s">
        <v>33</v>
      </c>
      <c r="B11">
        <f>Bilanço!T11</f>
        <v>1916422000</v>
      </c>
      <c r="C11" s="6">
        <f t="shared" si="0"/>
        <v>7.0618854914631175</v>
      </c>
      <c r="D11" s="4">
        <f t="shared" si="1"/>
        <v>4.0348768188186988</v>
      </c>
      <c r="E11">
        <f>Bilanço!X11</f>
        <v>5669324000</v>
      </c>
      <c r="F11" s="6">
        <f t="shared" si="2"/>
        <v>12.598552931442834</v>
      </c>
      <c r="G11" s="6">
        <f t="shared" si="3"/>
        <v>5.9889785429560263</v>
      </c>
      <c r="I11" s="8" t="s">
        <v>90</v>
      </c>
      <c r="J11" s="8">
        <f>Bilanço!T82</f>
        <v>8039725000</v>
      </c>
      <c r="K11" s="10">
        <f t="shared" si="4"/>
        <v>12.812733424034864</v>
      </c>
      <c r="L11" s="8">
        <f>Bilanço!X82</f>
        <v>15120629000</v>
      </c>
      <c r="M11" s="10">
        <f t="shared" si="5"/>
        <v>15.393518053091725</v>
      </c>
    </row>
    <row r="12" spans="1:13" x14ac:dyDescent="0.25">
      <c r="A12" t="s">
        <v>34</v>
      </c>
      <c r="B12">
        <f>Bilanço!T12</f>
        <v>27137540000</v>
      </c>
      <c r="C12" s="6">
        <f t="shared" si="0"/>
        <v>100</v>
      </c>
      <c r="D12" s="4">
        <f t="shared" si="1"/>
        <v>57.135970608647355</v>
      </c>
      <c r="E12">
        <f>Bilanço!X12</f>
        <v>44999803000</v>
      </c>
      <c r="F12" s="6">
        <f t="shared" si="2"/>
        <v>100</v>
      </c>
      <c r="G12" s="6">
        <f t="shared" si="3"/>
        <v>47.537035209885381</v>
      </c>
      <c r="I12" t="s">
        <v>91</v>
      </c>
      <c r="J12">
        <f>Bilanço!T83</f>
        <v>0</v>
      </c>
      <c r="K12" s="4">
        <f t="shared" si="4"/>
        <v>0</v>
      </c>
      <c r="L12">
        <f>Bilanço!X83</f>
        <v>0</v>
      </c>
      <c r="M12" s="11">
        <f t="shared" si="5"/>
        <v>0</v>
      </c>
    </row>
    <row r="13" spans="1:13" x14ac:dyDescent="0.25">
      <c r="A13" t="s">
        <v>35</v>
      </c>
      <c r="B13">
        <f>Bilanço!T13</f>
        <v>0</v>
      </c>
      <c r="C13" s="6">
        <f t="shared" si="0"/>
        <v>0</v>
      </c>
      <c r="D13" s="4">
        <f t="shared" si="1"/>
        <v>0</v>
      </c>
      <c r="E13">
        <f>Bilanço!X13</f>
        <v>0</v>
      </c>
      <c r="F13" s="6">
        <f t="shared" si="2"/>
        <v>0</v>
      </c>
      <c r="G13" s="6">
        <f t="shared" si="3"/>
        <v>0</v>
      </c>
      <c r="I13" t="s">
        <v>92</v>
      </c>
      <c r="J13">
        <f>Bilanço!T84</f>
        <v>-2273802000</v>
      </c>
      <c r="K13" s="4">
        <f t="shared" si="4"/>
        <v>3.6237083836869202</v>
      </c>
      <c r="L13">
        <f>Bilanço!X84</f>
        <v>-4877694000</v>
      </c>
      <c r="M13" s="11">
        <f t="shared" si="5"/>
        <v>4.9657240215639966</v>
      </c>
    </row>
    <row r="14" spans="1:13" x14ac:dyDescent="0.25">
      <c r="A14" s="8" t="s">
        <v>36</v>
      </c>
      <c r="B14" s="8">
        <f>Bilanço!T14</f>
        <v>20358879000</v>
      </c>
      <c r="C14" s="9">
        <f>B14/$B$14*100</f>
        <v>100</v>
      </c>
      <c r="D14" s="10">
        <f t="shared" si="1"/>
        <v>42.864029391352645</v>
      </c>
      <c r="E14" s="8">
        <f>Bilanço!X14</f>
        <v>49662817000</v>
      </c>
      <c r="F14" s="9">
        <f>E14/$E$14*100</f>
        <v>100</v>
      </c>
      <c r="G14" s="9">
        <f t="shared" si="3"/>
        <v>52.462964790114619</v>
      </c>
      <c r="I14" t="s">
        <v>93</v>
      </c>
      <c r="J14">
        <f>Bilanço!T85</f>
        <v>0</v>
      </c>
      <c r="K14" s="4">
        <f t="shared" si="4"/>
        <v>0</v>
      </c>
      <c r="L14">
        <f>Bilanço!X85</f>
        <v>0</v>
      </c>
      <c r="M14" s="11">
        <f t="shared" si="5"/>
        <v>0</v>
      </c>
    </row>
    <row r="15" spans="1:13" x14ac:dyDescent="0.25">
      <c r="A15" t="s">
        <v>27</v>
      </c>
      <c r="B15">
        <f>Bilanço!T15</f>
        <v>137821000</v>
      </c>
      <c r="C15" s="6">
        <f t="shared" ref="C15:C29" si="6">B15/$B$14*100</f>
        <v>0.67695770479307826</v>
      </c>
      <c r="D15" s="4">
        <f t="shared" si="1"/>
        <v>0.29017134954953128</v>
      </c>
      <c r="E15">
        <f>Bilanço!X15</f>
        <v>233062000</v>
      </c>
      <c r="F15" s="6">
        <f t="shared" ref="F15:F29" si="7">E15/$E$14*100</f>
        <v>0.46928872359375018</v>
      </c>
      <c r="G15" s="6">
        <f t="shared" si="3"/>
        <v>0.24620277782296751</v>
      </c>
      <c r="I15" t="s">
        <v>94</v>
      </c>
      <c r="J15">
        <f>Bilanço!T86</f>
        <v>3285655000</v>
      </c>
      <c r="K15" s="4">
        <f t="shared" si="4"/>
        <v>5.236276320190961</v>
      </c>
      <c r="L15">
        <f>Bilanço!X86</f>
        <v>4134074000</v>
      </c>
      <c r="M15" s="11">
        <f t="shared" si="5"/>
        <v>4.2086835641438674</v>
      </c>
    </row>
    <row r="16" spans="1:13" x14ac:dyDescent="0.25">
      <c r="A16" t="s">
        <v>28</v>
      </c>
      <c r="B16">
        <f>Bilanço!T16</f>
        <v>0</v>
      </c>
      <c r="C16" s="6">
        <f t="shared" si="6"/>
        <v>0</v>
      </c>
      <c r="D16" s="4">
        <f t="shared" si="1"/>
        <v>0</v>
      </c>
      <c r="E16">
        <f>Bilanço!X16</f>
        <v>0</v>
      </c>
      <c r="F16" s="6">
        <f t="shared" si="7"/>
        <v>0</v>
      </c>
      <c r="G16" s="6">
        <f t="shared" si="3"/>
        <v>0</v>
      </c>
      <c r="I16" t="s">
        <v>95</v>
      </c>
      <c r="J16">
        <f>Bilanço!T87</f>
        <v>-2885387000</v>
      </c>
      <c r="K16" s="4">
        <f t="shared" si="4"/>
        <v>4.5983779863335732</v>
      </c>
      <c r="L16">
        <f>Bilanço!X87</f>
        <v>-5440158000</v>
      </c>
      <c r="M16" s="11">
        <f t="shared" si="5"/>
        <v>5.5383390720499373</v>
      </c>
    </row>
    <row r="17" spans="1:13" x14ac:dyDescent="0.25">
      <c r="A17" t="s">
        <v>29</v>
      </c>
      <c r="B17">
        <f>Bilanço!T17</f>
        <v>2660980000</v>
      </c>
      <c r="C17" s="6">
        <f t="shared" si="6"/>
        <v>13.070366005908282</v>
      </c>
      <c r="D17" s="4">
        <f t="shared" si="1"/>
        <v>5.6024855263298905</v>
      </c>
      <c r="E17">
        <f>Bilanço!X17</f>
        <v>2385871000</v>
      </c>
      <c r="F17" s="6">
        <f t="shared" si="7"/>
        <v>4.8041394832677327</v>
      </c>
      <c r="G17" s="6">
        <f t="shared" si="3"/>
        <v>2.5203940055747451</v>
      </c>
      <c r="I17" t="s">
        <v>96</v>
      </c>
      <c r="J17">
        <f>Bilanço!T88</f>
        <v>0</v>
      </c>
      <c r="K17" s="4">
        <f t="shared" si="4"/>
        <v>0</v>
      </c>
      <c r="L17">
        <f>Bilanço!X88</f>
        <v>0</v>
      </c>
      <c r="M17" s="11">
        <f t="shared" si="5"/>
        <v>0</v>
      </c>
    </row>
    <row r="18" spans="1:13" x14ac:dyDescent="0.25">
      <c r="A18" t="s">
        <v>30</v>
      </c>
      <c r="B18">
        <f>Bilanço!T18</f>
        <v>9051521000</v>
      </c>
      <c r="C18" s="6">
        <f t="shared" si="6"/>
        <v>44.459820209157883</v>
      </c>
      <c r="D18" s="4">
        <f t="shared" si="1"/>
        <v>19.057270401795975</v>
      </c>
      <c r="E18">
        <f>Bilanço!X18</f>
        <v>16982187000</v>
      </c>
      <c r="F18" s="6">
        <f t="shared" si="7"/>
        <v>34.194973273465337</v>
      </c>
      <c r="G18" s="6">
        <f t="shared" si="3"/>
        <v>17.939696788447222</v>
      </c>
      <c r="I18" s="8" t="s">
        <v>97</v>
      </c>
      <c r="J18" s="8">
        <f>Bilanço!T89</f>
        <v>6166191000</v>
      </c>
      <c r="K18" s="10">
        <f t="shared" si="4"/>
        <v>9.8269233742053324</v>
      </c>
      <c r="L18" s="8">
        <f>Bilanço!X89</f>
        <v>8936851000</v>
      </c>
      <c r="M18" s="10">
        <f t="shared" si="5"/>
        <v>9.0981385236216585</v>
      </c>
    </row>
    <row r="19" spans="1:13" x14ac:dyDescent="0.25">
      <c r="A19" t="s">
        <v>26</v>
      </c>
      <c r="B19">
        <f>Bilanço!T19</f>
        <v>0</v>
      </c>
      <c r="C19" s="6">
        <f t="shared" si="6"/>
        <v>0</v>
      </c>
      <c r="D19" s="4">
        <f t="shared" si="1"/>
        <v>0</v>
      </c>
      <c r="E19">
        <f>Bilanço!X19</f>
        <v>0</v>
      </c>
      <c r="F19" s="6">
        <f t="shared" si="7"/>
        <v>0</v>
      </c>
      <c r="G19" s="6">
        <f t="shared" si="3"/>
        <v>0</v>
      </c>
      <c r="I19" t="s">
        <v>98</v>
      </c>
      <c r="J19">
        <f>Bilanço!T90</f>
        <v>5765923000</v>
      </c>
      <c r="K19" s="4">
        <f t="shared" si="4"/>
        <v>9.1890250403479445</v>
      </c>
      <c r="L19">
        <f>Bilanço!X90</f>
        <v>10242935000</v>
      </c>
      <c r="M19" s="11">
        <f t="shared" si="5"/>
        <v>10.427794031527728</v>
      </c>
    </row>
    <row r="20" spans="1:13" x14ac:dyDescent="0.25">
      <c r="A20" t="s">
        <v>37</v>
      </c>
      <c r="B20">
        <f>Bilanço!T20</f>
        <v>0</v>
      </c>
      <c r="C20" s="6">
        <f t="shared" si="6"/>
        <v>0</v>
      </c>
      <c r="D20" s="4">
        <f t="shared" si="1"/>
        <v>0</v>
      </c>
      <c r="E20">
        <f>Bilanço!X20</f>
        <v>0</v>
      </c>
      <c r="F20" s="6">
        <f t="shared" si="7"/>
        <v>0</v>
      </c>
      <c r="G20" s="6">
        <f t="shared" si="3"/>
        <v>0</v>
      </c>
      <c r="I20" t="s">
        <v>99</v>
      </c>
      <c r="J20">
        <f>Bilanço!T91</f>
        <v>0</v>
      </c>
      <c r="K20" s="4">
        <f t="shared" si="4"/>
        <v>0</v>
      </c>
      <c r="L20">
        <f>Bilanço!X91</f>
        <v>0</v>
      </c>
      <c r="M20" s="11">
        <f t="shared" si="5"/>
        <v>0</v>
      </c>
    </row>
    <row r="21" spans="1:13" x14ac:dyDescent="0.25">
      <c r="A21" t="s">
        <v>32</v>
      </c>
      <c r="B21">
        <f>Bilanço!T21</f>
        <v>0</v>
      </c>
      <c r="C21" s="6">
        <f t="shared" si="6"/>
        <v>0</v>
      </c>
      <c r="D21" s="4">
        <f t="shared" si="1"/>
        <v>0</v>
      </c>
      <c r="E21">
        <f>Bilanço!X21</f>
        <v>0</v>
      </c>
      <c r="F21" s="6">
        <f t="shared" si="7"/>
        <v>0</v>
      </c>
      <c r="G21" s="6">
        <f t="shared" si="3"/>
        <v>0</v>
      </c>
      <c r="I21" t="s">
        <v>100</v>
      </c>
      <c r="J21">
        <f>Bilanço!T92</f>
        <v>0</v>
      </c>
      <c r="K21" s="4">
        <f t="shared" si="4"/>
        <v>0</v>
      </c>
      <c r="L21">
        <f>Bilanço!X92</f>
        <v>0</v>
      </c>
      <c r="M21" s="11">
        <f t="shared" si="5"/>
        <v>0</v>
      </c>
    </row>
    <row r="22" spans="1:13" x14ac:dyDescent="0.25">
      <c r="A22" t="s">
        <v>38</v>
      </c>
      <c r="B22">
        <f>Bilanço!T22</f>
        <v>0</v>
      </c>
      <c r="C22" s="6">
        <f t="shared" si="6"/>
        <v>0</v>
      </c>
      <c r="D22" s="4">
        <f t="shared" si="1"/>
        <v>0</v>
      </c>
      <c r="E22">
        <f>Bilanço!X22</f>
        <v>0</v>
      </c>
      <c r="F22" s="6">
        <f t="shared" si="7"/>
        <v>0</v>
      </c>
      <c r="G22" s="6">
        <f t="shared" si="3"/>
        <v>0</v>
      </c>
      <c r="I22" t="s">
        <v>101</v>
      </c>
      <c r="J22">
        <f>Bilanço!T93</f>
        <v>0</v>
      </c>
      <c r="K22" s="4">
        <f t="shared" si="4"/>
        <v>0</v>
      </c>
      <c r="L22">
        <f>Bilanço!X93</f>
        <v>0</v>
      </c>
      <c r="M22" s="11">
        <f t="shared" si="5"/>
        <v>0</v>
      </c>
    </row>
    <row r="23" spans="1:13" x14ac:dyDescent="0.25">
      <c r="A23" t="s">
        <v>31</v>
      </c>
      <c r="B23">
        <f>Bilanço!T23</f>
        <v>0</v>
      </c>
      <c r="C23" s="6">
        <f t="shared" si="6"/>
        <v>0</v>
      </c>
      <c r="D23" s="4">
        <f t="shared" si="1"/>
        <v>0</v>
      </c>
      <c r="E23">
        <f>Bilanço!X23</f>
        <v>0</v>
      </c>
      <c r="F23" s="6">
        <f t="shared" si="7"/>
        <v>0</v>
      </c>
      <c r="G23" s="6">
        <f t="shared" si="3"/>
        <v>0</v>
      </c>
      <c r="I23" t="s">
        <v>102</v>
      </c>
      <c r="J23">
        <f>Bilanço!T94</f>
        <v>0</v>
      </c>
      <c r="K23" s="4">
        <f t="shared" si="4"/>
        <v>0</v>
      </c>
      <c r="L23">
        <f>Bilanço!X94</f>
        <v>0</v>
      </c>
      <c r="M23" s="11">
        <f t="shared" si="5"/>
        <v>0</v>
      </c>
    </row>
    <row r="24" spans="1:13" x14ac:dyDescent="0.25">
      <c r="A24" t="s">
        <v>39</v>
      </c>
      <c r="B24">
        <f>Bilanço!T24</f>
        <v>333995000</v>
      </c>
      <c r="C24" s="6">
        <f t="shared" si="6"/>
        <v>1.6405372810556023</v>
      </c>
      <c r="D24" s="4">
        <f t="shared" si="1"/>
        <v>0.70320038232777082</v>
      </c>
      <c r="E24">
        <f>Bilanço!X24</f>
        <v>439052000</v>
      </c>
      <c r="F24" s="6">
        <f t="shared" si="7"/>
        <v>0.88406583943878991</v>
      </c>
      <c r="G24" s="6">
        <f t="shared" si="3"/>
        <v>0.46380715006620349</v>
      </c>
      <c r="I24" t="s">
        <v>103</v>
      </c>
      <c r="J24">
        <f>Bilanço!T95</f>
        <v>6166191000</v>
      </c>
      <c r="K24" s="4">
        <f t="shared" si="4"/>
        <v>9.8269233742053324</v>
      </c>
      <c r="L24">
        <f>Bilanço!X95</f>
        <v>8936851000</v>
      </c>
      <c r="M24" s="11">
        <f t="shared" si="5"/>
        <v>9.0981385236216585</v>
      </c>
    </row>
    <row r="25" spans="1:13" x14ac:dyDescent="0.25">
      <c r="A25" t="s">
        <v>40</v>
      </c>
      <c r="B25">
        <f>Bilanço!T25</f>
        <v>1584307000</v>
      </c>
      <c r="C25" s="6">
        <f t="shared" si="6"/>
        <v>7.7818970288098868</v>
      </c>
      <c r="D25" s="4">
        <f t="shared" si="1"/>
        <v>3.3356346296338679</v>
      </c>
      <c r="E25">
        <f>Bilanço!X25</f>
        <v>2592761000</v>
      </c>
      <c r="F25" s="6">
        <f t="shared" si="7"/>
        <v>5.220728820115057</v>
      </c>
      <c r="G25" s="6">
        <f t="shared" si="3"/>
        <v>2.7389491226843288</v>
      </c>
      <c r="I25" t="s">
        <v>104</v>
      </c>
      <c r="J25">
        <f>Bilanço!T96</f>
        <v>159471000</v>
      </c>
      <c r="K25" s="4">
        <f t="shared" si="4"/>
        <v>0.25414543555460717</v>
      </c>
      <c r="L25">
        <f>Bilanço!X96</f>
        <v>1050030000</v>
      </c>
      <c r="M25" s="11">
        <f t="shared" si="5"/>
        <v>1.0689803817875503</v>
      </c>
    </row>
    <row r="26" spans="1:13" x14ac:dyDescent="0.25">
      <c r="A26" t="s">
        <v>41</v>
      </c>
      <c r="B26">
        <f>Bilanço!T26</f>
        <v>0</v>
      </c>
      <c r="C26" s="6">
        <f t="shared" si="6"/>
        <v>0</v>
      </c>
      <c r="D26" s="4">
        <f t="shared" si="1"/>
        <v>0</v>
      </c>
      <c r="E26">
        <f>Bilanço!X26</f>
        <v>0</v>
      </c>
      <c r="F26" s="6">
        <f t="shared" si="7"/>
        <v>0</v>
      </c>
      <c r="G26" s="6">
        <f t="shared" si="3"/>
        <v>0</v>
      </c>
      <c r="I26" t="s">
        <v>105</v>
      </c>
      <c r="J26">
        <f>Bilanço!T97</f>
        <v>-3061192000</v>
      </c>
      <c r="K26" s="4">
        <f t="shared" si="4"/>
        <v>4.8785545594890536</v>
      </c>
      <c r="L26">
        <f>Bilanço!X97</f>
        <v>-4486526000</v>
      </c>
      <c r="M26" s="11">
        <f t="shared" si="5"/>
        <v>4.5674964299874965</v>
      </c>
    </row>
    <row r="27" spans="1:13" x14ac:dyDescent="0.25">
      <c r="A27" t="s">
        <v>42</v>
      </c>
      <c r="B27">
        <f>Bilanço!T27</f>
        <v>6043210000</v>
      </c>
      <c r="C27" s="6">
        <f t="shared" si="6"/>
        <v>29.683412333262556</v>
      </c>
      <c r="D27" s="4">
        <f t="shared" si="1"/>
        <v>12.723506586886055</v>
      </c>
      <c r="E27">
        <f>Bilanço!X27</f>
        <v>5965227000</v>
      </c>
      <c r="F27" s="6">
        <f t="shared" si="7"/>
        <v>12.011455169770173</v>
      </c>
      <c r="G27" s="6">
        <f t="shared" si="3"/>
        <v>6.3015654964969272</v>
      </c>
      <c r="I27" t="s">
        <v>106</v>
      </c>
      <c r="J27">
        <f>Bilanço!T98</f>
        <v>0</v>
      </c>
      <c r="K27" s="4">
        <f t="shared" si="4"/>
        <v>0</v>
      </c>
      <c r="L27">
        <f>Bilanço!X98</f>
        <v>0</v>
      </c>
      <c r="M27" s="11">
        <f t="shared" si="5"/>
        <v>0</v>
      </c>
    </row>
    <row r="28" spans="1:13" x14ac:dyDescent="0.25">
      <c r="A28" t="s">
        <v>43</v>
      </c>
      <c r="B28">
        <f>Bilanço!T28</f>
        <v>510554000</v>
      </c>
      <c r="C28" s="6">
        <f t="shared" si="6"/>
        <v>2.5077706881601882</v>
      </c>
      <c r="D28" s="4">
        <f t="shared" si="1"/>
        <v>1.0749315648407094</v>
      </c>
      <c r="E28">
        <f>Bilanço!X28</f>
        <v>20063535000</v>
      </c>
      <c r="F28" s="6">
        <f t="shared" si="7"/>
        <v>40.399510563406018</v>
      </c>
      <c r="G28" s="6">
        <f t="shared" si="3"/>
        <v>21.194781002258338</v>
      </c>
      <c r="I28" s="8" t="s">
        <v>107</v>
      </c>
      <c r="J28" s="8">
        <f>Bilanço!T99</f>
        <v>3264470000</v>
      </c>
      <c r="K28" s="10">
        <f t="shared" si="4"/>
        <v>5.2025142502708857</v>
      </c>
      <c r="L28" s="8">
        <f>Bilanço!X99</f>
        <v>5500355000</v>
      </c>
      <c r="M28" s="10">
        <f t="shared" si="5"/>
        <v>5.5996224754217128</v>
      </c>
    </row>
    <row r="29" spans="1:13" x14ac:dyDescent="0.25">
      <c r="A29" t="s">
        <v>44</v>
      </c>
      <c r="B29">
        <f>Bilanço!T29</f>
        <v>36491000</v>
      </c>
      <c r="C29" s="6">
        <f t="shared" si="6"/>
        <v>0.17923874885252766</v>
      </c>
      <c r="D29" s="4">
        <f t="shared" si="1"/>
        <v>7.6828949988840212E-2</v>
      </c>
      <c r="E29">
        <f>Bilanço!X29</f>
        <v>1001122000</v>
      </c>
      <c r="F29" s="6">
        <f t="shared" si="7"/>
        <v>2.0158381269431414</v>
      </c>
      <c r="G29" s="6">
        <f t="shared" si="3"/>
        <v>1.0575684467638864</v>
      </c>
      <c r="I29" t="s">
        <v>108</v>
      </c>
      <c r="J29">
        <f>Bilanço!T100</f>
        <v>-888435000</v>
      </c>
      <c r="K29" s="4">
        <f t="shared" si="4"/>
        <v>1.4158793764192701</v>
      </c>
      <c r="L29">
        <f>Bilanço!X100</f>
        <v>7430530000</v>
      </c>
      <c r="M29" s="11">
        <f t="shared" si="5"/>
        <v>7.5646322450633265</v>
      </c>
    </row>
    <row r="30" spans="1:13" x14ac:dyDescent="0.25">
      <c r="A30" t="s">
        <v>45</v>
      </c>
      <c r="B30">
        <f>Bilanço!T30</f>
        <v>47496419000</v>
      </c>
      <c r="D30" s="4">
        <f t="shared" si="1"/>
        <v>100</v>
      </c>
      <c r="E30">
        <f>Bilanço!X30</f>
        <v>94662620000</v>
      </c>
      <c r="G30" s="6">
        <f t="shared" si="3"/>
        <v>100</v>
      </c>
      <c r="I30" t="s">
        <v>109</v>
      </c>
      <c r="J30">
        <f>Bilanço!T101</f>
        <v>-933155000</v>
      </c>
      <c r="K30" s="4">
        <f t="shared" si="4"/>
        <v>1.4871486597247112</v>
      </c>
      <c r="L30">
        <f>Bilanço!X101</f>
        <v>-132235000</v>
      </c>
      <c r="M30" s="11">
        <f t="shared" si="5"/>
        <v>0.13462150680045018</v>
      </c>
    </row>
    <row r="31" spans="1:13" x14ac:dyDescent="0.25">
      <c r="A31" t="s">
        <v>46</v>
      </c>
      <c r="B31">
        <f>Bilanço!T31</f>
        <v>0</v>
      </c>
      <c r="E31">
        <f>Bilanço!X31</f>
        <v>0</v>
      </c>
      <c r="I31" t="s">
        <v>110</v>
      </c>
      <c r="J31">
        <f>Bilanço!T102</f>
        <v>44720000</v>
      </c>
      <c r="K31" s="4">
        <f t="shared" si="4"/>
        <v>7.1269283305441314E-2</v>
      </c>
      <c r="L31">
        <f>Bilanço!X102</f>
        <v>7562765000</v>
      </c>
      <c r="M31" s="11">
        <f t="shared" si="5"/>
        <v>7.6992537518637771</v>
      </c>
    </row>
    <row r="32" spans="1:13" x14ac:dyDescent="0.25">
      <c r="A32" s="8" t="s">
        <v>47</v>
      </c>
      <c r="B32" s="8">
        <f>Bilanço!T32</f>
        <v>30507983000</v>
      </c>
      <c r="C32" s="9">
        <f>B32/$B$32*100</f>
        <v>100</v>
      </c>
      <c r="D32" s="10">
        <f>B32/$B$71*100</f>
        <v>64.23217506145042</v>
      </c>
      <c r="E32" s="8">
        <f>Bilanço!X32</f>
        <v>43264603000</v>
      </c>
      <c r="F32" s="9">
        <f>E32/$E$32*100</f>
        <v>100</v>
      </c>
      <c r="G32" s="9">
        <f>E32/$E$71*100</f>
        <v>45.703999107567483</v>
      </c>
      <c r="I32" t="s">
        <v>111</v>
      </c>
      <c r="J32">
        <f>Bilanço!T103</f>
        <v>0</v>
      </c>
      <c r="K32" s="4">
        <f t="shared" si="4"/>
        <v>0</v>
      </c>
      <c r="L32">
        <f>Bilanço!X103</f>
        <v>0</v>
      </c>
      <c r="M32" s="11">
        <f t="shared" si="5"/>
        <v>0</v>
      </c>
    </row>
    <row r="33" spans="1:13" x14ac:dyDescent="0.25">
      <c r="A33" t="s">
        <v>48</v>
      </c>
      <c r="B33">
        <f>Bilanço!T33</f>
        <v>12045858000</v>
      </c>
      <c r="C33" s="6">
        <f t="shared" ref="C33:C45" si="8">B33/$B$32*100</f>
        <v>39.484281868126125</v>
      </c>
      <c r="D33" s="4">
        <f t="shared" ref="D33:D70" si="9">B33/$B$71*100</f>
        <v>25.3616130512913</v>
      </c>
      <c r="E33">
        <f>Bilanço!X33</f>
        <v>14246790000</v>
      </c>
      <c r="F33" s="6">
        <f t="shared" ref="F33:F45" si="10">E33/$E$32*100</f>
        <v>32.929436565036781</v>
      </c>
      <c r="G33" s="6">
        <f t="shared" ref="G33:G71" si="11">E33/$E$71*100</f>
        <v>15.050069393811411</v>
      </c>
      <c r="I33" t="s">
        <v>112</v>
      </c>
      <c r="J33">
        <f>Bilanço!T104</f>
        <v>2376035000</v>
      </c>
      <c r="K33" s="4">
        <f t="shared" si="4"/>
        <v>3.7866348738516153</v>
      </c>
      <c r="L33">
        <f>Bilanço!X104</f>
        <v>12930885000</v>
      </c>
      <c r="M33" s="11">
        <f t="shared" si="5"/>
        <v>13.164254720485042</v>
      </c>
    </row>
    <row r="34" spans="1:13" x14ac:dyDescent="0.25">
      <c r="A34" t="s">
        <v>49</v>
      </c>
      <c r="B34">
        <f>Bilanço!T34</f>
        <v>74255000</v>
      </c>
      <c r="C34" s="6">
        <f t="shared" si="8"/>
        <v>0.24339531066344175</v>
      </c>
      <c r="D34" s="4">
        <f t="shared" si="9"/>
        <v>0.15633810203670304</v>
      </c>
      <c r="E34">
        <f>Bilanço!X34</f>
        <v>123097000</v>
      </c>
      <c r="F34" s="6">
        <f t="shared" si="10"/>
        <v>0.28452127481673645</v>
      </c>
      <c r="G34" s="6">
        <f t="shared" si="11"/>
        <v>0.13003760090308086</v>
      </c>
      <c r="I34" t="s">
        <v>113</v>
      </c>
      <c r="J34">
        <f>Bilanço!T105</f>
        <v>0</v>
      </c>
      <c r="K34" s="4">
        <f t="shared" si="4"/>
        <v>0</v>
      </c>
      <c r="L34">
        <f>Bilanço!X105</f>
        <v>0</v>
      </c>
      <c r="M34" s="11">
        <f t="shared" si="5"/>
        <v>0</v>
      </c>
    </row>
    <row r="35" spans="1:13" x14ac:dyDescent="0.25">
      <c r="A35" t="s">
        <v>50</v>
      </c>
      <c r="B35">
        <f>Bilanço!T35</f>
        <v>11295879000</v>
      </c>
      <c r="C35" s="6">
        <f t="shared" si="8"/>
        <v>37.025977758018286</v>
      </c>
      <c r="D35" s="4">
        <f t="shared" si="9"/>
        <v>23.782590851744001</v>
      </c>
      <c r="E35">
        <f>Bilanço!X35</f>
        <v>18460391000</v>
      </c>
      <c r="F35" s="6">
        <f t="shared" si="10"/>
        <v>42.668578283267735</v>
      </c>
      <c r="G35" s="6">
        <f t="shared" si="11"/>
        <v>19.501246637796417</v>
      </c>
      <c r="I35" t="s">
        <v>114</v>
      </c>
      <c r="J35">
        <f>Bilanço!T106</f>
        <v>0</v>
      </c>
      <c r="K35" s="4">
        <f t="shared" si="4"/>
        <v>0</v>
      </c>
      <c r="L35">
        <f>Bilanço!X106</f>
        <v>0</v>
      </c>
      <c r="M35" s="11">
        <f t="shared" si="5"/>
        <v>0</v>
      </c>
    </row>
    <row r="36" spans="1:13" x14ac:dyDescent="0.25">
      <c r="A36" t="s">
        <v>51</v>
      </c>
      <c r="B36">
        <f>Bilanço!T36</f>
        <v>5311229000</v>
      </c>
      <c r="C36" s="6">
        <f t="shared" si="8"/>
        <v>17.40930890121448</v>
      </c>
      <c r="D36" s="4">
        <f t="shared" si="9"/>
        <v>11.182377770416755</v>
      </c>
      <c r="E36">
        <f>Bilanço!X36</f>
        <v>7993760000</v>
      </c>
      <c r="F36" s="6">
        <f t="shared" si="10"/>
        <v>18.476443664581875</v>
      </c>
      <c r="G36" s="6">
        <f t="shared" si="11"/>
        <v>8.4444736475707085</v>
      </c>
      <c r="I36" s="8" t="s">
        <v>115</v>
      </c>
      <c r="J36" s="8">
        <f>Bilanço!T107</f>
        <v>2376035000</v>
      </c>
      <c r="K36" s="10">
        <f t="shared" si="4"/>
        <v>3.7866348738516153</v>
      </c>
      <c r="L36" s="8">
        <f>Bilanço!X107</f>
        <v>12930885000</v>
      </c>
      <c r="M36" s="10">
        <f t="shared" si="5"/>
        <v>13.164254720485042</v>
      </c>
    </row>
    <row r="37" spans="1:13" x14ac:dyDescent="0.25">
      <c r="A37" t="s">
        <v>52</v>
      </c>
      <c r="B37">
        <f>Bilanço!T37</f>
        <v>0</v>
      </c>
      <c r="C37" s="6">
        <f t="shared" si="8"/>
        <v>0</v>
      </c>
      <c r="D37" s="4">
        <f t="shared" si="9"/>
        <v>0</v>
      </c>
      <c r="E37">
        <f>Bilanço!X37</f>
        <v>0</v>
      </c>
      <c r="F37" s="6">
        <f t="shared" si="10"/>
        <v>0</v>
      </c>
      <c r="G37" s="6">
        <f t="shared" si="11"/>
        <v>0</v>
      </c>
    </row>
    <row r="38" spans="1:13" x14ac:dyDescent="0.25">
      <c r="A38" t="s">
        <v>53</v>
      </c>
      <c r="B38">
        <f>Bilanço!T38</f>
        <v>0</v>
      </c>
      <c r="C38" s="6">
        <f t="shared" si="8"/>
        <v>0</v>
      </c>
      <c r="D38" s="4">
        <f t="shared" si="9"/>
        <v>0</v>
      </c>
      <c r="E38">
        <f>Bilanço!X38</f>
        <v>0</v>
      </c>
      <c r="F38" s="6">
        <f t="shared" si="10"/>
        <v>0</v>
      </c>
      <c r="G38" s="6">
        <f t="shared" si="11"/>
        <v>0</v>
      </c>
    </row>
    <row r="39" spans="1:13" x14ac:dyDescent="0.25">
      <c r="A39" t="s">
        <v>54</v>
      </c>
      <c r="B39">
        <f>Bilanço!T39</f>
        <v>0</v>
      </c>
      <c r="C39" s="6">
        <f t="shared" si="8"/>
        <v>0</v>
      </c>
      <c r="D39" s="4">
        <f t="shared" si="9"/>
        <v>0</v>
      </c>
      <c r="E39">
        <f>Bilanço!X39</f>
        <v>0</v>
      </c>
      <c r="F39" s="6">
        <f t="shared" si="10"/>
        <v>0</v>
      </c>
      <c r="G39" s="6">
        <f t="shared" si="11"/>
        <v>0</v>
      </c>
    </row>
    <row r="40" spans="1:13" x14ac:dyDescent="0.25">
      <c r="A40" t="s">
        <v>55</v>
      </c>
      <c r="B40">
        <f>Bilanço!T40</f>
        <v>60639000</v>
      </c>
      <c r="C40" s="6">
        <f t="shared" si="8"/>
        <v>0.19876436931277955</v>
      </c>
      <c r="D40" s="4">
        <f t="shared" si="9"/>
        <v>0.1276706776567724</v>
      </c>
      <c r="E40">
        <f>Bilanço!X40</f>
        <v>54618000</v>
      </c>
      <c r="F40" s="6">
        <f t="shared" si="10"/>
        <v>0.12624176858851566</v>
      </c>
      <c r="G40" s="6">
        <f t="shared" si="11"/>
        <v>5.76975367890726E-2</v>
      </c>
    </row>
    <row r="41" spans="1:13" x14ac:dyDescent="0.25">
      <c r="A41" t="s">
        <v>56</v>
      </c>
      <c r="B41">
        <f>Bilanço!T41</f>
        <v>303556000</v>
      </c>
      <c r="C41" s="6">
        <f t="shared" si="8"/>
        <v>0.9950051434078746</v>
      </c>
      <c r="D41" s="4">
        <f t="shared" si="9"/>
        <v>0.63911344558418182</v>
      </c>
      <c r="E41">
        <f>Bilanço!X41</f>
        <v>0</v>
      </c>
      <c r="F41" s="6">
        <f t="shared" si="10"/>
        <v>0</v>
      </c>
      <c r="G41" s="6">
        <f t="shared" si="11"/>
        <v>0</v>
      </c>
    </row>
    <row r="42" spans="1:13" x14ac:dyDescent="0.25">
      <c r="A42" t="s">
        <v>57</v>
      </c>
      <c r="B42">
        <f>Bilanço!T42</f>
        <v>350255000</v>
      </c>
      <c r="C42" s="6">
        <f t="shared" si="8"/>
        <v>1.1480765542579463</v>
      </c>
      <c r="D42" s="4">
        <f t="shared" si="9"/>
        <v>0.73743454217043181</v>
      </c>
      <c r="E42">
        <f>Bilanço!X42</f>
        <v>435289000</v>
      </c>
      <c r="F42" s="6">
        <f t="shared" si="10"/>
        <v>1.0061088506925628</v>
      </c>
      <c r="G42" s="6">
        <f t="shared" si="11"/>
        <v>0.45983198014168636</v>
      </c>
    </row>
    <row r="43" spans="1:13" x14ac:dyDescent="0.25">
      <c r="A43" t="s">
        <v>58</v>
      </c>
      <c r="B43">
        <f>Bilanço!T43</f>
        <v>1066312000</v>
      </c>
      <c r="C43" s="6">
        <f t="shared" si="8"/>
        <v>3.49519009499907</v>
      </c>
      <c r="D43" s="4">
        <f t="shared" si="9"/>
        <v>2.2450366205502776</v>
      </c>
      <c r="E43">
        <f>Bilanço!X43</f>
        <v>1950658000</v>
      </c>
      <c r="F43" s="6">
        <f t="shared" si="10"/>
        <v>4.5086695930157958</v>
      </c>
      <c r="G43" s="6">
        <f t="shared" si="11"/>
        <v>2.0606423105551062</v>
      </c>
    </row>
    <row r="44" spans="1:13" x14ac:dyDescent="0.25">
      <c r="A44" t="s">
        <v>34</v>
      </c>
      <c r="B44">
        <f>Bilanço!T44</f>
        <v>30507983000</v>
      </c>
      <c r="C44" s="6">
        <f t="shared" si="8"/>
        <v>100</v>
      </c>
      <c r="D44" s="4">
        <f t="shared" si="9"/>
        <v>64.23217506145042</v>
      </c>
      <c r="E44">
        <f>Bilanço!X44</f>
        <v>43264603000</v>
      </c>
      <c r="F44" s="6">
        <f t="shared" si="10"/>
        <v>100</v>
      </c>
      <c r="G44" s="6">
        <f t="shared" si="11"/>
        <v>45.703999107567483</v>
      </c>
    </row>
    <row r="45" spans="1:13" x14ac:dyDescent="0.25">
      <c r="A45" t="s">
        <v>59</v>
      </c>
      <c r="B45">
        <f>Bilanço!T45</f>
        <v>0</v>
      </c>
      <c r="C45" s="6">
        <f t="shared" si="8"/>
        <v>0</v>
      </c>
      <c r="D45" s="4">
        <f t="shared" si="9"/>
        <v>0</v>
      </c>
      <c r="E45">
        <f>Bilanço!X45</f>
        <v>0</v>
      </c>
      <c r="F45" s="6">
        <f t="shared" si="10"/>
        <v>0</v>
      </c>
      <c r="G45" s="6">
        <f t="shared" si="11"/>
        <v>0</v>
      </c>
    </row>
    <row r="46" spans="1:13" x14ac:dyDescent="0.25">
      <c r="A46" s="8" t="s">
        <v>60</v>
      </c>
      <c r="B46" s="8">
        <f>Bilanço!T46</f>
        <v>7022955000</v>
      </c>
      <c r="C46" s="9">
        <f>B46/$B$46*100</f>
        <v>100</v>
      </c>
      <c r="D46" s="10">
        <f t="shared" si="9"/>
        <v>14.786283151157143</v>
      </c>
      <c r="E46" s="8">
        <f>Bilanço!X46</f>
        <v>19351284000</v>
      </c>
      <c r="F46" s="9">
        <f>E46/$E$46*100</f>
        <v>100</v>
      </c>
      <c r="G46" s="9">
        <f t="shared" si="11"/>
        <v>20.442371022479623</v>
      </c>
    </row>
    <row r="47" spans="1:13" x14ac:dyDescent="0.25">
      <c r="A47" t="s">
        <v>48</v>
      </c>
      <c r="B47">
        <f>Bilanço!T47</f>
        <v>4368168000</v>
      </c>
      <c r="C47" s="6">
        <f t="shared" ref="C47:C58" si="12">B47/$B$46*100</f>
        <v>62.198433565358172</v>
      </c>
      <c r="D47" s="4">
        <f t="shared" si="9"/>
        <v>9.1968365025582237</v>
      </c>
      <c r="E47">
        <f>Bilanço!X47</f>
        <v>15017049000</v>
      </c>
      <c r="F47" s="6">
        <f t="shared" ref="F47:F58" si="13">E47/$E$46*100</f>
        <v>77.60233894557075</v>
      </c>
      <c r="G47" s="6">
        <f t="shared" si="11"/>
        <v>15.863758049375773</v>
      </c>
    </row>
    <row r="48" spans="1:13" x14ac:dyDescent="0.25">
      <c r="A48" t="s">
        <v>49</v>
      </c>
      <c r="B48">
        <f>Bilanço!T48</f>
        <v>488503000</v>
      </c>
      <c r="C48" s="6">
        <f t="shared" si="12"/>
        <v>6.9558042163163512</v>
      </c>
      <c r="D48" s="4">
        <f t="shared" si="9"/>
        <v>1.0285049068646628</v>
      </c>
      <c r="E48">
        <f>Bilanço!X48</f>
        <v>725860000</v>
      </c>
      <c r="F48" s="6">
        <f t="shared" si="13"/>
        <v>3.7509655690030694</v>
      </c>
      <c r="G48" s="6">
        <f t="shared" si="11"/>
        <v>0.76678629854107139</v>
      </c>
    </row>
    <row r="49" spans="1:7" x14ac:dyDescent="0.25">
      <c r="A49" t="s">
        <v>50</v>
      </c>
      <c r="B49">
        <f>Bilanço!T49</f>
        <v>0</v>
      </c>
      <c r="C49" s="6">
        <f t="shared" si="12"/>
        <v>0</v>
      </c>
      <c r="D49" s="4">
        <f t="shared" si="9"/>
        <v>0</v>
      </c>
      <c r="E49">
        <f>Bilanço!X49</f>
        <v>0</v>
      </c>
      <c r="F49" s="6">
        <f t="shared" si="13"/>
        <v>0</v>
      </c>
      <c r="G49" s="6">
        <f t="shared" si="11"/>
        <v>0</v>
      </c>
    </row>
    <row r="50" spans="1:7" x14ac:dyDescent="0.25">
      <c r="A50" t="s">
        <v>51</v>
      </c>
      <c r="B50">
        <f>Bilanço!T50</f>
        <v>0</v>
      </c>
      <c r="C50" s="6">
        <f t="shared" si="12"/>
        <v>0</v>
      </c>
      <c r="D50" s="4">
        <f t="shared" si="9"/>
        <v>0</v>
      </c>
      <c r="E50">
        <f>Bilanço!X50</f>
        <v>0</v>
      </c>
      <c r="F50" s="6">
        <f t="shared" si="13"/>
        <v>0</v>
      </c>
      <c r="G50" s="6">
        <f t="shared" si="11"/>
        <v>0</v>
      </c>
    </row>
    <row r="51" spans="1:7" x14ac:dyDescent="0.25">
      <c r="A51" t="s">
        <v>61</v>
      </c>
      <c r="B51">
        <f>Bilanço!T51</f>
        <v>0</v>
      </c>
      <c r="C51" s="6">
        <f t="shared" si="12"/>
        <v>0</v>
      </c>
      <c r="D51" s="4">
        <f t="shared" si="9"/>
        <v>0</v>
      </c>
      <c r="E51">
        <f>Bilanço!X51</f>
        <v>0</v>
      </c>
      <c r="F51" s="6">
        <f t="shared" si="13"/>
        <v>0</v>
      </c>
      <c r="G51" s="6">
        <f t="shared" si="11"/>
        <v>0</v>
      </c>
    </row>
    <row r="52" spans="1:7" x14ac:dyDescent="0.25">
      <c r="A52" t="s">
        <v>53</v>
      </c>
      <c r="B52">
        <f>Bilanço!T52</f>
        <v>0</v>
      </c>
      <c r="C52" s="6">
        <f t="shared" si="12"/>
        <v>0</v>
      </c>
      <c r="D52" s="4">
        <f t="shared" si="9"/>
        <v>0</v>
      </c>
      <c r="E52">
        <f>Bilanço!X52</f>
        <v>0</v>
      </c>
      <c r="F52" s="6">
        <f t="shared" si="13"/>
        <v>0</v>
      </c>
      <c r="G52" s="6">
        <f t="shared" si="11"/>
        <v>0</v>
      </c>
    </row>
    <row r="53" spans="1:7" x14ac:dyDescent="0.25">
      <c r="A53" t="s">
        <v>54</v>
      </c>
      <c r="B53">
        <f>Bilanço!T53</f>
        <v>0</v>
      </c>
      <c r="C53" s="6">
        <f t="shared" si="12"/>
        <v>0</v>
      </c>
      <c r="D53" s="4">
        <f t="shared" si="9"/>
        <v>0</v>
      </c>
      <c r="E53">
        <f>Bilanço!X53</f>
        <v>0</v>
      </c>
      <c r="F53" s="6">
        <f t="shared" si="13"/>
        <v>0</v>
      </c>
      <c r="G53" s="6">
        <f t="shared" si="11"/>
        <v>0</v>
      </c>
    </row>
    <row r="54" spans="1:7" x14ac:dyDescent="0.25">
      <c r="A54" t="s">
        <v>62</v>
      </c>
      <c r="B54">
        <f>Bilanço!T54</f>
        <v>678000</v>
      </c>
      <c r="C54" s="6">
        <f t="shared" si="12"/>
        <v>9.6540558781880274E-3</v>
      </c>
      <c r="D54" s="4">
        <f t="shared" si="9"/>
        <v>1.4274760377198121E-3</v>
      </c>
      <c r="E54">
        <f>Bilanço!X54</f>
        <v>1043383000</v>
      </c>
      <c r="F54" s="6">
        <f t="shared" si="13"/>
        <v>5.3918024251000602</v>
      </c>
      <c r="G54" s="6">
        <f t="shared" si="11"/>
        <v>1.1022122565380084</v>
      </c>
    </row>
    <row r="55" spans="1:7" x14ac:dyDescent="0.25">
      <c r="A55" t="s">
        <v>63</v>
      </c>
      <c r="B55">
        <f>Bilanço!T55</f>
        <v>600548000</v>
      </c>
      <c r="C55" s="6">
        <f t="shared" si="12"/>
        <v>8.5512152647995041</v>
      </c>
      <c r="D55" s="4">
        <f t="shared" si="9"/>
        <v>1.2644069019182267</v>
      </c>
      <c r="E55">
        <f>Bilanço!X55</f>
        <v>1560019000</v>
      </c>
      <c r="F55" s="6">
        <f t="shared" si="13"/>
        <v>8.061578756221035</v>
      </c>
      <c r="G55" s="6">
        <f t="shared" si="11"/>
        <v>1.6479778396161018</v>
      </c>
    </row>
    <row r="56" spans="1:7" x14ac:dyDescent="0.25">
      <c r="A56" t="s">
        <v>64</v>
      </c>
      <c r="B56">
        <f>Bilanço!T56</f>
        <v>0</v>
      </c>
      <c r="C56" s="6">
        <f t="shared" si="12"/>
        <v>0</v>
      </c>
      <c r="D56" s="4">
        <f t="shared" si="9"/>
        <v>0</v>
      </c>
      <c r="E56">
        <f>Bilanço!X56</f>
        <v>0</v>
      </c>
      <c r="F56" s="6">
        <f t="shared" si="13"/>
        <v>0</v>
      </c>
      <c r="G56" s="6">
        <f t="shared" si="11"/>
        <v>0</v>
      </c>
    </row>
    <row r="57" spans="1:7" x14ac:dyDescent="0.25">
      <c r="A57" t="s">
        <v>65</v>
      </c>
      <c r="B57">
        <f>Bilanço!T57</f>
        <v>1563110000</v>
      </c>
      <c r="C57" s="6">
        <f t="shared" si="12"/>
        <v>22.257155285773582</v>
      </c>
      <c r="D57" s="4">
        <f t="shared" si="9"/>
        <v>3.2910060019472205</v>
      </c>
      <c r="E57">
        <f>Bilanço!X57</f>
        <v>1004973000</v>
      </c>
      <c r="F57" s="6">
        <f t="shared" si="13"/>
        <v>5.1933143041050922</v>
      </c>
      <c r="G57" s="6">
        <f t="shared" si="11"/>
        <v>1.0616365784086685</v>
      </c>
    </row>
    <row r="58" spans="1:7" x14ac:dyDescent="0.25">
      <c r="A58" t="s">
        <v>66</v>
      </c>
      <c r="B58">
        <f>Bilanço!T58</f>
        <v>1948000</v>
      </c>
      <c r="C58" s="6">
        <f t="shared" si="12"/>
        <v>2.7737611874203951E-2</v>
      </c>
      <c r="D58" s="4">
        <f t="shared" si="9"/>
        <v>4.1013618310887815E-3</v>
      </c>
      <c r="E58">
        <f>Bilanço!X58</f>
        <v>0</v>
      </c>
      <c r="F58" s="6">
        <f t="shared" si="13"/>
        <v>0</v>
      </c>
      <c r="G58" s="6">
        <f t="shared" si="11"/>
        <v>0</v>
      </c>
    </row>
    <row r="59" spans="1:7" x14ac:dyDescent="0.25">
      <c r="A59" s="8" t="s">
        <v>67</v>
      </c>
      <c r="B59" s="8">
        <f>Bilanço!T59</f>
        <v>9965481000</v>
      </c>
      <c r="C59" s="9">
        <f>B59/$B$59*100</f>
        <v>100</v>
      </c>
      <c r="D59" s="10">
        <f t="shared" si="9"/>
        <v>20.981541787392434</v>
      </c>
      <c r="E59" s="8">
        <f>Bilanço!X59</f>
        <v>32046733000</v>
      </c>
      <c r="F59" s="9">
        <f>E59/$E$59*100</f>
        <v>100</v>
      </c>
      <c r="G59" s="9">
        <f t="shared" si="11"/>
        <v>33.85362986995289</v>
      </c>
    </row>
    <row r="60" spans="1:7" x14ac:dyDescent="0.25">
      <c r="A60" t="s">
        <v>68</v>
      </c>
      <c r="B60">
        <f>Bilanço!T60</f>
        <v>9965481000</v>
      </c>
      <c r="C60" s="6">
        <f t="shared" ref="C60:C70" si="14">B60/$B$59*100</f>
        <v>100</v>
      </c>
      <c r="D60" s="4">
        <f t="shared" si="9"/>
        <v>20.981541787392434</v>
      </c>
      <c r="E60">
        <f>Bilanço!X60</f>
        <v>32046733000</v>
      </c>
      <c r="F60" s="6">
        <f t="shared" ref="F60:F70" si="15">E60/$E$59*100</f>
        <v>100</v>
      </c>
      <c r="G60" s="6">
        <f t="shared" si="11"/>
        <v>33.85362986995289</v>
      </c>
    </row>
    <row r="61" spans="1:7" x14ac:dyDescent="0.25">
      <c r="A61" t="s">
        <v>69</v>
      </c>
      <c r="B61">
        <f>Bilanço!T61</f>
        <v>1181069000</v>
      </c>
      <c r="C61" s="6">
        <f t="shared" si="14"/>
        <v>11.851600539903693</v>
      </c>
      <c r="D61" s="4">
        <f t="shared" si="9"/>
        <v>2.4866485197547208</v>
      </c>
      <c r="E61">
        <f>Bilanço!X61</f>
        <v>1181069000</v>
      </c>
      <c r="F61" s="6">
        <f t="shared" si="15"/>
        <v>3.6854583585790164</v>
      </c>
      <c r="G61" s="6">
        <f t="shared" si="11"/>
        <v>1.2476614317245815</v>
      </c>
    </row>
    <row r="62" spans="1:7" x14ac:dyDescent="0.25">
      <c r="A62" t="s">
        <v>70</v>
      </c>
      <c r="B62">
        <f>Bilanço!T62</f>
        <v>0</v>
      </c>
      <c r="C62" s="6">
        <f t="shared" si="14"/>
        <v>0</v>
      </c>
      <c r="D62" s="4">
        <f t="shared" si="9"/>
        <v>0</v>
      </c>
      <c r="E62">
        <f>Bilanço!X62</f>
        <v>0</v>
      </c>
      <c r="F62" s="6">
        <f t="shared" si="15"/>
        <v>0</v>
      </c>
      <c r="G62" s="6">
        <f t="shared" si="11"/>
        <v>0</v>
      </c>
    </row>
    <row r="63" spans="1:7" x14ac:dyDescent="0.25">
      <c r="A63" t="s">
        <v>71</v>
      </c>
      <c r="B63">
        <f>Bilanço!T63</f>
        <v>0</v>
      </c>
      <c r="C63" s="6">
        <f t="shared" si="14"/>
        <v>0</v>
      </c>
      <c r="D63" s="4">
        <f t="shared" si="9"/>
        <v>0</v>
      </c>
      <c r="E63">
        <f>Bilanço!X63</f>
        <v>0</v>
      </c>
      <c r="F63" s="6">
        <f t="shared" si="15"/>
        <v>0</v>
      </c>
      <c r="G63" s="6">
        <f t="shared" si="11"/>
        <v>0</v>
      </c>
    </row>
    <row r="64" spans="1:7" x14ac:dyDescent="0.25">
      <c r="A64" t="s">
        <v>72</v>
      </c>
      <c r="B64">
        <f>Bilanço!T64</f>
        <v>0</v>
      </c>
      <c r="C64" s="6">
        <f t="shared" si="14"/>
        <v>0</v>
      </c>
      <c r="D64" s="4">
        <f t="shared" si="9"/>
        <v>0</v>
      </c>
      <c r="E64">
        <f>Bilanço!X64</f>
        <v>0</v>
      </c>
      <c r="F64" s="6">
        <f t="shared" si="15"/>
        <v>0</v>
      </c>
      <c r="G64" s="6">
        <f t="shared" si="11"/>
        <v>0</v>
      </c>
    </row>
    <row r="65" spans="1:7" x14ac:dyDescent="0.25">
      <c r="A65" t="s">
        <v>73</v>
      </c>
      <c r="B65">
        <f>Bilanço!T65</f>
        <v>0</v>
      </c>
      <c r="C65" s="6">
        <f t="shared" si="14"/>
        <v>0</v>
      </c>
      <c r="D65" s="4">
        <f t="shared" si="9"/>
        <v>0</v>
      </c>
      <c r="E65">
        <f>Bilanço!X65</f>
        <v>0</v>
      </c>
      <c r="F65" s="6">
        <f t="shared" si="15"/>
        <v>0</v>
      </c>
      <c r="G65" s="6">
        <f t="shared" si="11"/>
        <v>0</v>
      </c>
    </row>
    <row r="66" spans="1:7" x14ac:dyDescent="0.25">
      <c r="A66" t="s">
        <v>74</v>
      </c>
      <c r="B66">
        <f>Bilanço!T66</f>
        <v>696708000</v>
      </c>
      <c r="C66" s="6">
        <f t="shared" si="14"/>
        <v>6.9912129680443931</v>
      </c>
      <c r="D66" s="4">
        <f t="shared" si="9"/>
        <v>1.466864270335833</v>
      </c>
      <c r="E66">
        <f>Bilanço!X66</f>
        <v>821136000</v>
      </c>
      <c r="F66" s="6">
        <f t="shared" si="15"/>
        <v>2.5623079893978584</v>
      </c>
      <c r="G66" s="6">
        <f t="shared" si="11"/>
        <v>0.86743426285898273</v>
      </c>
    </row>
    <row r="67" spans="1:7" x14ac:dyDescent="0.25">
      <c r="A67" t="s">
        <v>75</v>
      </c>
      <c r="B67">
        <f>Bilanço!T67</f>
        <v>3245180000</v>
      </c>
      <c r="C67" s="6">
        <f t="shared" si="14"/>
        <v>32.564208390944707</v>
      </c>
      <c r="D67" s="4">
        <f t="shared" si="9"/>
        <v>6.8324729912796158</v>
      </c>
      <c r="E67">
        <f>Bilanço!X67</f>
        <v>15285571000</v>
      </c>
      <c r="F67" s="6">
        <f t="shared" si="15"/>
        <v>47.697751280918396</v>
      </c>
      <c r="G67" s="6">
        <f t="shared" si="11"/>
        <v>16.147420174932829</v>
      </c>
    </row>
    <row r="68" spans="1:7" x14ac:dyDescent="0.25">
      <c r="A68" t="s">
        <v>76</v>
      </c>
      <c r="B68">
        <f>Bilanço!T68</f>
        <v>2376035000</v>
      </c>
      <c r="C68" s="6">
        <f t="shared" si="14"/>
        <v>23.842652451999054</v>
      </c>
      <c r="D68" s="4">
        <f t="shared" si="9"/>
        <v>5.0025560874389283</v>
      </c>
      <c r="E68">
        <f>Bilanço!X68</f>
        <v>12930885000</v>
      </c>
      <c r="F68" s="6">
        <f t="shared" si="15"/>
        <v>40.350088104144653</v>
      </c>
      <c r="G68" s="6">
        <f t="shared" si="11"/>
        <v>13.659969478977024</v>
      </c>
    </row>
    <row r="69" spans="1:7" x14ac:dyDescent="0.25">
      <c r="A69" t="s">
        <v>77</v>
      </c>
      <c r="B69">
        <f>Bilanço!T69</f>
        <v>2466489000</v>
      </c>
      <c r="C69" s="6">
        <f t="shared" si="14"/>
        <v>24.750325649108156</v>
      </c>
      <c r="D69" s="4">
        <f t="shared" si="9"/>
        <v>5.192999918583336</v>
      </c>
      <c r="E69">
        <f>Bilanço!X69</f>
        <v>1828072000</v>
      </c>
      <c r="F69" s="6">
        <f t="shared" si="15"/>
        <v>5.7043942669600671</v>
      </c>
      <c r="G69" s="6">
        <f t="shared" si="11"/>
        <v>1.9311445214594738</v>
      </c>
    </row>
    <row r="70" spans="1:7" x14ac:dyDescent="0.25">
      <c r="A70" t="s">
        <v>78</v>
      </c>
      <c r="B70">
        <f>Bilanço!T70</f>
        <v>0</v>
      </c>
      <c r="C70" s="6">
        <f t="shared" si="14"/>
        <v>0</v>
      </c>
      <c r="D70" s="4">
        <f t="shared" si="9"/>
        <v>0</v>
      </c>
      <c r="E70">
        <f>Bilanço!X70</f>
        <v>0</v>
      </c>
      <c r="F70" s="6">
        <f t="shared" si="15"/>
        <v>0</v>
      </c>
      <c r="G70" s="6">
        <f t="shared" si="11"/>
        <v>0</v>
      </c>
    </row>
    <row r="71" spans="1:7" x14ac:dyDescent="0.25">
      <c r="A71" t="s">
        <v>79</v>
      </c>
      <c r="B71">
        <f>Bilanço!T71</f>
        <v>47496419000</v>
      </c>
      <c r="E71">
        <f>Bilanço!X71</f>
        <v>94662620000</v>
      </c>
      <c r="G71" s="6">
        <f t="shared" si="1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829A-7539-468E-9273-2B74060576B7}">
  <dimension ref="A1:W155"/>
  <sheetViews>
    <sheetView topLeftCell="B73" zoomScale="70" zoomScaleNormal="70" workbookViewId="0">
      <selection activeCell="Y10" sqref="Y10"/>
    </sheetView>
  </sheetViews>
  <sheetFormatPr defaultRowHeight="15" x14ac:dyDescent="0.25"/>
  <cols>
    <col min="1" max="1" width="39.85546875" customWidth="1"/>
    <col min="2" max="2" width="16.7109375" bestFit="1" customWidth="1"/>
    <col min="3" max="3" width="12" bestFit="1" customWidth="1"/>
    <col min="4" max="4" width="17.7109375" bestFit="1" customWidth="1"/>
    <col min="5" max="7" width="12" bestFit="1" customWidth="1"/>
    <col min="8" max="8" width="30.5703125" customWidth="1"/>
    <col min="10" max="10" width="28" bestFit="1" customWidth="1"/>
    <col min="13" max="13" width="32.42578125" customWidth="1"/>
    <col min="14" max="19" width="12" bestFit="1" customWidth="1"/>
    <col min="20" max="20" width="28" bestFit="1" customWidth="1"/>
    <col min="22" max="22" width="28" bestFit="1" customWidth="1"/>
  </cols>
  <sheetData>
    <row r="1" spans="1:23" x14ac:dyDescent="0.25">
      <c r="A1" s="20"/>
      <c r="B1" s="21" t="s">
        <v>172</v>
      </c>
      <c r="C1" s="21"/>
      <c r="D1" s="21" t="s">
        <v>173</v>
      </c>
    </row>
    <row r="2" spans="1:23" x14ac:dyDescent="0.25">
      <c r="A2" s="19" t="s">
        <v>21</v>
      </c>
      <c r="B2" s="14">
        <v>439.78</v>
      </c>
      <c r="C2" s="8" t="s">
        <v>178</v>
      </c>
      <c r="D2" s="4">
        <f>$B$7/B2</f>
        <v>6.253081085997545</v>
      </c>
    </row>
    <row r="3" spans="1:23" x14ac:dyDescent="0.25">
      <c r="A3" s="1" t="s">
        <v>17</v>
      </c>
      <c r="B3" s="14">
        <v>450.55</v>
      </c>
      <c r="C3" s="8" t="s">
        <v>177</v>
      </c>
      <c r="D3" s="4">
        <f t="shared" ref="D3:D5" si="0">$B$7/B3</f>
        <v>6.1036067029186549</v>
      </c>
    </row>
    <row r="4" spans="1:23" x14ac:dyDescent="0.25">
      <c r="A4" s="1" t="s">
        <v>13</v>
      </c>
      <c r="B4" s="14">
        <v>515.13</v>
      </c>
      <c r="C4" s="8" t="s">
        <v>176</v>
      </c>
      <c r="D4" s="4">
        <f t="shared" si="0"/>
        <v>5.3384194281055271</v>
      </c>
    </row>
    <row r="5" spans="1:23" x14ac:dyDescent="0.25">
      <c r="A5" s="1" t="s">
        <v>9</v>
      </c>
      <c r="B5" s="14">
        <v>741.58</v>
      </c>
      <c r="C5" s="8" t="s">
        <v>175</v>
      </c>
      <c r="D5" s="4">
        <f t="shared" si="0"/>
        <v>3.7082715283583698</v>
      </c>
    </row>
    <row r="6" spans="1:23" x14ac:dyDescent="0.25">
      <c r="A6" s="1" t="s">
        <v>5</v>
      </c>
      <c r="B6" s="14">
        <v>1865.09</v>
      </c>
      <c r="C6" s="8" t="s">
        <v>174</v>
      </c>
      <c r="D6" s="4">
        <f>$B$7/B6</f>
        <v>1.4744489542059633</v>
      </c>
    </row>
    <row r="7" spans="1:23" x14ac:dyDescent="0.25">
      <c r="A7" s="1" t="s">
        <v>1</v>
      </c>
      <c r="B7" s="14">
        <v>2749.98</v>
      </c>
    </row>
    <row r="9" spans="1:23" x14ac:dyDescent="0.25">
      <c r="A9" s="5" t="s">
        <v>0</v>
      </c>
      <c r="B9" s="1" t="s">
        <v>21</v>
      </c>
      <c r="C9" s="1" t="s">
        <v>17</v>
      </c>
      <c r="D9" s="1" t="s">
        <v>13</v>
      </c>
      <c r="E9" s="1" t="s">
        <v>9</v>
      </c>
      <c r="F9" s="1" t="s">
        <v>5</v>
      </c>
      <c r="G9" s="1" t="s">
        <v>1</v>
      </c>
      <c r="H9" s="5" t="s">
        <v>179</v>
      </c>
      <c r="I9" s="1" t="s">
        <v>180</v>
      </c>
      <c r="J9" s="5" t="s">
        <v>181</v>
      </c>
      <c r="K9" s="1" t="s">
        <v>180</v>
      </c>
      <c r="M9" s="13" t="s">
        <v>170</v>
      </c>
      <c r="N9" s="1" t="s">
        <v>21</v>
      </c>
      <c r="O9" s="1" t="s">
        <v>17</v>
      </c>
      <c r="P9" s="1" t="s">
        <v>13</v>
      </c>
      <c r="Q9" s="1" t="s">
        <v>9</v>
      </c>
      <c r="R9" s="1" t="s">
        <v>5</v>
      </c>
      <c r="S9" s="1" t="s">
        <v>1</v>
      </c>
      <c r="T9" s="5" t="s">
        <v>179</v>
      </c>
      <c r="U9" s="1" t="s">
        <v>180</v>
      </c>
      <c r="V9" s="5" t="s">
        <v>181</v>
      </c>
      <c r="W9" s="1" t="s">
        <v>180</v>
      </c>
    </row>
    <row r="10" spans="1:23" x14ac:dyDescent="0.25">
      <c r="A10" s="8" t="s">
        <v>24</v>
      </c>
      <c r="B10">
        <f>Bilanço!D2*'Yatay - Trend Analiz'!$D$2</f>
        <v>39855281677.065811</v>
      </c>
      <c r="C10">
        <f>Bilanço!H2*'Yatay - Trend Analiz'!$D$3</f>
        <v>32314459246.609699</v>
      </c>
      <c r="D10">
        <f>Bilanço!L2*'Yatay - Trend Analiz'!$D$4</f>
        <v>41178432100.634796</v>
      </c>
      <c r="E10">
        <f>Bilanço!P2*'Yatay - Trend Analiz'!$D$5</f>
        <v>32505892397.85323</v>
      </c>
      <c r="F10">
        <f>Bilanço!T2*'Yatay - Trend Analiz'!$D$6</f>
        <v>40012917472.722496</v>
      </c>
      <c r="G10">
        <f>Bilanço!X2</f>
        <v>44999803000</v>
      </c>
      <c r="H10">
        <f>F10-E10</f>
        <v>7507025074.8692665</v>
      </c>
      <c r="I10" s="16">
        <f>IFERROR(H10/E10,"")</f>
        <v>0.23094351580899988</v>
      </c>
      <c r="J10">
        <f>G10-F10</f>
        <v>4986885527.277504</v>
      </c>
      <c r="K10" s="16">
        <f>IFERROR(J10/F10,"")</f>
        <v>0.12463188995596612</v>
      </c>
      <c r="M10" s="8" t="s">
        <v>81</v>
      </c>
      <c r="N10" s="8">
        <f>Bilanço!D73*'Yatay - Trend Analiz'!$D$2</f>
        <v>77987783237.209518</v>
      </c>
      <c r="O10" s="8">
        <f>Bilanço!H73*'Yatay - Trend Analiz'!$D$3</f>
        <v>88905153545.533234</v>
      </c>
      <c r="P10" s="8">
        <f>Bilanço!L73*'Yatay - Trend Analiz'!$D$4</f>
        <v>90151581161.37674</v>
      </c>
      <c r="Q10" s="8">
        <f>Bilanço!P73*'Yatay - Trend Analiz'!$D$5</f>
        <v>75499143796.785233</v>
      </c>
      <c r="R10" s="8">
        <f>Bilanço!T73*'Yatay - Trend Analiz'!$D$6</f>
        <v>92518619767.088989</v>
      </c>
      <c r="S10" s="8">
        <f>Bilanço!X73</f>
        <v>98227247000</v>
      </c>
      <c r="T10" s="8">
        <f>R10-Q10</f>
        <v>17019475970.303757</v>
      </c>
      <c r="U10" s="18">
        <f>IFERROR(T10/Q10,"")</f>
        <v>0.22542607921639038</v>
      </c>
      <c r="V10" s="8">
        <f>S10-R10</f>
        <v>5708627232.9110107</v>
      </c>
      <c r="W10" s="18">
        <f>IFERROR(V10/R10,"")</f>
        <v>6.170246861963781E-2</v>
      </c>
    </row>
    <row r="11" spans="1:23" s="8" customFormat="1" x14ac:dyDescent="0.25">
      <c r="A11" s="8" t="s">
        <v>25</v>
      </c>
      <c r="B11" s="8">
        <f>Bilanço!D3*'Yatay - Trend Analiz'!$D$2</f>
        <v>1559149491.0637138</v>
      </c>
      <c r="C11" s="8">
        <f>Bilanço!H3*'Yatay - Trend Analiz'!$D$3</f>
        <v>1978258279.3030741</v>
      </c>
      <c r="D11" s="8">
        <f>Bilanço!L3*'Yatay - Trend Analiz'!$D$4</f>
        <v>3316658560.7128301</v>
      </c>
      <c r="E11" s="8">
        <f>Bilanço!P3*'Yatay - Trend Analiz'!$D$5</f>
        <v>1178670397.0171795</v>
      </c>
      <c r="F11" s="8">
        <f>Bilanço!T3*'Yatay - Trend Analiz'!$D$6</f>
        <v>2520327203.1376505</v>
      </c>
      <c r="G11" s="8">
        <f>Bilanço!X3</f>
        <v>9058692000</v>
      </c>
      <c r="H11" s="8">
        <f t="shared" ref="H11:H74" si="1">F11-E11</f>
        <v>1341656806.120471</v>
      </c>
      <c r="I11" s="18">
        <f t="shared" ref="I11:I74" si="2">IFERROR(H11/E11,"")</f>
        <v>1.1382798868248118</v>
      </c>
      <c r="J11" s="8">
        <f t="shared" ref="J11:J74" si="3">G11-F11</f>
        <v>6538364796.8623495</v>
      </c>
      <c r="K11" s="18">
        <f t="shared" ref="K11:K74" si="4">IFERROR(J11/F11,"")</f>
        <v>2.5942523608531829</v>
      </c>
      <c r="M11" s="8" t="s">
        <v>82</v>
      </c>
      <c r="N11" s="8">
        <f>Bilanço!D74*'Yatay - Trend Analiz'!$D$2</f>
        <v>-56129675573.104744</v>
      </c>
      <c r="O11" s="8">
        <f>Bilanço!H74*'Yatay - Trend Analiz'!$D$3</f>
        <v>-63168355927.244476</v>
      </c>
      <c r="P11" s="8">
        <f>Bilanço!L74*'Yatay - Trend Analiz'!$D$4</f>
        <v>-65237562056.607071</v>
      </c>
      <c r="Q11" s="8">
        <f>Bilanço!P74*'Yatay - Trend Analiz'!$D$5</f>
        <v>-54978140232.66539</v>
      </c>
      <c r="R11" s="8">
        <f>Bilanço!T74*'Yatay - Trend Analiz'!$D$6</f>
        <v>-80664455648.735458</v>
      </c>
      <c r="S11" s="8">
        <f>Bilanço!X74</f>
        <v>-83106618000</v>
      </c>
      <c r="T11" s="8">
        <f t="shared" ref="T11:T44" si="5">R11-Q11</f>
        <v>-25686315416.070068</v>
      </c>
      <c r="U11" s="18">
        <f t="shared" ref="U11:U44" si="6">IFERROR(T11/Q11,"")</f>
        <v>0.4672096092622734</v>
      </c>
      <c r="V11" s="8">
        <f t="shared" ref="V11:V44" si="7">S11-R11</f>
        <v>-2442162351.2645416</v>
      </c>
      <c r="W11" s="18">
        <f t="shared" ref="W11:W44" si="8">IFERROR(V11/R11,"")</f>
        <v>3.0275569724281977E-2</v>
      </c>
    </row>
    <row r="12" spans="1:23" s="12" customFormat="1" x14ac:dyDescent="0.25">
      <c r="A12" s="12" t="s">
        <v>26</v>
      </c>
      <c r="B12" s="12">
        <f>Bilanço!D4*'Yatay - Trend Analiz'!$D$2</f>
        <v>0</v>
      </c>
      <c r="C12" s="12">
        <f>Bilanço!H4*'Yatay - Trend Analiz'!$D$3</f>
        <v>0</v>
      </c>
      <c r="D12" s="12">
        <f>Bilanço!L4*'Yatay - Trend Analiz'!$D$4</f>
        <v>682201957.13703346</v>
      </c>
      <c r="E12" s="12">
        <f>Bilanço!P4*'Yatay - Trend Analiz'!$D$5</f>
        <v>0</v>
      </c>
      <c r="F12" s="12">
        <f>Bilanço!T4*'Yatay - Trend Analiz'!$D$6</f>
        <v>0</v>
      </c>
      <c r="G12" s="12">
        <f>Bilanço!X4</f>
        <v>0</v>
      </c>
      <c r="H12" s="12">
        <f t="shared" si="1"/>
        <v>0</v>
      </c>
      <c r="I12" s="17" t="str">
        <f t="shared" si="2"/>
        <v/>
      </c>
      <c r="J12" s="12">
        <f t="shared" si="3"/>
        <v>0</v>
      </c>
      <c r="K12" s="17" t="str">
        <f t="shared" si="4"/>
        <v/>
      </c>
      <c r="M12" t="s">
        <v>83</v>
      </c>
      <c r="N12">
        <f>Bilanço!D75*'Yatay - Trend Analiz'!$D$2</f>
        <v>0</v>
      </c>
      <c r="O12">
        <f>Bilanço!H75*'Yatay - Trend Analiz'!$D$3</f>
        <v>0</v>
      </c>
      <c r="P12">
        <f>Bilanço!L75*'Yatay - Trend Analiz'!$D$4</f>
        <v>0</v>
      </c>
      <c r="Q12">
        <f>Bilanço!P75*'Yatay - Trend Analiz'!$D$5</f>
        <v>0</v>
      </c>
      <c r="R12">
        <f>Bilanço!T75*'Yatay - Trend Analiz'!$D$6</f>
        <v>0</v>
      </c>
      <c r="S12">
        <f>Bilanço!X75</f>
        <v>0</v>
      </c>
      <c r="T12">
        <f t="shared" si="5"/>
        <v>0</v>
      </c>
      <c r="U12" s="16" t="str">
        <f t="shared" si="6"/>
        <v/>
      </c>
      <c r="V12">
        <f t="shared" si="7"/>
        <v>0</v>
      </c>
      <c r="W12" s="16" t="str">
        <f t="shared" si="8"/>
        <v/>
      </c>
    </row>
    <row r="13" spans="1:23" s="8" customFormat="1" x14ac:dyDescent="0.25">
      <c r="A13" s="8" t="s">
        <v>27</v>
      </c>
      <c r="B13" s="8">
        <f>Bilanço!D5*'Yatay - Trend Analiz'!$D$2</f>
        <v>23066102880.622131</v>
      </c>
      <c r="C13" s="8">
        <f>Bilanço!H5*'Yatay - Trend Analiz'!$D$3</f>
        <v>18319908379.136612</v>
      </c>
      <c r="D13" s="8">
        <f>Bilanço!L5*'Yatay - Trend Analiz'!$D$4</f>
        <v>19120536789.354145</v>
      </c>
      <c r="E13" s="8">
        <f>Bilanço!P5*'Yatay - Trend Analiz'!$D$5</f>
        <v>15597946782.32962</v>
      </c>
      <c r="F13" s="8">
        <f>Bilanço!T5*'Yatay - Trend Analiz'!$D$6</f>
        <v>24376322912.063225</v>
      </c>
      <c r="G13" s="8">
        <f>Bilanço!X5</f>
        <v>15581403000</v>
      </c>
      <c r="H13" s="8">
        <f t="shared" si="1"/>
        <v>8778376129.7336044</v>
      </c>
      <c r="I13" s="18">
        <f t="shared" si="2"/>
        <v>0.56279049109709278</v>
      </c>
      <c r="J13" s="8">
        <f t="shared" si="3"/>
        <v>-8794919912.0632248</v>
      </c>
      <c r="K13" s="18">
        <f t="shared" si="4"/>
        <v>-0.36079764547715448</v>
      </c>
      <c r="M13" t="s">
        <v>84</v>
      </c>
      <c r="N13">
        <f>Bilanço!D76*'Yatay - Trend Analiz'!$D$2</f>
        <v>21858107664.104782</v>
      </c>
      <c r="O13">
        <f>Bilanço!H76*'Yatay - Trend Analiz'!$D$3</f>
        <v>25736797618.288757</v>
      </c>
      <c r="P13">
        <f>Bilanço!L76*'Yatay - Trend Analiz'!$D$4</f>
        <v>24914019104.769672</v>
      </c>
      <c r="Q13">
        <f>Bilanço!P76*'Yatay - Trend Analiz'!$D$5</f>
        <v>20521003564.11985</v>
      </c>
      <c r="R13">
        <f>Bilanço!T76*'Yatay - Trend Analiz'!$D$6</f>
        <v>11854164118.353539</v>
      </c>
      <c r="S13">
        <f>Bilanço!X76</f>
        <v>15120629000</v>
      </c>
      <c r="T13">
        <f t="shared" si="5"/>
        <v>-8666839445.7663116</v>
      </c>
      <c r="U13" s="16">
        <f t="shared" si="6"/>
        <v>-0.42233994154749488</v>
      </c>
      <c r="V13">
        <f t="shared" si="7"/>
        <v>3266464881.6464615</v>
      </c>
      <c r="W13" s="16">
        <f t="shared" si="8"/>
        <v>0.27555421445440142</v>
      </c>
    </row>
    <row r="14" spans="1:23" x14ac:dyDescent="0.25">
      <c r="A14" t="s">
        <v>28</v>
      </c>
      <c r="B14">
        <f>Bilanço!D6*'Yatay - Trend Analiz'!$D$2</f>
        <v>0</v>
      </c>
      <c r="C14">
        <f>Bilanço!H6*'Yatay - Trend Analiz'!$D$3</f>
        <v>0</v>
      </c>
      <c r="D14">
        <f>Bilanço!L6*'Yatay - Trend Analiz'!$D$4</f>
        <v>0</v>
      </c>
      <c r="E14">
        <f>Bilanço!P6*'Yatay - Trend Analiz'!$D$5</f>
        <v>0</v>
      </c>
      <c r="F14">
        <f>Bilanço!T6*'Yatay - Trend Analiz'!$D$6</f>
        <v>0</v>
      </c>
      <c r="G14">
        <f>Bilanço!X6</f>
        <v>0</v>
      </c>
      <c r="H14">
        <f t="shared" si="1"/>
        <v>0</v>
      </c>
      <c r="I14" s="16" t="str">
        <f t="shared" si="2"/>
        <v/>
      </c>
      <c r="J14">
        <f t="shared" si="3"/>
        <v>0</v>
      </c>
      <c r="K14" s="16" t="str">
        <f t="shared" si="4"/>
        <v/>
      </c>
      <c r="M14" t="s">
        <v>85</v>
      </c>
      <c r="N14">
        <f>Bilanço!D77*'Yatay - Trend Analiz'!$D$2</f>
        <v>0</v>
      </c>
      <c r="O14">
        <f>Bilanço!H77*'Yatay - Trend Analiz'!$D$3</f>
        <v>0</v>
      </c>
      <c r="P14">
        <f>Bilanço!L77*'Yatay - Trend Analiz'!$D$4</f>
        <v>0</v>
      </c>
      <c r="Q14">
        <f>Bilanço!P77*'Yatay - Trend Analiz'!$D$5</f>
        <v>0</v>
      </c>
      <c r="R14">
        <f>Bilanço!T77*'Yatay - Trend Analiz'!$D$6</f>
        <v>0</v>
      </c>
      <c r="S14">
        <f>Bilanço!X77</f>
        <v>0</v>
      </c>
      <c r="T14">
        <f t="shared" si="5"/>
        <v>0</v>
      </c>
      <c r="U14" s="16" t="str">
        <f t="shared" si="6"/>
        <v/>
      </c>
      <c r="V14">
        <f t="shared" si="7"/>
        <v>0</v>
      </c>
      <c r="W14" s="16" t="str">
        <f t="shared" si="8"/>
        <v/>
      </c>
    </row>
    <row r="15" spans="1:23" x14ac:dyDescent="0.25">
      <c r="A15" t="s">
        <v>29</v>
      </c>
      <c r="B15">
        <f>Bilanço!D7*'Yatay - Trend Analiz'!$D$2</f>
        <v>4170542454.9547505</v>
      </c>
      <c r="C15">
        <f>Bilanço!H7*'Yatay - Trend Analiz'!$D$3</f>
        <v>5394770442.0818996</v>
      </c>
      <c r="D15">
        <f>Bilanço!L7*'Yatay - Trend Analiz'!$D$4</f>
        <v>4639081144.6042747</v>
      </c>
      <c r="E15">
        <f>Bilanço!P7*'Yatay - Trend Analiz'!$D$5</f>
        <v>3977784994.7679276</v>
      </c>
      <c r="F15">
        <f>Bilanço!T7*'Yatay - Trend Analiz'!$D$6</f>
        <v>2208286622.0611339</v>
      </c>
      <c r="G15">
        <f>Bilanço!X7</f>
        <v>5437282000</v>
      </c>
      <c r="H15">
        <f t="shared" si="1"/>
        <v>-1769498372.7067938</v>
      </c>
      <c r="I15" s="16">
        <f t="shared" si="2"/>
        <v>-0.44484515252439633</v>
      </c>
      <c r="J15">
        <f t="shared" si="3"/>
        <v>3228995377.9388661</v>
      </c>
      <c r="K15" s="16">
        <f t="shared" si="4"/>
        <v>1.4622175154623001</v>
      </c>
      <c r="M15" t="s">
        <v>86</v>
      </c>
      <c r="N15">
        <f>Bilanço!D78*'Yatay - Trend Analiz'!$D$2</f>
        <v>0</v>
      </c>
      <c r="O15">
        <f>Bilanço!H78*'Yatay - Trend Analiz'!$D$3</f>
        <v>0</v>
      </c>
      <c r="P15">
        <f>Bilanço!L78*'Yatay - Trend Analiz'!$D$4</f>
        <v>0</v>
      </c>
      <c r="Q15">
        <f>Bilanço!P78*'Yatay - Trend Analiz'!$D$5</f>
        <v>0</v>
      </c>
      <c r="R15">
        <f>Bilanço!T78*'Yatay - Trend Analiz'!$D$6</f>
        <v>0</v>
      </c>
      <c r="S15">
        <f>Bilanço!X78</f>
        <v>0</v>
      </c>
      <c r="T15">
        <f t="shared" si="5"/>
        <v>0</v>
      </c>
      <c r="U15" s="16" t="str">
        <f t="shared" si="6"/>
        <v/>
      </c>
      <c r="V15">
        <f t="shared" si="7"/>
        <v>0</v>
      </c>
      <c r="W15" s="16" t="str">
        <f t="shared" si="8"/>
        <v/>
      </c>
    </row>
    <row r="16" spans="1:23" x14ac:dyDescent="0.25">
      <c r="A16" t="s">
        <v>30</v>
      </c>
      <c r="B16">
        <f>Bilanço!D8*'Yatay - Trend Analiz'!$D$2</f>
        <v>0</v>
      </c>
      <c r="C16">
        <f>Bilanço!H8*'Yatay - Trend Analiz'!$D$3</f>
        <v>0</v>
      </c>
      <c r="D16">
        <f>Bilanço!L8*'Yatay - Trend Analiz'!$D$4</f>
        <v>0</v>
      </c>
      <c r="E16">
        <f>Bilanço!P8*'Yatay - Trend Analiz'!$D$5</f>
        <v>0</v>
      </c>
      <c r="F16">
        <f>Bilanço!T8*'Yatay - Trend Analiz'!$D$6</f>
        <v>5638224976.2317104</v>
      </c>
      <c r="G16">
        <f>Bilanço!X8</f>
        <v>5754074000</v>
      </c>
      <c r="H16">
        <f t="shared" si="1"/>
        <v>5638224976.2317104</v>
      </c>
      <c r="I16" s="16" t="str">
        <f t="shared" si="2"/>
        <v/>
      </c>
      <c r="J16">
        <f t="shared" si="3"/>
        <v>115849023.76828957</v>
      </c>
      <c r="K16" s="16">
        <f t="shared" si="4"/>
        <v>2.0547073636943962E-2</v>
      </c>
      <c r="M16" t="s">
        <v>87</v>
      </c>
      <c r="N16">
        <f>Bilanço!D79*'Yatay - Trend Analiz'!$D$2</f>
        <v>0</v>
      </c>
      <c r="O16">
        <f>Bilanço!H79*'Yatay - Trend Analiz'!$D$3</f>
        <v>0</v>
      </c>
      <c r="P16">
        <f>Bilanço!L79*'Yatay - Trend Analiz'!$D$4</f>
        <v>0</v>
      </c>
      <c r="Q16">
        <f>Bilanço!P79*'Yatay - Trend Analiz'!$D$5</f>
        <v>0</v>
      </c>
      <c r="R16">
        <f>Bilanço!T79*'Yatay - Trend Analiz'!$D$6</f>
        <v>0</v>
      </c>
      <c r="S16">
        <f>Bilanço!X79</f>
        <v>0</v>
      </c>
      <c r="T16">
        <f t="shared" si="5"/>
        <v>0</v>
      </c>
      <c r="U16" s="16" t="str">
        <f t="shared" si="6"/>
        <v/>
      </c>
      <c r="V16">
        <f t="shared" si="7"/>
        <v>0</v>
      </c>
      <c r="W16" s="16" t="str">
        <f t="shared" si="8"/>
        <v/>
      </c>
    </row>
    <row r="17" spans="1:23" s="8" customFormat="1" x14ac:dyDescent="0.25">
      <c r="A17" s="8" t="s">
        <v>31</v>
      </c>
      <c r="B17" s="8">
        <f>Bilanço!D9*'Yatay - Trend Analiz'!$D$2</f>
        <v>943383584.20119166</v>
      </c>
      <c r="C17" s="8">
        <f>Bilanço!H9*'Yatay - Trend Analiz'!$D$3</f>
        <v>875910287.11574745</v>
      </c>
      <c r="D17" s="8">
        <f>Bilanço!L9*'Yatay - Trend Analiz'!$D$4</f>
        <v>816500574.68988419</v>
      </c>
      <c r="E17" s="8">
        <f>Bilanço!P9*'Yatay - Trend Analiz'!$D$5</f>
        <v>1421191354.9718168</v>
      </c>
      <c r="F17" s="8">
        <f>Bilanço!T9*'Yatay - Trend Analiz'!$D$6</f>
        <v>2444089345.511477</v>
      </c>
      <c r="G17" s="8">
        <f>Bilanço!X9</f>
        <v>3499028000</v>
      </c>
      <c r="H17" s="8">
        <f t="shared" si="1"/>
        <v>1022897990.5396602</v>
      </c>
      <c r="I17" s="18">
        <f t="shared" si="2"/>
        <v>0.71974684264804367</v>
      </c>
      <c r="J17" s="8">
        <f t="shared" si="3"/>
        <v>1054938654.488523</v>
      </c>
      <c r="K17" s="18">
        <f t="shared" si="4"/>
        <v>0.43162851490101928</v>
      </c>
      <c r="M17" t="s">
        <v>88</v>
      </c>
      <c r="N17">
        <f>Bilanço!D80*'Yatay - Trend Analiz'!$D$2</f>
        <v>0</v>
      </c>
      <c r="O17">
        <f>Bilanço!H80*'Yatay - Trend Analiz'!$D$3</f>
        <v>0</v>
      </c>
      <c r="P17">
        <f>Bilanço!L80*'Yatay - Trend Analiz'!$D$4</f>
        <v>0</v>
      </c>
      <c r="Q17">
        <f>Bilanço!P80*'Yatay - Trend Analiz'!$D$5</f>
        <v>0</v>
      </c>
      <c r="R17">
        <f>Bilanço!T80*'Yatay - Trend Analiz'!$D$6</f>
        <v>0</v>
      </c>
      <c r="S17">
        <f>Bilanço!X80</f>
        <v>0</v>
      </c>
      <c r="T17">
        <f t="shared" si="5"/>
        <v>0</v>
      </c>
      <c r="U17" s="16" t="str">
        <f t="shared" si="6"/>
        <v/>
      </c>
      <c r="V17">
        <f t="shared" si="7"/>
        <v>0</v>
      </c>
      <c r="W17" s="16" t="str">
        <f t="shared" si="8"/>
        <v/>
      </c>
    </row>
    <row r="18" spans="1:23" x14ac:dyDescent="0.25">
      <c r="A18" t="s">
        <v>32</v>
      </c>
      <c r="B18">
        <f>Bilanço!D10*'Yatay - Trend Analiz'!$D$2</f>
        <v>0</v>
      </c>
      <c r="C18">
        <f>Bilanço!H10*'Yatay - Trend Analiz'!$D$3</f>
        <v>0</v>
      </c>
      <c r="D18">
        <f>Bilanço!L10*'Yatay - Trend Analiz'!$D$4</f>
        <v>0</v>
      </c>
      <c r="E18">
        <f>Bilanço!P10*'Yatay - Trend Analiz'!$D$5</f>
        <v>0</v>
      </c>
      <c r="F18">
        <f>Bilanço!T10*'Yatay - Trend Analiz'!$D$6</f>
        <v>0</v>
      </c>
      <c r="G18">
        <f>Bilanço!X10</f>
        <v>0</v>
      </c>
      <c r="H18">
        <f t="shared" si="1"/>
        <v>0</v>
      </c>
      <c r="I18" s="16" t="str">
        <f t="shared" si="2"/>
        <v/>
      </c>
      <c r="J18">
        <f t="shared" si="3"/>
        <v>0</v>
      </c>
      <c r="K18" s="16" t="str">
        <f t="shared" si="4"/>
        <v/>
      </c>
      <c r="M18" t="s">
        <v>89</v>
      </c>
      <c r="N18">
        <f>Bilanço!D81*'Yatay - Trend Analiz'!$D$2</f>
        <v>0</v>
      </c>
      <c r="O18">
        <f>Bilanço!H81*'Yatay - Trend Analiz'!$D$3</f>
        <v>0</v>
      </c>
      <c r="P18">
        <f>Bilanço!L81*'Yatay - Trend Analiz'!$D$4</f>
        <v>0</v>
      </c>
      <c r="Q18">
        <f>Bilanço!P81*'Yatay - Trend Analiz'!$D$5</f>
        <v>0</v>
      </c>
      <c r="R18">
        <f>Bilanço!T81*'Yatay - Trend Analiz'!$D$6</f>
        <v>0</v>
      </c>
      <c r="S18">
        <f>Bilanço!X81</f>
        <v>0</v>
      </c>
      <c r="T18">
        <f t="shared" si="5"/>
        <v>0</v>
      </c>
      <c r="U18" s="16" t="str">
        <f t="shared" si="6"/>
        <v/>
      </c>
      <c r="V18">
        <f t="shared" si="7"/>
        <v>0</v>
      </c>
      <c r="W18" s="16" t="str">
        <f t="shared" si="8"/>
        <v/>
      </c>
    </row>
    <row r="19" spans="1:23" x14ac:dyDescent="0.25">
      <c r="A19" t="s">
        <v>33</v>
      </c>
      <c r="B19">
        <f>Bilanço!D11*'Yatay - Trend Analiz'!$D$2</f>
        <v>10116103266.224022</v>
      </c>
      <c r="C19">
        <f>Bilanço!H11*'Yatay - Trend Analiz'!$D$3</f>
        <v>5745611858.9723673</v>
      </c>
      <c r="D19">
        <f>Bilanço!L11*'Yatay - Trend Analiz'!$D$4</f>
        <v>12603453074.136627</v>
      </c>
      <c r="E19">
        <f>Bilanço!P11*'Yatay - Trend Analiz'!$D$5</f>
        <v>10330298868.766687</v>
      </c>
      <c r="F19">
        <f>Bilanço!T11*'Yatay - Trend Analiz'!$D$6</f>
        <v>2825666413.7173009</v>
      </c>
      <c r="G19">
        <f>Bilanço!X11</f>
        <v>5669324000</v>
      </c>
      <c r="H19">
        <f t="shared" si="1"/>
        <v>-7504632455.049387</v>
      </c>
      <c r="I19" s="16">
        <f t="shared" si="2"/>
        <v>-0.72646808677911456</v>
      </c>
      <c r="J19">
        <f t="shared" si="3"/>
        <v>2843657586.2826991</v>
      </c>
      <c r="K19" s="16">
        <f t="shared" si="4"/>
        <v>1.0063670546806442</v>
      </c>
      <c r="M19" s="8" t="s">
        <v>90</v>
      </c>
      <c r="N19" s="8">
        <f>Bilanço!D82*'Yatay - Trend Analiz'!$D$2</f>
        <v>21858107664.104782</v>
      </c>
      <c r="O19" s="8">
        <f>Bilanço!H82*'Yatay - Trend Analiz'!$D$3</f>
        <v>25736797618.288757</v>
      </c>
      <c r="P19" s="8">
        <f>Bilanço!L82*'Yatay - Trend Analiz'!$D$4</f>
        <v>24914019104.769672</v>
      </c>
      <c r="Q19" s="8">
        <f>Bilanço!P82*'Yatay - Trend Analiz'!$D$5</f>
        <v>20521003564.11985</v>
      </c>
      <c r="R19" s="8">
        <f>Bilanço!T82*'Yatay - Trend Analiz'!$D$6</f>
        <v>11854164118.353539</v>
      </c>
      <c r="S19" s="8">
        <f>Bilanço!X82</f>
        <v>15120629000</v>
      </c>
      <c r="T19" s="8">
        <f t="shared" si="5"/>
        <v>-8666839445.7663116</v>
      </c>
      <c r="U19" s="18">
        <f t="shared" si="6"/>
        <v>-0.42233994154749488</v>
      </c>
      <c r="V19" s="8">
        <f t="shared" si="7"/>
        <v>3266464881.6464615</v>
      </c>
      <c r="W19" s="18">
        <f t="shared" si="8"/>
        <v>0.27555421445440142</v>
      </c>
    </row>
    <row r="20" spans="1:23" x14ac:dyDescent="0.25">
      <c r="A20" t="s">
        <v>34</v>
      </c>
      <c r="B20">
        <f>Bilanço!D12*'Yatay - Trend Analiz'!$D$2</f>
        <v>39855281677.065811</v>
      </c>
      <c r="C20">
        <f>Bilanço!H12*'Yatay - Trend Analiz'!$D$3</f>
        <v>32314459246.609699</v>
      </c>
      <c r="D20">
        <f>Bilanço!L12*'Yatay - Trend Analiz'!$D$4</f>
        <v>41178432100.634796</v>
      </c>
      <c r="E20">
        <f>Bilanço!P12*'Yatay - Trend Analiz'!$D$5</f>
        <v>32505892397.85323</v>
      </c>
      <c r="F20">
        <f>Bilanço!T12*'Yatay - Trend Analiz'!$D$6</f>
        <v>40012917472.722496</v>
      </c>
      <c r="G20">
        <f>Bilanço!X12</f>
        <v>44999803000</v>
      </c>
      <c r="H20">
        <f t="shared" si="1"/>
        <v>7507025074.8692665</v>
      </c>
      <c r="I20" s="16">
        <f t="shared" si="2"/>
        <v>0.23094351580899988</v>
      </c>
      <c r="J20">
        <f t="shared" si="3"/>
        <v>4986885527.277504</v>
      </c>
      <c r="K20" s="16">
        <f t="shared" si="4"/>
        <v>0.12463188995596612</v>
      </c>
      <c r="M20" t="s">
        <v>91</v>
      </c>
      <c r="N20">
        <f>Bilanço!D83*'Yatay - Trend Analiz'!$D$2</f>
        <v>0</v>
      </c>
      <c r="O20">
        <f>Bilanço!H83*'Yatay - Trend Analiz'!$D$3</f>
        <v>0</v>
      </c>
      <c r="P20">
        <f>Bilanço!L83*'Yatay - Trend Analiz'!$D$4</f>
        <v>0</v>
      </c>
      <c r="Q20">
        <f>Bilanço!P83*'Yatay - Trend Analiz'!$D$5</f>
        <v>0</v>
      </c>
      <c r="R20">
        <f>Bilanço!T83*'Yatay - Trend Analiz'!$D$6</f>
        <v>0</v>
      </c>
      <c r="S20">
        <f>Bilanço!X83</f>
        <v>0</v>
      </c>
      <c r="T20">
        <f t="shared" si="5"/>
        <v>0</v>
      </c>
      <c r="U20" s="16" t="str">
        <f t="shared" si="6"/>
        <v/>
      </c>
      <c r="V20">
        <f t="shared" si="7"/>
        <v>0</v>
      </c>
      <c r="W20" s="16" t="str">
        <f t="shared" si="8"/>
        <v/>
      </c>
    </row>
    <row r="21" spans="1:23" x14ac:dyDescent="0.25">
      <c r="A21" t="s">
        <v>35</v>
      </c>
      <c r="B21">
        <f>Bilanço!D13*'Yatay - Trend Analiz'!$D$2</f>
        <v>0</v>
      </c>
      <c r="C21">
        <f>Bilanço!H13*'Yatay - Trend Analiz'!$D$3</f>
        <v>0</v>
      </c>
      <c r="D21">
        <f>Bilanço!L13*'Yatay - Trend Analiz'!$D$4</f>
        <v>0</v>
      </c>
      <c r="E21">
        <f>Bilanço!P13*'Yatay - Trend Analiz'!$D$5</f>
        <v>0</v>
      </c>
      <c r="F21">
        <f>Bilanço!T13*'Yatay - Trend Analiz'!$D$6</f>
        <v>0</v>
      </c>
      <c r="G21">
        <f>Bilanço!X13</f>
        <v>0</v>
      </c>
      <c r="H21">
        <f t="shared" si="1"/>
        <v>0</v>
      </c>
      <c r="I21" s="16" t="str">
        <f t="shared" si="2"/>
        <v/>
      </c>
      <c r="J21">
        <f t="shared" si="3"/>
        <v>0</v>
      </c>
      <c r="K21" s="16" t="str">
        <f t="shared" si="4"/>
        <v/>
      </c>
      <c r="M21" t="s">
        <v>92</v>
      </c>
      <c r="N21">
        <f>Bilanço!D84*'Yatay - Trend Analiz'!$D$2</f>
        <v>-8046808660.9213705</v>
      </c>
      <c r="O21">
        <f>Bilanço!H84*'Yatay - Trend Analiz'!$D$3</f>
        <v>-9220779682.1662407</v>
      </c>
      <c r="P21">
        <f>Bilanço!L84*'Yatay - Trend Analiz'!$D$4</f>
        <v>-9402002943.1017418</v>
      </c>
      <c r="Q21">
        <f>Bilanço!P84*'Yatay - Trend Analiz'!$D$5</f>
        <v>-8291706262.2238998</v>
      </c>
      <c r="R21">
        <f>Bilanço!T84*'Yatay - Trend Analiz'!$D$6</f>
        <v>-3352604980.9714279</v>
      </c>
      <c r="S21">
        <f>Bilanço!X84</f>
        <v>-4877694000</v>
      </c>
      <c r="T21">
        <f t="shared" si="5"/>
        <v>4939101281.2524719</v>
      </c>
      <c r="U21" s="16">
        <f t="shared" si="6"/>
        <v>-0.59566766176395725</v>
      </c>
      <c r="V21">
        <f t="shared" si="7"/>
        <v>-1525089019.0285721</v>
      </c>
      <c r="W21" s="16">
        <f t="shared" si="8"/>
        <v>0.45489672290192468</v>
      </c>
    </row>
    <row r="22" spans="1:23" s="8" customFormat="1" x14ac:dyDescent="0.25">
      <c r="A22" s="8" t="s">
        <v>36</v>
      </c>
      <c r="B22" s="8">
        <f>Bilanço!D14*'Yatay - Trend Analiz'!$D$2</f>
        <v>98637064025.012512</v>
      </c>
      <c r="C22" s="8">
        <f>Bilanço!H14*'Yatay - Trend Analiz'!$D$3</f>
        <v>106492519255.39896</v>
      </c>
      <c r="D22" s="8">
        <f>Bilanço!L14*'Yatay - Trend Analiz'!$D$4</f>
        <v>94673056925.979858</v>
      </c>
      <c r="E22" s="8">
        <f>Bilanço!P14*'Yatay - Trend Analiz'!$D$5</f>
        <v>66429067632.487389</v>
      </c>
      <c r="F22" s="8">
        <f>Bilanço!T14*'Yatay - Trend Analiz'!$D$6</f>
        <v>30018127850.355747</v>
      </c>
      <c r="G22" s="8">
        <f>Bilanço!X14</f>
        <v>49662817000</v>
      </c>
      <c r="H22" s="8">
        <f t="shared" si="1"/>
        <v>-36410939782.131638</v>
      </c>
      <c r="I22" s="18">
        <f t="shared" si="2"/>
        <v>-0.54811757984579523</v>
      </c>
      <c r="J22" s="8">
        <f t="shared" si="3"/>
        <v>19644689149.644253</v>
      </c>
      <c r="K22" s="18">
        <f t="shared" si="4"/>
        <v>0.65442752617936639</v>
      </c>
      <c r="M22" t="s">
        <v>93</v>
      </c>
      <c r="N22">
        <f>Bilanço!D85*'Yatay - Trend Analiz'!$D$2</f>
        <v>0</v>
      </c>
      <c r="O22">
        <f>Bilanço!H85*'Yatay - Trend Analiz'!$D$3</f>
        <v>0</v>
      </c>
      <c r="P22">
        <f>Bilanço!L85*'Yatay - Trend Analiz'!$D$4</f>
        <v>0</v>
      </c>
      <c r="Q22">
        <f>Bilanço!P85*'Yatay - Trend Analiz'!$D$5</f>
        <v>0</v>
      </c>
      <c r="R22">
        <f>Bilanço!T85*'Yatay - Trend Analiz'!$D$6</f>
        <v>0</v>
      </c>
      <c r="S22">
        <f>Bilanço!X85</f>
        <v>0</v>
      </c>
      <c r="T22">
        <f t="shared" si="5"/>
        <v>0</v>
      </c>
      <c r="U22" s="16" t="str">
        <f t="shared" si="6"/>
        <v/>
      </c>
      <c r="V22">
        <f t="shared" si="7"/>
        <v>0</v>
      </c>
      <c r="W22" s="16" t="str">
        <f t="shared" si="8"/>
        <v/>
      </c>
    </row>
    <row r="23" spans="1:23" x14ac:dyDescent="0.25">
      <c r="A23" t="s">
        <v>27</v>
      </c>
      <c r="B23">
        <f>Bilanço!D15*'Yatay - Trend Analiz'!$D$2</f>
        <v>0</v>
      </c>
      <c r="C23">
        <f>Bilanço!H15*'Yatay - Trend Analiz'!$D$3</f>
        <v>0</v>
      </c>
      <c r="D23">
        <f>Bilanço!L15*'Yatay - Trend Analiz'!$D$4</f>
        <v>0</v>
      </c>
      <c r="E23">
        <f>Bilanço!P15*'Yatay - Trend Analiz'!$D$5</f>
        <v>0</v>
      </c>
      <c r="F23">
        <f>Bilanço!T15*'Yatay - Trend Analiz'!$D$6</f>
        <v>203210029.31762007</v>
      </c>
      <c r="G23">
        <f>Bilanço!X15</f>
        <v>233062000</v>
      </c>
      <c r="H23">
        <f t="shared" si="1"/>
        <v>203210029.31762007</v>
      </c>
      <c r="I23" s="16" t="str">
        <f t="shared" si="2"/>
        <v/>
      </c>
      <c r="J23">
        <f t="shared" si="3"/>
        <v>29851970.682379931</v>
      </c>
      <c r="K23" s="16">
        <f t="shared" si="4"/>
        <v>0.14690205391251085</v>
      </c>
      <c r="M23" t="s">
        <v>94</v>
      </c>
      <c r="N23">
        <f>Bilanço!D86*'Yatay - Trend Analiz'!$D$2</f>
        <v>1926380437.0821776</v>
      </c>
      <c r="O23">
        <f>Bilanço!H86*'Yatay - Trend Analiz'!$D$3</f>
        <v>1654999061.1030962</v>
      </c>
      <c r="P23">
        <f>Bilanço!L86*'Yatay - Trend Analiz'!$D$4</f>
        <v>2714959968.5516281</v>
      </c>
      <c r="Q23">
        <f>Bilanço!P86*'Yatay - Trend Analiz'!$D$5</f>
        <v>1368289153.3482563</v>
      </c>
      <c r="R23">
        <f>Bilanço!T86*'Yatay - Trend Analiz'!$D$6</f>
        <v>4844530578.6315947</v>
      </c>
      <c r="S23">
        <f>Bilanço!X86</f>
        <v>4134074000</v>
      </c>
      <c r="T23">
        <f t="shared" si="5"/>
        <v>3476241425.2833385</v>
      </c>
      <c r="U23" s="16">
        <f t="shared" si="6"/>
        <v>2.5405751531223073</v>
      </c>
      <c r="V23">
        <f t="shared" si="7"/>
        <v>-710456578.63159466</v>
      </c>
      <c r="W23" s="16">
        <f t="shared" si="8"/>
        <v>-0.1466512734516113</v>
      </c>
    </row>
    <row r="24" spans="1:23" x14ac:dyDescent="0.25">
      <c r="A24" t="s">
        <v>28</v>
      </c>
      <c r="B24">
        <f>Bilanço!D16*'Yatay - Trend Analiz'!$D$2</f>
        <v>0</v>
      </c>
      <c r="C24">
        <f>Bilanço!H16*'Yatay - Trend Analiz'!$D$3</f>
        <v>0</v>
      </c>
      <c r="D24">
        <f>Bilanço!L16*'Yatay - Trend Analiz'!$D$4</f>
        <v>0</v>
      </c>
      <c r="E24">
        <f>Bilanço!P16*'Yatay - Trend Analiz'!$D$5</f>
        <v>0</v>
      </c>
      <c r="F24">
        <f>Bilanço!T16*'Yatay - Trend Analiz'!$D$6</f>
        <v>0</v>
      </c>
      <c r="G24">
        <f>Bilanço!X16</f>
        <v>0</v>
      </c>
      <c r="H24">
        <f t="shared" si="1"/>
        <v>0</v>
      </c>
      <c r="I24" s="16" t="str">
        <f t="shared" si="2"/>
        <v/>
      </c>
      <c r="J24">
        <f t="shared" si="3"/>
        <v>0</v>
      </c>
      <c r="K24" s="16" t="str">
        <f t="shared" si="4"/>
        <v/>
      </c>
      <c r="M24" t="s">
        <v>95</v>
      </c>
      <c r="N24">
        <f>Bilanço!D87*'Yatay - Trend Analiz'!$D$2</f>
        <v>-3076791029.8785758</v>
      </c>
      <c r="O24">
        <f>Bilanço!H87*'Yatay - Trend Analiz'!$D$3</f>
        <v>-3757056795.1614695</v>
      </c>
      <c r="P24">
        <f>Bilanço!L87*'Yatay - Trend Analiz'!$D$4</f>
        <v>-3391684707.3554249</v>
      </c>
      <c r="Q24">
        <f>Bilanço!P87*'Yatay - Trend Analiz'!$D$5</f>
        <v>-2407046465.6004744</v>
      </c>
      <c r="R24">
        <f>Bilanço!T87*'Yatay - Trend Analiz'!$D$6</f>
        <v>-4254355844.6294818</v>
      </c>
      <c r="S24">
        <f>Bilanço!X87</f>
        <v>-5440158000</v>
      </c>
      <c r="T24">
        <f t="shared" si="5"/>
        <v>-1847309379.0290074</v>
      </c>
      <c r="U24" s="16">
        <f t="shared" si="6"/>
        <v>0.76745896077588516</v>
      </c>
      <c r="V24">
        <f t="shared" si="7"/>
        <v>-1185802155.3705182</v>
      </c>
      <c r="W24" s="16">
        <f t="shared" si="8"/>
        <v>0.27872660366843183</v>
      </c>
    </row>
    <row r="25" spans="1:23" x14ac:dyDescent="0.25">
      <c r="A25" t="s">
        <v>29</v>
      </c>
      <c r="B25">
        <f>Bilanço!D17*'Yatay - Trend Analiz'!$D$2</f>
        <v>4873126139.615263</v>
      </c>
      <c r="C25">
        <f>Bilanço!H17*'Yatay - Trend Analiz'!$D$3</f>
        <v>5077047195.1614695</v>
      </c>
      <c r="D25">
        <f>Bilanço!L17*'Yatay - Trend Analiz'!$D$4</f>
        <v>3338882400.7920332</v>
      </c>
      <c r="E25">
        <f>Bilanço!P17*'Yatay - Trend Analiz'!$D$5</f>
        <v>2340494116.4810271</v>
      </c>
      <c r="F25">
        <f>Bilanço!T17*'Yatay - Trend Analiz'!$D$6</f>
        <v>3923479178.1629844</v>
      </c>
      <c r="G25">
        <f>Bilanço!X17</f>
        <v>2385871000</v>
      </c>
      <c r="H25">
        <f t="shared" si="1"/>
        <v>1582985061.6819572</v>
      </c>
      <c r="I25" s="16">
        <f t="shared" si="2"/>
        <v>0.67634652466548484</v>
      </c>
      <c r="J25">
        <f t="shared" si="3"/>
        <v>-1537608178.1629844</v>
      </c>
      <c r="K25" s="16">
        <f t="shared" si="4"/>
        <v>-0.3918991559126635</v>
      </c>
      <c r="M25" t="s">
        <v>96</v>
      </c>
      <c r="N25">
        <f>Bilanço!D88*'Yatay - Trend Analiz'!$D$2</f>
        <v>0</v>
      </c>
      <c r="O25">
        <f>Bilanço!H88*'Yatay - Trend Analiz'!$D$3</f>
        <v>0</v>
      </c>
      <c r="P25">
        <f>Bilanço!L88*'Yatay - Trend Analiz'!$D$4</f>
        <v>0</v>
      </c>
      <c r="Q25">
        <f>Bilanço!P88*'Yatay - Trend Analiz'!$D$5</f>
        <v>0</v>
      </c>
      <c r="R25">
        <f>Bilanço!T88*'Yatay - Trend Analiz'!$D$6</f>
        <v>0</v>
      </c>
      <c r="S25">
        <f>Bilanço!X88</f>
        <v>0</v>
      </c>
      <c r="T25">
        <f t="shared" si="5"/>
        <v>0</v>
      </c>
      <c r="U25" s="16" t="str">
        <f t="shared" si="6"/>
        <v/>
      </c>
      <c r="V25">
        <f t="shared" si="7"/>
        <v>0</v>
      </c>
      <c r="W25" s="16" t="str">
        <f t="shared" si="8"/>
        <v/>
      </c>
    </row>
    <row r="26" spans="1:23" x14ac:dyDescent="0.25">
      <c r="A26" t="s">
        <v>30</v>
      </c>
      <c r="B26">
        <f>Bilanço!D18*'Yatay - Trend Analiz'!$D$2</f>
        <v>0</v>
      </c>
      <c r="C26">
        <f>Bilanço!H18*'Yatay - Trend Analiz'!$D$3</f>
        <v>0</v>
      </c>
      <c r="D26">
        <f>Bilanço!L18*'Yatay - Trend Analiz'!$D$4</f>
        <v>0</v>
      </c>
      <c r="E26">
        <f>Bilanço!P18*'Yatay - Trend Analiz'!$D$5</f>
        <v>0</v>
      </c>
      <c r="F26">
        <f>Bilanço!T18*'Yatay - Trend Analiz'!$D$6</f>
        <v>13346005672.423315</v>
      </c>
      <c r="G26">
        <f>Bilanço!X18</f>
        <v>16982187000</v>
      </c>
      <c r="H26">
        <f t="shared" si="1"/>
        <v>13346005672.423315</v>
      </c>
      <c r="I26" s="16" t="str">
        <f t="shared" si="2"/>
        <v/>
      </c>
      <c r="J26">
        <f t="shared" si="3"/>
        <v>3636181327.576685</v>
      </c>
      <c r="K26" s="16">
        <f t="shared" si="4"/>
        <v>0.27245465173824113</v>
      </c>
      <c r="M26" s="8" t="s">
        <v>97</v>
      </c>
      <c r="N26" s="8">
        <f>Bilanço!D89*'Yatay - Trend Analiz'!$D$2</f>
        <v>12660888410.387012</v>
      </c>
      <c r="O26" s="8">
        <f>Bilanço!H89*'Yatay - Trend Analiz'!$D$3</f>
        <v>14413960202.064144</v>
      </c>
      <c r="P26" s="8">
        <f>Bilanço!L89*'Yatay - Trend Analiz'!$D$4</f>
        <v>14835291422.864132</v>
      </c>
      <c r="Q26" s="8">
        <f>Bilanço!P89*'Yatay - Trend Analiz'!$D$5</f>
        <v>11190539989.643734</v>
      </c>
      <c r="R26" s="8">
        <f>Bilanço!T89*'Yatay - Trend Analiz'!$D$6</f>
        <v>9091733871.3842239</v>
      </c>
      <c r="S26" s="8">
        <f>Bilanço!X89</f>
        <v>8936851000</v>
      </c>
      <c r="T26" s="8">
        <f t="shared" si="5"/>
        <v>-2098806118.25951</v>
      </c>
      <c r="U26" s="18">
        <f t="shared" si="6"/>
        <v>-0.18755181789277789</v>
      </c>
      <c r="V26" s="8">
        <f t="shared" si="7"/>
        <v>-154882871.38422394</v>
      </c>
      <c r="W26" s="18">
        <f t="shared" si="8"/>
        <v>-1.7035570285631654E-2</v>
      </c>
    </row>
    <row r="27" spans="1:23" x14ac:dyDescent="0.25">
      <c r="A27" t="s">
        <v>26</v>
      </c>
      <c r="B27">
        <f>Bilanço!D19*'Yatay - Trend Analiz'!$D$2</f>
        <v>0</v>
      </c>
      <c r="C27">
        <f>Bilanço!H19*'Yatay - Trend Analiz'!$D$3</f>
        <v>0</v>
      </c>
      <c r="D27">
        <f>Bilanço!L19*'Yatay - Trend Analiz'!$D$4</f>
        <v>0</v>
      </c>
      <c r="E27">
        <f>Bilanço!P19*'Yatay - Trend Analiz'!$D$5</f>
        <v>0</v>
      </c>
      <c r="F27">
        <f>Bilanço!T19*'Yatay - Trend Analiz'!$D$6</f>
        <v>0</v>
      </c>
      <c r="G27">
        <f>Bilanço!X19</f>
        <v>0</v>
      </c>
      <c r="H27">
        <f t="shared" si="1"/>
        <v>0</v>
      </c>
      <c r="I27" s="16" t="str">
        <f t="shared" si="2"/>
        <v/>
      </c>
      <c r="J27">
        <f t="shared" si="3"/>
        <v>0</v>
      </c>
      <c r="K27" s="16" t="str">
        <f t="shared" si="4"/>
        <v/>
      </c>
      <c r="M27" s="8" t="s">
        <v>98</v>
      </c>
      <c r="N27" s="8">
        <f>Bilanço!D90*'Yatay - Trend Analiz'!$D$2</f>
        <v>13811299003.183411</v>
      </c>
      <c r="O27" s="8">
        <f>Bilanço!H90*'Yatay - Trend Analiz'!$D$3</f>
        <v>16516017936.122517</v>
      </c>
      <c r="P27" s="8">
        <f>Bilanço!L90*'Yatay - Trend Analiz'!$D$4</f>
        <v>15512016161.667929</v>
      </c>
      <c r="Q27" s="8">
        <f>Bilanço!P90*'Yatay - Trend Analiz'!$D$5</f>
        <v>12229297301.895952</v>
      </c>
      <c r="R27" s="8">
        <f>Bilanço!T90*'Yatay - Trend Analiz'!$D$6</f>
        <v>8501559137.3821106</v>
      </c>
      <c r="S27" s="8">
        <f>Bilanço!X90</f>
        <v>10242935000</v>
      </c>
      <c r="T27" s="8">
        <f t="shared" si="5"/>
        <v>-3727738164.5138416</v>
      </c>
      <c r="U27" s="18">
        <f t="shared" si="6"/>
        <v>-0.30482030753606071</v>
      </c>
      <c r="V27" s="8">
        <f t="shared" si="7"/>
        <v>1741375862.6178894</v>
      </c>
      <c r="W27" s="18">
        <f t="shared" si="8"/>
        <v>0.20483017696846983</v>
      </c>
    </row>
    <row r="28" spans="1:23" x14ac:dyDescent="0.25">
      <c r="A28" t="s">
        <v>37</v>
      </c>
      <c r="B28">
        <f>Bilanço!D20*'Yatay - Trend Analiz'!$D$2</f>
        <v>0</v>
      </c>
      <c r="C28">
        <f>Bilanço!H20*'Yatay - Trend Analiz'!$D$3</f>
        <v>0</v>
      </c>
      <c r="D28">
        <f>Bilanço!L20*'Yatay - Trend Analiz'!$D$4</f>
        <v>0</v>
      </c>
      <c r="E28">
        <f>Bilanço!P20*'Yatay - Trend Analiz'!$D$5</f>
        <v>0</v>
      </c>
      <c r="F28">
        <f>Bilanço!T20*'Yatay - Trend Analiz'!$D$6</f>
        <v>0</v>
      </c>
      <c r="G28">
        <f>Bilanço!X20</f>
        <v>0</v>
      </c>
      <c r="H28">
        <f t="shared" si="1"/>
        <v>0</v>
      </c>
      <c r="I28" s="16" t="str">
        <f t="shared" si="2"/>
        <v/>
      </c>
      <c r="J28">
        <f t="shared" si="3"/>
        <v>0</v>
      </c>
      <c r="K28" s="16" t="str">
        <f t="shared" si="4"/>
        <v/>
      </c>
      <c r="M28" t="s">
        <v>99</v>
      </c>
      <c r="N28">
        <f>Bilanço!D91*'Yatay - Trend Analiz'!$D$2</f>
        <v>0</v>
      </c>
      <c r="O28">
        <f>Bilanço!H91*'Yatay - Trend Analiz'!$D$3</f>
        <v>0</v>
      </c>
      <c r="P28">
        <f>Bilanço!L91*'Yatay - Trend Analiz'!$D$4</f>
        <v>0</v>
      </c>
      <c r="Q28">
        <f>Bilanço!P91*'Yatay - Trend Analiz'!$D$5</f>
        <v>0</v>
      </c>
      <c r="R28">
        <f>Bilanço!T91*'Yatay - Trend Analiz'!$D$6</f>
        <v>0</v>
      </c>
      <c r="S28">
        <f>Bilanço!X91</f>
        <v>0</v>
      </c>
      <c r="T28">
        <f t="shared" si="5"/>
        <v>0</v>
      </c>
      <c r="U28" s="16" t="str">
        <f t="shared" si="6"/>
        <v/>
      </c>
      <c r="V28">
        <f t="shared" si="7"/>
        <v>0</v>
      </c>
      <c r="W28" s="16" t="str">
        <f t="shared" si="8"/>
        <v/>
      </c>
    </row>
    <row r="29" spans="1:23" x14ac:dyDescent="0.25">
      <c r="A29" t="s">
        <v>32</v>
      </c>
      <c r="B29">
        <f>Bilanço!D21*'Yatay - Trend Analiz'!$D$2</f>
        <v>0</v>
      </c>
      <c r="C29">
        <f>Bilanço!H21*'Yatay - Trend Analiz'!$D$3</f>
        <v>0</v>
      </c>
      <c r="D29">
        <f>Bilanço!L21*'Yatay - Trend Analiz'!$D$4</f>
        <v>0</v>
      </c>
      <c r="E29">
        <f>Bilanço!P21*'Yatay - Trend Analiz'!$D$5</f>
        <v>0</v>
      </c>
      <c r="F29">
        <f>Bilanço!T21*'Yatay - Trend Analiz'!$D$6</f>
        <v>0</v>
      </c>
      <c r="G29">
        <f>Bilanço!X21</f>
        <v>0</v>
      </c>
      <c r="H29">
        <f t="shared" si="1"/>
        <v>0</v>
      </c>
      <c r="I29" s="16" t="str">
        <f t="shared" si="2"/>
        <v/>
      </c>
      <c r="J29">
        <f t="shared" si="3"/>
        <v>0</v>
      </c>
      <c r="K29" s="16" t="str">
        <f t="shared" si="4"/>
        <v/>
      </c>
      <c r="M29" t="s">
        <v>100</v>
      </c>
      <c r="N29">
        <f>Bilanço!D92*'Yatay - Trend Analiz'!$D$2</f>
        <v>0</v>
      </c>
      <c r="O29">
        <f>Bilanço!H92*'Yatay - Trend Analiz'!$D$3</f>
        <v>0</v>
      </c>
      <c r="P29">
        <f>Bilanço!L92*'Yatay - Trend Analiz'!$D$4</f>
        <v>0</v>
      </c>
      <c r="Q29">
        <f>Bilanço!P92*'Yatay - Trend Analiz'!$D$5</f>
        <v>0</v>
      </c>
      <c r="R29">
        <f>Bilanço!T92*'Yatay - Trend Analiz'!$D$6</f>
        <v>0</v>
      </c>
      <c r="S29">
        <f>Bilanço!X92</f>
        <v>0</v>
      </c>
      <c r="T29">
        <f t="shared" si="5"/>
        <v>0</v>
      </c>
      <c r="U29" s="16" t="str">
        <f t="shared" si="6"/>
        <v/>
      </c>
      <c r="V29">
        <f t="shared" si="7"/>
        <v>0</v>
      </c>
      <c r="W29" s="16" t="str">
        <f t="shared" si="8"/>
        <v/>
      </c>
    </row>
    <row r="30" spans="1:23" x14ac:dyDescent="0.25">
      <c r="A30" t="s">
        <v>38</v>
      </c>
      <c r="B30">
        <f>Bilanço!D22*'Yatay - Trend Analiz'!$D$2</f>
        <v>0</v>
      </c>
      <c r="C30">
        <f>Bilanço!H22*'Yatay - Trend Analiz'!$D$3</f>
        <v>0</v>
      </c>
      <c r="D30">
        <f>Bilanço!L22*'Yatay - Trend Analiz'!$D$4</f>
        <v>0</v>
      </c>
      <c r="E30">
        <f>Bilanço!P22*'Yatay - Trend Analiz'!$D$5</f>
        <v>0</v>
      </c>
      <c r="F30">
        <f>Bilanço!T22*'Yatay - Trend Analiz'!$D$6</f>
        <v>0</v>
      </c>
      <c r="G30">
        <f>Bilanço!X22</f>
        <v>0</v>
      </c>
      <c r="H30">
        <f t="shared" si="1"/>
        <v>0</v>
      </c>
      <c r="I30" s="16" t="str">
        <f t="shared" si="2"/>
        <v/>
      </c>
      <c r="J30">
        <f t="shared" si="3"/>
        <v>0</v>
      </c>
      <c r="K30" s="16" t="str">
        <f t="shared" si="4"/>
        <v/>
      </c>
      <c r="M30" t="s">
        <v>101</v>
      </c>
      <c r="N30">
        <f>Bilanço!D93*'Yatay - Trend Analiz'!$D$2</f>
        <v>0</v>
      </c>
      <c r="O30">
        <f>Bilanço!H93*'Yatay - Trend Analiz'!$D$3</f>
        <v>0</v>
      </c>
      <c r="P30">
        <f>Bilanço!L93*'Yatay - Trend Analiz'!$D$4</f>
        <v>0</v>
      </c>
      <c r="Q30">
        <f>Bilanço!P93*'Yatay - Trend Analiz'!$D$5</f>
        <v>0</v>
      </c>
      <c r="R30">
        <f>Bilanço!T93*'Yatay - Trend Analiz'!$D$6</f>
        <v>0</v>
      </c>
      <c r="S30">
        <f>Bilanço!X93</f>
        <v>0</v>
      </c>
      <c r="T30">
        <f t="shared" si="5"/>
        <v>0</v>
      </c>
      <c r="U30" s="16" t="str">
        <f t="shared" si="6"/>
        <v/>
      </c>
      <c r="V30">
        <f t="shared" si="7"/>
        <v>0</v>
      </c>
      <c r="W30" s="16" t="str">
        <f t="shared" si="8"/>
        <v/>
      </c>
    </row>
    <row r="31" spans="1:23" x14ac:dyDescent="0.25">
      <c r="A31" t="s">
        <v>31</v>
      </c>
      <c r="B31">
        <f>Bilanço!D23*'Yatay - Trend Analiz'!$D$2</f>
        <v>0</v>
      </c>
      <c r="C31">
        <f>Bilanço!H23*'Yatay - Trend Analiz'!$D$3</f>
        <v>0</v>
      </c>
      <c r="D31">
        <f>Bilanço!L23*'Yatay - Trend Analiz'!$D$4</f>
        <v>0</v>
      </c>
      <c r="E31">
        <f>Bilanço!P23*'Yatay - Trend Analiz'!$D$5</f>
        <v>0</v>
      </c>
      <c r="F31">
        <f>Bilanço!T23*'Yatay - Trend Analiz'!$D$6</f>
        <v>0</v>
      </c>
      <c r="G31">
        <f>Bilanço!X23</f>
        <v>0</v>
      </c>
      <c r="H31">
        <f t="shared" si="1"/>
        <v>0</v>
      </c>
      <c r="I31" s="16" t="str">
        <f t="shared" si="2"/>
        <v/>
      </c>
      <c r="J31">
        <f t="shared" si="3"/>
        <v>0</v>
      </c>
      <c r="K31" s="16" t="str">
        <f t="shared" si="4"/>
        <v/>
      </c>
      <c r="M31" t="s">
        <v>102</v>
      </c>
      <c r="N31">
        <f>Bilanço!D94*'Yatay - Trend Analiz'!$D$2</f>
        <v>0</v>
      </c>
      <c r="O31">
        <f>Bilanço!H94*'Yatay - Trend Analiz'!$D$3</f>
        <v>0</v>
      </c>
      <c r="P31">
        <f>Bilanço!L94*'Yatay - Trend Analiz'!$D$4</f>
        <v>0</v>
      </c>
      <c r="Q31">
        <f>Bilanço!P94*'Yatay - Trend Analiz'!$D$5</f>
        <v>0</v>
      </c>
      <c r="R31">
        <f>Bilanço!T94*'Yatay - Trend Analiz'!$D$6</f>
        <v>0</v>
      </c>
      <c r="S31">
        <f>Bilanço!X94</f>
        <v>0</v>
      </c>
      <c r="T31">
        <f t="shared" si="5"/>
        <v>0</v>
      </c>
      <c r="U31" s="16" t="str">
        <f t="shared" si="6"/>
        <v/>
      </c>
      <c r="V31">
        <f t="shared" si="7"/>
        <v>0</v>
      </c>
      <c r="W31" s="16" t="str">
        <f t="shared" si="8"/>
        <v/>
      </c>
    </row>
    <row r="32" spans="1:23" x14ac:dyDescent="0.25">
      <c r="A32" t="s">
        <v>39</v>
      </c>
      <c r="B32">
        <f>Bilanço!D24*'Yatay - Trend Analiz'!$D$2</f>
        <v>0</v>
      </c>
      <c r="C32">
        <f>Bilanço!H24*'Yatay - Trend Analiz'!$D$3</f>
        <v>1020114099.0789036</v>
      </c>
      <c r="D32">
        <f>Bilanço!L24*'Yatay - Trend Analiz'!$D$4</f>
        <v>651383261.77858019</v>
      </c>
      <c r="E32">
        <f>Bilanço!P24*'Yatay - Trend Analiz'!$D$5</f>
        <v>959437384.26063263</v>
      </c>
      <c r="F32">
        <f>Bilanço!T24*'Yatay - Trend Analiz'!$D$6</f>
        <v>492458578.46002072</v>
      </c>
      <c r="G32">
        <f>Bilanço!X24</f>
        <v>439052000</v>
      </c>
      <c r="H32">
        <f t="shared" si="1"/>
        <v>-466978805.80061191</v>
      </c>
      <c r="I32" s="16">
        <f t="shared" si="2"/>
        <v>-0.486721503103069</v>
      </c>
      <c r="J32">
        <f t="shared" si="3"/>
        <v>-53406578.460020721</v>
      </c>
      <c r="K32" s="16">
        <f t="shared" si="4"/>
        <v>-0.10844887427289772</v>
      </c>
      <c r="M32" t="s">
        <v>103</v>
      </c>
      <c r="N32">
        <f>Bilanço!D95*'Yatay - Trend Analiz'!$D$2</f>
        <v>12660888410.387012</v>
      </c>
      <c r="O32">
        <f>Bilanço!H95*'Yatay - Trend Analiz'!$D$3</f>
        <v>14413960202.064144</v>
      </c>
      <c r="P32">
        <f>Bilanço!L95*'Yatay - Trend Analiz'!$D$4</f>
        <v>14835291422.864132</v>
      </c>
      <c r="Q32">
        <f>Bilanço!P95*'Yatay - Trend Analiz'!$D$5</f>
        <v>11190539989.643734</v>
      </c>
      <c r="R32">
        <f>Bilanço!T95*'Yatay - Trend Analiz'!$D$6</f>
        <v>9091733871.3842239</v>
      </c>
      <c r="S32">
        <f>Bilanço!X95</f>
        <v>8936851000</v>
      </c>
      <c r="T32">
        <f t="shared" si="5"/>
        <v>-2098806118.25951</v>
      </c>
      <c r="U32" s="16">
        <f t="shared" si="6"/>
        <v>-0.18755181789277789</v>
      </c>
      <c r="V32">
        <f t="shared" si="7"/>
        <v>-154882871.38422394</v>
      </c>
      <c r="W32" s="16">
        <f t="shared" si="8"/>
        <v>-1.7035570285631654E-2</v>
      </c>
    </row>
    <row r="33" spans="1:23" s="8" customFormat="1" x14ac:dyDescent="0.25">
      <c r="A33" s="8" t="s">
        <v>40</v>
      </c>
      <c r="B33" s="8">
        <f>Bilanço!D25*'Yatay - Trend Analiz'!$D$2</f>
        <v>951962811.45118022</v>
      </c>
      <c r="C33" s="8">
        <f>Bilanço!H25*'Yatay - Trend Analiz'!$D$3</f>
        <v>2529597072.7777162</v>
      </c>
      <c r="D33" s="8">
        <f>Bilanço!L25*'Yatay - Trend Analiz'!$D$4</f>
        <v>2875566317.0461826</v>
      </c>
      <c r="E33" s="8">
        <f>Bilanço!P25*'Yatay - Trend Analiz'!$D$5</f>
        <v>3416957133.6335931</v>
      </c>
      <c r="F33" s="8">
        <f>Bilanço!T25*'Yatay - Trend Analiz'!$D$6</f>
        <v>2335979799.2911873</v>
      </c>
      <c r="G33" s="8">
        <f>Bilanço!X25</f>
        <v>2592761000</v>
      </c>
      <c r="H33" s="8">
        <f t="shared" si="1"/>
        <v>-1080977334.3424058</v>
      </c>
      <c r="I33" s="18">
        <f t="shared" si="2"/>
        <v>-0.31635671507324242</v>
      </c>
      <c r="J33" s="8">
        <f t="shared" si="3"/>
        <v>256781200.70881271</v>
      </c>
      <c r="K33" s="18">
        <f t="shared" si="4"/>
        <v>0.10992440978587595</v>
      </c>
      <c r="M33" t="s">
        <v>104</v>
      </c>
      <c r="N33">
        <f>Bilanço!D96*'Yatay - Trend Analiz'!$D$2</f>
        <v>463384573.87784809</v>
      </c>
      <c r="O33">
        <f>Bilanço!H96*'Yatay - Trend Analiz'!$D$3</f>
        <v>1054282089.4018422</v>
      </c>
      <c r="P33">
        <f>Bilanço!L96*'Yatay - Trend Analiz'!$D$4</f>
        <v>151077269.81538641</v>
      </c>
      <c r="Q33">
        <f>Bilanço!P96*'Yatay - Trend Analiz'!$D$5</f>
        <v>335650489.1178295</v>
      </c>
      <c r="R33">
        <f>Bilanço!T96*'Yatay - Trend Analiz'!$D$6</f>
        <v>235131849.17617917</v>
      </c>
      <c r="S33">
        <f>Bilanço!X96</f>
        <v>1050030000</v>
      </c>
      <c r="T33">
        <f t="shared" si="5"/>
        <v>-100518639.94165033</v>
      </c>
      <c r="U33" s="16">
        <f t="shared" si="6"/>
        <v>-0.299474135151233</v>
      </c>
      <c r="V33">
        <f t="shared" si="7"/>
        <v>814898150.82382083</v>
      </c>
      <c r="W33" s="16">
        <f t="shared" si="8"/>
        <v>3.4657072348086517</v>
      </c>
    </row>
    <row r="34" spans="1:23" x14ac:dyDescent="0.25">
      <c r="A34" t="s">
        <v>41</v>
      </c>
      <c r="B34">
        <f>Bilanço!D26*'Yatay - Trend Analiz'!$D$2</f>
        <v>17071105210.286964</v>
      </c>
      <c r="C34">
        <f>Bilanço!H26*'Yatay - Trend Analiz'!$D$3</f>
        <v>0</v>
      </c>
      <c r="D34">
        <f>Bilanço!L26*'Yatay - Trend Analiz'!$D$4</f>
        <v>0</v>
      </c>
      <c r="E34">
        <f>Bilanço!P26*'Yatay - Trend Analiz'!$D$5</f>
        <v>0</v>
      </c>
      <c r="F34">
        <f>Bilanço!T26*'Yatay - Trend Analiz'!$D$6</f>
        <v>0</v>
      </c>
      <c r="G34">
        <f>Bilanço!X26</f>
        <v>0</v>
      </c>
      <c r="H34">
        <f t="shared" si="1"/>
        <v>0</v>
      </c>
      <c r="I34" s="16" t="str">
        <f t="shared" si="2"/>
        <v/>
      </c>
      <c r="J34">
        <f t="shared" si="3"/>
        <v>0</v>
      </c>
      <c r="K34" s="16" t="str">
        <f t="shared" si="4"/>
        <v/>
      </c>
      <c r="M34" t="s">
        <v>105</v>
      </c>
      <c r="N34">
        <f>Bilanço!D97*'Yatay - Trend Analiz'!$D$2</f>
        <v>-6315643162.2629499</v>
      </c>
      <c r="O34">
        <f>Bilanço!H97*'Yatay - Trend Analiz'!$D$3</f>
        <v>-8713600483.1872158</v>
      </c>
      <c r="P34">
        <f>Bilanço!L97*'Yatay - Trend Analiz'!$D$4</f>
        <v>-5738411180.59519</v>
      </c>
      <c r="Q34">
        <f>Bilanço!P97*'Yatay - Trend Analiz'!$D$5</f>
        <v>-4054067848.3777876</v>
      </c>
      <c r="R34">
        <f>Bilanço!T97*'Yatay - Trend Analiz'!$D$6</f>
        <v>-4513571343.0236616</v>
      </c>
      <c r="S34">
        <f>Bilanço!X97</f>
        <v>-4486526000</v>
      </c>
      <c r="T34">
        <f t="shared" si="5"/>
        <v>-459503494.64587402</v>
      </c>
      <c r="U34" s="16">
        <f t="shared" si="6"/>
        <v>0.11334380968235196</v>
      </c>
      <c r="V34">
        <f t="shared" si="7"/>
        <v>27045343.023661613</v>
      </c>
      <c r="W34" s="16">
        <f t="shared" si="8"/>
        <v>-5.9920052145545164E-3</v>
      </c>
    </row>
    <row r="35" spans="1:23" s="8" customFormat="1" x14ac:dyDescent="0.25">
      <c r="A35" s="8" t="s">
        <v>42</v>
      </c>
      <c r="B35" s="8">
        <f>Bilanço!D27*'Yatay - Trend Analiz'!$D$2</f>
        <v>30003471136.02256</v>
      </c>
      <c r="C35" s="8">
        <f>Bilanço!H27*'Yatay - Trend Analiz'!$D$3</f>
        <v>40138953444.989456</v>
      </c>
      <c r="D35" s="8">
        <f>Bilanço!L27*'Yatay - Trend Analiz'!$D$4</f>
        <v>34028729667.928486</v>
      </c>
      <c r="E35" s="8">
        <f>Bilanço!P27*'Yatay - Trend Analiz'!$D$5</f>
        <v>22902622411.850372</v>
      </c>
      <c r="F35" s="8">
        <f>Bilanço!T27*'Yatay - Trend Analiz'!$D$6</f>
        <v>8910404664.54702</v>
      </c>
      <c r="G35" s="8">
        <f>Bilanço!X27</f>
        <v>5965227000</v>
      </c>
      <c r="H35" s="8">
        <f t="shared" si="1"/>
        <v>-13992217747.303352</v>
      </c>
      <c r="I35" s="18">
        <f t="shared" si="2"/>
        <v>-0.61094391269636616</v>
      </c>
      <c r="J35" s="8">
        <f t="shared" si="3"/>
        <v>-2945177664.54702</v>
      </c>
      <c r="K35" s="18">
        <f t="shared" si="4"/>
        <v>-0.33053242534150884</v>
      </c>
      <c r="M35" t="s">
        <v>106</v>
      </c>
      <c r="N35">
        <f>Bilanço!D98*'Yatay - Trend Analiz'!$D$2</f>
        <v>0</v>
      </c>
      <c r="O35">
        <f>Bilanço!H98*'Yatay - Trend Analiz'!$D$3</f>
        <v>0</v>
      </c>
      <c r="P35">
        <f>Bilanço!L98*'Yatay - Trend Analiz'!$D$4</f>
        <v>0</v>
      </c>
      <c r="Q35">
        <f>Bilanço!P98*'Yatay - Trend Analiz'!$D$5</f>
        <v>0</v>
      </c>
      <c r="R35">
        <f>Bilanço!T98*'Yatay - Trend Analiz'!$D$6</f>
        <v>0</v>
      </c>
      <c r="S35">
        <f>Bilanço!X98</f>
        <v>0</v>
      </c>
      <c r="T35">
        <f t="shared" si="5"/>
        <v>0</v>
      </c>
      <c r="U35" s="16" t="str">
        <f t="shared" si="6"/>
        <v/>
      </c>
      <c r="V35">
        <f t="shared" si="7"/>
        <v>0</v>
      </c>
      <c r="W35" s="16" t="str">
        <f t="shared" si="8"/>
        <v/>
      </c>
    </row>
    <row r="36" spans="1:23" x14ac:dyDescent="0.25">
      <c r="A36" t="s">
        <v>43</v>
      </c>
      <c r="B36">
        <f>Bilanço!D28*'Yatay - Trend Analiz'!$D$2</f>
        <v>260503358.04265773</v>
      </c>
      <c r="C36">
        <f>Bilanço!H28*'Yatay - Trend Analiz'!$D$3</f>
        <v>606808371.19076681</v>
      </c>
      <c r="D36">
        <f>Bilanço!L28*'Yatay - Trend Analiz'!$D$4</f>
        <v>1285037632.6364219</v>
      </c>
      <c r="E36">
        <f>Bilanço!P28*'Yatay - Trend Analiz'!$D$5</f>
        <v>1473288861.6737237</v>
      </c>
      <c r="F36">
        <f>Bilanço!T28*'Yatay - Trend Analiz'!$D$6</f>
        <v>752785811.3656714</v>
      </c>
      <c r="G36">
        <f>Bilanço!X28</f>
        <v>20063535000</v>
      </c>
      <c r="H36">
        <f t="shared" si="1"/>
        <v>-720503050.3080523</v>
      </c>
      <c r="I36" s="16">
        <f t="shared" si="2"/>
        <v>-0.48904398115759035</v>
      </c>
      <c r="J36">
        <f t="shared" si="3"/>
        <v>19310749188.634327</v>
      </c>
      <c r="K36" s="16">
        <f t="shared" si="4"/>
        <v>25.652381988445828</v>
      </c>
      <c r="M36" s="8" t="s">
        <v>107</v>
      </c>
      <c r="N36" s="8">
        <f>Bilanço!D99*'Yatay - Trend Analiz'!$D$2</f>
        <v>6808629822.0019112</v>
      </c>
      <c r="O36" s="8">
        <f>Bilanço!H99*'Yatay - Trend Analiz'!$D$3</f>
        <v>6754641808.2787704</v>
      </c>
      <c r="P36" s="8">
        <f>Bilanço!L99*'Yatay - Trend Analiz'!$D$4</f>
        <v>9247957512.0843296</v>
      </c>
      <c r="Q36" s="8">
        <f>Bilanço!P99*'Yatay - Trend Analiz'!$D$5</f>
        <v>7472122630.3837748</v>
      </c>
      <c r="R36" s="8">
        <f>Bilanço!T99*'Yatay - Trend Analiz'!$D$6</f>
        <v>4813294377.5367413</v>
      </c>
      <c r="S36" s="8">
        <f>Bilanço!X99</f>
        <v>5500355000</v>
      </c>
      <c r="T36" s="8">
        <f t="shared" si="5"/>
        <v>-2658828252.8470335</v>
      </c>
      <c r="U36" s="18">
        <f t="shared" si="6"/>
        <v>-0.3558330590072869</v>
      </c>
      <c r="V36" s="8">
        <f t="shared" si="7"/>
        <v>687060622.46325874</v>
      </c>
      <c r="W36" s="18">
        <f t="shared" si="8"/>
        <v>0.14274228180800982</v>
      </c>
    </row>
    <row r="37" spans="1:23" x14ac:dyDescent="0.25">
      <c r="A37" t="s">
        <v>44</v>
      </c>
      <c r="B37">
        <f>Bilanço!D29*'Yatay - Trend Analiz'!$D$2</f>
        <v>45476895369.593895</v>
      </c>
      <c r="C37">
        <f>Bilanço!H29*'Yatay - Trend Analiz'!$D$3</f>
        <v>57119999072.200645</v>
      </c>
      <c r="D37">
        <f>Bilanço!L29*'Yatay - Trend Analiz'!$D$4</f>
        <v>52493457645.798149</v>
      </c>
      <c r="E37">
        <f>Bilanço!P29*'Yatay - Trend Analiz'!$D$5</f>
        <v>35336267724.588043</v>
      </c>
      <c r="F37">
        <f>Bilanço!T29*'Yatay - Trend Analiz'!$D$6</f>
        <v>53804116.787929811</v>
      </c>
      <c r="G37">
        <f>Bilanço!X29</f>
        <v>1001122000</v>
      </c>
      <c r="H37">
        <f t="shared" si="1"/>
        <v>-35282463607.80011</v>
      </c>
      <c r="I37" s="16">
        <f t="shared" si="2"/>
        <v>-0.99847736843043855</v>
      </c>
      <c r="J37">
        <f t="shared" si="3"/>
        <v>947317883.21207023</v>
      </c>
      <c r="K37" s="16">
        <f t="shared" si="4"/>
        <v>17.606791817547084</v>
      </c>
      <c r="M37" t="s">
        <v>108</v>
      </c>
      <c r="N37">
        <f>Bilanço!D100*'Yatay - Trend Analiz'!$D$2</f>
        <v>-2029612552.7309113</v>
      </c>
      <c r="O37">
        <f>Bilanço!H100*'Yatay - Trend Analiz'!$D$3</f>
        <v>-1933158729.3752081</v>
      </c>
      <c r="P37">
        <f>Bilanço!L100*'Yatay - Trend Analiz'!$D$4</f>
        <v>-2057704445.4021316</v>
      </c>
      <c r="Q37">
        <f>Bilanço!P100*'Yatay - Trend Analiz'!$D$5</f>
        <v>-1894674588.5271986</v>
      </c>
      <c r="R37">
        <f>Bilanço!T100*'Yatay - Trend Analiz'!$D$6</f>
        <v>-1309952056.6299751</v>
      </c>
      <c r="S37">
        <f>Bilanço!X100</f>
        <v>7430530000</v>
      </c>
      <c r="T37">
        <f t="shared" si="5"/>
        <v>584722531.89722347</v>
      </c>
      <c r="U37" s="16">
        <f t="shared" si="6"/>
        <v>-0.30861369832998614</v>
      </c>
      <c r="V37">
        <f t="shared" si="7"/>
        <v>8740482056.6299744</v>
      </c>
      <c r="W37" s="16">
        <f t="shared" si="8"/>
        <v>-6.6723679026208185</v>
      </c>
    </row>
    <row r="38" spans="1:23" x14ac:dyDescent="0.25">
      <c r="A38" t="s">
        <v>45</v>
      </c>
      <c r="B38">
        <f>Bilanço!D30*'Yatay - Trend Analiz'!$D$2</f>
        <v>138492345702.07834</v>
      </c>
      <c r="C38">
        <f>Bilanço!H30*'Yatay - Trend Analiz'!$D$3</f>
        <v>138806978502.00867</v>
      </c>
      <c r="D38">
        <f>Bilanço!L30*'Yatay - Trend Analiz'!$D$4</f>
        <v>135851489026.61465</v>
      </c>
      <c r="E38">
        <f>Bilanço!P30*'Yatay - Trend Analiz'!$D$5</f>
        <v>98934960030.340622</v>
      </c>
      <c r="F38">
        <f>Bilanço!T30*'Yatay - Trend Analiz'!$D$6</f>
        <v>70031045323.078247</v>
      </c>
      <c r="G38">
        <f>Bilanço!X30</f>
        <v>94662620000</v>
      </c>
      <c r="H38">
        <f t="shared" si="1"/>
        <v>-28903914707.262375</v>
      </c>
      <c r="I38" s="16">
        <f t="shared" si="2"/>
        <v>-0.29215066846338589</v>
      </c>
      <c r="J38">
        <f t="shared" si="3"/>
        <v>24631574676.921753</v>
      </c>
      <c r="K38" s="16">
        <f t="shared" si="4"/>
        <v>0.35172364718086807</v>
      </c>
      <c r="M38" t="s">
        <v>109</v>
      </c>
      <c r="N38">
        <f>Bilanço!D101*'Yatay - Trend Analiz'!$D$2</f>
        <v>-187492383.28255039</v>
      </c>
      <c r="O38">
        <f>Bilanço!H101*'Yatay - Trend Analiz'!$D$3</f>
        <v>-2253689635.3789811</v>
      </c>
      <c r="P38">
        <f>Bilanço!L101*'Yatay - Trend Analiz'!$D$4</f>
        <v>-1907716213.1500788</v>
      </c>
      <c r="Q38">
        <f>Bilanço!P101*'Yatay - Trend Analiz'!$D$5</f>
        <v>-3723798061.2476063</v>
      </c>
      <c r="R38">
        <f>Bilanço!T101*'Yatay - Trend Analiz'!$D$6</f>
        <v>-1375889413.8620658</v>
      </c>
      <c r="S38">
        <f>Bilanço!X101</f>
        <v>-132235000</v>
      </c>
      <c r="T38">
        <f t="shared" si="5"/>
        <v>2347908647.3855405</v>
      </c>
      <c r="U38" s="16">
        <f t="shared" si="6"/>
        <v>-0.6305144932050657</v>
      </c>
      <c r="V38">
        <f t="shared" si="7"/>
        <v>1243654413.8620658</v>
      </c>
      <c r="W38" s="16">
        <f t="shared" si="8"/>
        <v>-0.90389125850687246</v>
      </c>
    </row>
    <row r="39" spans="1:23" x14ac:dyDescent="0.25">
      <c r="A39" t="s">
        <v>46</v>
      </c>
      <c r="B39">
        <f>Bilanço!D31*'Yatay - Trend Analiz'!$D$2</f>
        <v>0</v>
      </c>
      <c r="C39">
        <f>Bilanço!H31*'Yatay - Trend Analiz'!$D$3</f>
        <v>0</v>
      </c>
      <c r="D39">
        <f>Bilanço!L31*'Yatay - Trend Analiz'!$D$4</f>
        <v>0</v>
      </c>
      <c r="E39">
        <f>Bilanço!P31*'Yatay - Trend Analiz'!$D$5</f>
        <v>0</v>
      </c>
      <c r="F39">
        <f>Bilanço!T31*'Yatay - Trend Analiz'!$D$6</f>
        <v>0</v>
      </c>
      <c r="G39">
        <f>Bilanço!X31</f>
        <v>0</v>
      </c>
      <c r="H39">
        <f t="shared" si="1"/>
        <v>0</v>
      </c>
      <c r="I39" s="16" t="str">
        <f t="shared" si="2"/>
        <v/>
      </c>
      <c r="J39">
        <f t="shared" si="3"/>
        <v>0</v>
      </c>
      <c r="K39" s="16" t="str">
        <f t="shared" si="4"/>
        <v/>
      </c>
      <c r="M39" t="s">
        <v>110</v>
      </c>
      <c r="N39">
        <f>Bilanço!D102*'Yatay - Trend Analiz'!$D$2</f>
        <v>-1842120169.4483607</v>
      </c>
      <c r="O39">
        <f>Bilanço!H102*'Yatay - Trend Analiz'!$D$3</f>
        <v>320530906.00377315</v>
      </c>
      <c r="P39">
        <f>Bilanço!L102*'Yatay - Trend Analiz'!$D$4</f>
        <v>-149988232.25205287</v>
      </c>
      <c r="Q39">
        <f>Bilanço!P102*'Yatay - Trend Analiz'!$D$5</f>
        <v>1829123472.7204077</v>
      </c>
      <c r="R39">
        <f>Bilanço!T102*'Yatay - Trend Analiz'!$D$6</f>
        <v>65937357.232090682</v>
      </c>
      <c r="S39">
        <f>Bilanço!X102</f>
        <v>7562765000</v>
      </c>
      <c r="T39">
        <f t="shared" si="5"/>
        <v>-1763186115.488317</v>
      </c>
      <c r="U39" s="16">
        <f t="shared" si="6"/>
        <v>-0.96395139080795689</v>
      </c>
      <c r="V39">
        <f t="shared" si="7"/>
        <v>7496827642.767909</v>
      </c>
      <c r="W39" s="16">
        <f t="shared" si="8"/>
        <v>113.69621042560256</v>
      </c>
    </row>
    <row r="40" spans="1:23" s="8" customFormat="1" x14ac:dyDescent="0.25">
      <c r="A40" s="8" t="s">
        <v>47</v>
      </c>
      <c r="B40" s="8">
        <f>Bilanço!D32*'Yatay - Trend Analiz'!$D$2</f>
        <v>46561811191.095551</v>
      </c>
      <c r="C40" s="8">
        <f>Bilanço!H32*'Yatay - Trend Analiz'!$D$3</f>
        <v>42905327732.593498</v>
      </c>
      <c r="D40" s="8">
        <f>Bilanço!L32*'Yatay - Trend Analiz'!$D$4</f>
        <v>33335914932.96838</v>
      </c>
      <c r="E40" s="8">
        <f>Bilanço!P32*'Yatay - Trend Analiz'!$D$5</f>
        <v>46921890671.134605</v>
      </c>
      <c r="F40" s="8">
        <f>Bilanço!T32*'Yatay - Trend Analiz'!$D$6</f>
        <v>44982463629.28331</v>
      </c>
      <c r="G40" s="8">
        <f>Bilanço!X32</f>
        <v>43264603000</v>
      </c>
      <c r="H40" s="8">
        <f t="shared" si="1"/>
        <v>-1939427041.8512955</v>
      </c>
      <c r="I40" s="18">
        <f t="shared" si="2"/>
        <v>-4.1333096644470713E-2</v>
      </c>
      <c r="J40" s="8">
        <f t="shared" si="3"/>
        <v>-1717860629.2833099</v>
      </c>
      <c r="K40" s="18">
        <f t="shared" si="4"/>
        <v>-3.8189563013729493E-2</v>
      </c>
      <c r="M40" t="s">
        <v>111</v>
      </c>
      <c r="N40">
        <f>Bilanço!D103*'Yatay - Trend Analiz'!$D$2</f>
        <v>0</v>
      </c>
      <c r="O40">
        <f>Bilanço!H103*'Yatay - Trend Analiz'!$D$3</f>
        <v>0</v>
      </c>
      <c r="P40">
        <f>Bilanço!L103*'Yatay - Trend Analiz'!$D$4</f>
        <v>0</v>
      </c>
      <c r="Q40">
        <f>Bilanço!P103*'Yatay - Trend Analiz'!$D$5</f>
        <v>0</v>
      </c>
      <c r="R40">
        <f>Bilanço!T103*'Yatay - Trend Analiz'!$D$6</f>
        <v>0</v>
      </c>
      <c r="S40">
        <f>Bilanço!X103</f>
        <v>0</v>
      </c>
      <c r="T40">
        <f t="shared" si="5"/>
        <v>0</v>
      </c>
      <c r="U40" s="16" t="str">
        <f t="shared" si="6"/>
        <v/>
      </c>
      <c r="V40">
        <f t="shared" si="7"/>
        <v>0</v>
      </c>
      <c r="W40" s="16" t="str">
        <f t="shared" si="8"/>
        <v/>
      </c>
    </row>
    <row r="41" spans="1:23" s="8" customFormat="1" x14ac:dyDescent="0.25">
      <c r="A41" s="8" t="s">
        <v>48</v>
      </c>
      <c r="B41" s="8">
        <f>Bilanço!D33*'Yatay - Trend Analiz'!$D$2</f>
        <v>26623580759.743511</v>
      </c>
      <c r="C41" s="8">
        <f>Bilanço!H33*'Yatay - Trend Analiz'!$D$3</f>
        <v>26691597022.03973</v>
      </c>
      <c r="D41" s="8">
        <f>Bilanço!L33*'Yatay - Trend Analiz'!$D$4</f>
        <v>17965559069.244659</v>
      </c>
      <c r="E41" s="8">
        <f>Bilanço!P33*'Yatay - Trend Analiz'!$D$5</f>
        <v>23630800858.787991</v>
      </c>
      <c r="F41" s="8">
        <f>Bilanço!T33*'Yatay - Trend Analiz'!$D$6</f>
        <v>17761002730.613537</v>
      </c>
      <c r="G41" s="8">
        <f>Bilanço!X33</f>
        <v>14246790000</v>
      </c>
      <c r="H41" s="8">
        <f t="shared" si="1"/>
        <v>-5869798128.1744537</v>
      </c>
      <c r="I41" s="18">
        <f t="shared" si="2"/>
        <v>-0.24839607270405106</v>
      </c>
      <c r="J41" s="8">
        <f t="shared" si="3"/>
        <v>-3514212730.6135368</v>
      </c>
      <c r="K41" s="18">
        <f t="shared" si="4"/>
        <v>-0.19786116718265612</v>
      </c>
      <c r="M41" t="s">
        <v>112</v>
      </c>
      <c r="N41">
        <f>Bilanço!D104*'Yatay - Trend Analiz'!$D$2</f>
        <v>4779017269.2709999</v>
      </c>
      <c r="O41">
        <f>Bilanço!H104*'Yatay - Trend Analiz'!$D$3</f>
        <v>4821483078.9035625</v>
      </c>
      <c r="P41">
        <f>Bilanço!L104*'Yatay - Trend Analiz'!$D$4</f>
        <v>7190253066.6821976</v>
      </c>
      <c r="Q41">
        <f>Bilanço!P104*'Yatay - Trend Analiz'!$D$5</f>
        <v>5577448041.856576</v>
      </c>
      <c r="R41">
        <f>Bilanço!T104*'Yatay - Trend Analiz'!$D$6</f>
        <v>3503342320.9067659</v>
      </c>
      <c r="S41">
        <f>Bilanço!X104</f>
        <v>12930885000</v>
      </c>
      <c r="T41">
        <f t="shared" si="5"/>
        <v>-2074105720.94981</v>
      </c>
      <c r="U41" s="16">
        <f t="shared" si="6"/>
        <v>-0.37187360695867611</v>
      </c>
      <c r="V41">
        <f t="shared" si="7"/>
        <v>9427542679.093235</v>
      </c>
      <c r="W41" s="16">
        <f t="shared" si="8"/>
        <v>2.6910138420767042</v>
      </c>
    </row>
    <row r="42" spans="1:23" x14ac:dyDescent="0.25">
      <c r="A42" t="s">
        <v>49</v>
      </c>
      <c r="B42">
        <f>Bilanço!D34*'Yatay - Trend Analiz'!$D$2</f>
        <v>317406395.92523539</v>
      </c>
      <c r="C42">
        <f>Bilanço!H34*'Yatay - Trend Analiz'!$D$3</f>
        <v>233700997.04805237</v>
      </c>
      <c r="D42">
        <f>Bilanço!L34*'Yatay - Trend Analiz'!$D$4</f>
        <v>371457900.64643878</v>
      </c>
      <c r="E42">
        <f>Bilanço!P34*'Yatay - Trend Analiz'!$D$5</f>
        <v>290832319.42609024</v>
      </c>
      <c r="F42">
        <f>Bilanço!T34*'Yatay - Trend Analiz'!$D$6</f>
        <v>109485207.09456381</v>
      </c>
      <c r="G42">
        <f>Bilanço!X34</f>
        <v>123097000</v>
      </c>
      <c r="H42">
        <f t="shared" si="1"/>
        <v>-181347112.33152643</v>
      </c>
      <c r="I42" s="16">
        <f t="shared" si="2"/>
        <v>-0.62354525346215006</v>
      </c>
      <c r="J42">
        <f t="shared" si="3"/>
        <v>13611792.905436188</v>
      </c>
      <c r="K42" s="16">
        <f t="shared" si="4"/>
        <v>0.12432540675270864</v>
      </c>
      <c r="M42" t="s">
        <v>113</v>
      </c>
      <c r="N42">
        <f>Bilanço!D105*'Yatay - Trend Analiz'!$D$2</f>
        <v>0</v>
      </c>
      <c r="O42">
        <f>Bilanço!H105*'Yatay - Trend Analiz'!$D$3</f>
        <v>0</v>
      </c>
      <c r="P42">
        <f>Bilanço!L105*'Yatay - Trend Analiz'!$D$4</f>
        <v>0</v>
      </c>
      <c r="Q42">
        <f>Bilanço!P105*'Yatay - Trend Analiz'!$D$5</f>
        <v>0</v>
      </c>
      <c r="R42">
        <f>Bilanço!T105*'Yatay - Trend Analiz'!$D$6</f>
        <v>0</v>
      </c>
      <c r="S42">
        <f>Bilanço!X105</f>
        <v>0</v>
      </c>
      <c r="T42">
        <f t="shared" si="5"/>
        <v>0</v>
      </c>
      <c r="U42" s="16" t="str">
        <f t="shared" si="6"/>
        <v/>
      </c>
      <c r="V42">
        <f t="shared" si="7"/>
        <v>0</v>
      </c>
      <c r="W42" s="16" t="str">
        <f t="shared" si="8"/>
        <v/>
      </c>
    </row>
    <row r="43" spans="1:23" s="8" customFormat="1" x14ac:dyDescent="0.25">
      <c r="A43" s="8" t="s">
        <v>50</v>
      </c>
      <c r="B43" s="8">
        <f>Bilanço!D35*'Yatay - Trend Analiz'!$D$2</f>
        <v>11550197388.64887</v>
      </c>
      <c r="C43" s="8">
        <f>Bilanço!H35*'Yatay - Trend Analiz'!$D$3</f>
        <v>9629306286.0059929</v>
      </c>
      <c r="D43" s="8">
        <f>Bilanço!L35*'Yatay - Trend Analiz'!$D$4</f>
        <v>8984175531.3027782</v>
      </c>
      <c r="E43" s="8">
        <f>Bilanço!P35*'Yatay - Trend Analiz'!$D$5</f>
        <v>8126250603.1716061</v>
      </c>
      <c r="F43" s="8">
        <f>Bilanço!T35*'Yatay - Trend Analiz'!$D$6</f>
        <v>16655196978.387102</v>
      </c>
      <c r="G43" s="8">
        <f>Bilanço!X35</f>
        <v>18460391000</v>
      </c>
      <c r="H43" s="8">
        <f t="shared" si="1"/>
        <v>8528946375.2154961</v>
      </c>
      <c r="I43" s="18">
        <f t="shared" si="2"/>
        <v>1.0495549290452255</v>
      </c>
      <c r="J43" s="8">
        <f t="shared" si="3"/>
        <v>1805194021.6128979</v>
      </c>
      <c r="K43" s="18">
        <f t="shared" si="4"/>
        <v>0.10838623067355123</v>
      </c>
      <c r="M43" t="s">
        <v>114</v>
      </c>
      <c r="N43">
        <f>Bilanço!D106*'Yatay - Trend Analiz'!$D$2</f>
        <v>0</v>
      </c>
      <c r="O43">
        <f>Bilanço!H106*'Yatay - Trend Analiz'!$D$3</f>
        <v>0</v>
      </c>
      <c r="P43">
        <f>Bilanço!L106*'Yatay - Trend Analiz'!$D$4</f>
        <v>0</v>
      </c>
      <c r="Q43">
        <f>Bilanço!P106*'Yatay - Trend Analiz'!$D$5</f>
        <v>0</v>
      </c>
      <c r="R43">
        <f>Bilanço!T106*'Yatay - Trend Analiz'!$D$6</f>
        <v>0</v>
      </c>
      <c r="S43">
        <f>Bilanço!X106</f>
        <v>0</v>
      </c>
      <c r="T43">
        <f t="shared" si="5"/>
        <v>0</v>
      </c>
      <c r="U43" s="16" t="str">
        <f t="shared" si="6"/>
        <v/>
      </c>
      <c r="V43">
        <f t="shared" si="7"/>
        <v>0</v>
      </c>
      <c r="W43" s="16" t="str">
        <f t="shared" si="8"/>
        <v/>
      </c>
    </row>
    <row r="44" spans="1:23" x14ac:dyDescent="0.25">
      <c r="A44" t="s">
        <v>51</v>
      </c>
      <c r="B44">
        <f>Bilanço!D36*'Yatay - Trend Analiz'!$D$2</f>
        <v>1530685465.960253</v>
      </c>
      <c r="C44">
        <f>Bilanço!H36*'Yatay - Trend Analiz'!$D$3</f>
        <v>1034567439.7514149</v>
      </c>
      <c r="D44">
        <f>Bilanço!L36*'Yatay - Trend Analiz'!$D$4</f>
        <v>880695068.3128531</v>
      </c>
      <c r="E44">
        <f>Bilanço!P36*'Yatay - Trend Analiz'!$D$5</f>
        <v>10184815960.166132</v>
      </c>
      <c r="F44">
        <f>Bilanço!T36*'Yatay - Trend Analiz'!$D$6</f>
        <v>7831136044.5983849</v>
      </c>
      <c r="G44">
        <f>Bilanço!X36</f>
        <v>7993760000</v>
      </c>
      <c r="H44">
        <f t="shared" si="1"/>
        <v>-2353679915.5677471</v>
      </c>
      <c r="I44" s="16">
        <f t="shared" si="2"/>
        <v>-0.23109695106649275</v>
      </c>
      <c r="J44">
        <f t="shared" si="3"/>
        <v>162623955.40161514</v>
      </c>
      <c r="K44" s="16">
        <f t="shared" si="4"/>
        <v>2.0766330003140078E-2</v>
      </c>
      <c r="M44" s="8" t="s">
        <v>115</v>
      </c>
      <c r="N44" s="8">
        <f>Bilanço!D107*'Yatay - Trend Analiz'!$D$2</f>
        <v>4779017269.2709999</v>
      </c>
      <c r="O44" s="8">
        <f>Bilanço!H107*'Yatay - Trend Analiz'!$D$3</f>
        <v>4821483078.9035625</v>
      </c>
      <c r="P44" s="8">
        <f>Bilanço!L107*'Yatay - Trend Analiz'!$D$4</f>
        <v>7190253066.6821976</v>
      </c>
      <c r="Q44" s="8">
        <f>Bilanço!P107*'Yatay - Trend Analiz'!$D$5</f>
        <v>5577448041.856576</v>
      </c>
      <c r="R44" s="8">
        <f>Bilanço!T107*'Yatay - Trend Analiz'!$D$6</f>
        <v>3503342320.9067659</v>
      </c>
      <c r="S44" s="8">
        <f>Bilanço!X107</f>
        <v>12930885000</v>
      </c>
      <c r="T44" s="8">
        <f t="shared" si="5"/>
        <v>-2074105720.94981</v>
      </c>
      <c r="U44" s="18">
        <f t="shared" si="6"/>
        <v>-0.37187360695867611</v>
      </c>
      <c r="V44" s="8">
        <f t="shared" si="7"/>
        <v>9427542679.093235</v>
      </c>
      <c r="W44" s="18">
        <f t="shared" si="8"/>
        <v>2.6910138420767042</v>
      </c>
    </row>
    <row r="45" spans="1:23" x14ac:dyDescent="0.25">
      <c r="A45" t="s">
        <v>52</v>
      </c>
      <c r="B45">
        <f>Bilanço!D37*'Yatay - Trend Analiz'!$D$2</f>
        <v>0</v>
      </c>
      <c r="C45">
        <f>Bilanço!H37*'Yatay - Trend Analiz'!$D$3</f>
        <v>0</v>
      </c>
      <c r="D45">
        <f>Bilanço!L37*'Yatay - Trend Analiz'!$D$4</f>
        <v>0</v>
      </c>
      <c r="E45">
        <f>Bilanço!P37*'Yatay - Trend Analiz'!$D$5</f>
        <v>0</v>
      </c>
      <c r="F45">
        <f>Bilanço!T37*'Yatay - Trend Analiz'!$D$6</f>
        <v>0</v>
      </c>
      <c r="G45">
        <f>Bilanço!X37</f>
        <v>0</v>
      </c>
      <c r="H45">
        <f t="shared" si="1"/>
        <v>0</v>
      </c>
      <c r="I45" s="16" t="str">
        <f t="shared" si="2"/>
        <v/>
      </c>
      <c r="J45">
        <f t="shared" si="3"/>
        <v>0</v>
      </c>
      <c r="K45" s="16" t="str">
        <f t="shared" si="4"/>
        <v/>
      </c>
    </row>
    <row r="46" spans="1:23" x14ac:dyDescent="0.25">
      <c r="A46" t="s">
        <v>53</v>
      </c>
      <c r="B46">
        <f>Bilanço!D38*'Yatay - Trend Analiz'!$D$2</f>
        <v>0</v>
      </c>
      <c r="C46">
        <f>Bilanço!H38*'Yatay - Trend Analiz'!$D$3</f>
        <v>0</v>
      </c>
      <c r="D46">
        <f>Bilanço!L38*'Yatay - Trend Analiz'!$D$4</f>
        <v>0</v>
      </c>
      <c r="E46">
        <f>Bilanço!P38*'Yatay - Trend Analiz'!$D$5</f>
        <v>0</v>
      </c>
      <c r="F46">
        <f>Bilanço!T38*'Yatay - Trend Analiz'!$D$6</f>
        <v>0</v>
      </c>
      <c r="G46">
        <f>Bilanço!X38</f>
        <v>0</v>
      </c>
      <c r="H46">
        <f t="shared" si="1"/>
        <v>0</v>
      </c>
      <c r="I46" s="16" t="str">
        <f t="shared" si="2"/>
        <v/>
      </c>
      <c r="J46">
        <f t="shared" si="3"/>
        <v>0</v>
      </c>
      <c r="K46" s="16" t="str">
        <f t="shared" si="4"/>
        <v/>
      </c>
    </row>
    <row r="47" spans="1:23" x14ac:dyDescent="0.25">
      <c r="A47" t="s">
        <v>54</v>
      </c>
      <c r="B47">
        <f>Bilanço!D39*'Yatay - Trend Analiz'!$D$2</f>
        <v>0</v>
      </c>
      <c r="C47">
        <f>Bilanço!H39*'Yatay - Trend Analiz'!$D$3</f>
        <v>0</v>
      </c>
      <c r="D47">
        <f>Bilanço!L39*'Yatay - Trend Analiz'!$D$4</f>
        <v>0</v>
      </c>
      <c r="E47">
        <f>Bilanço!P39*'Yatay - Trend Analiz'!$D$5</f>
        <v>0</v>
      </c>
      <c r="F47">
        <f>Bilanço!T39*'Yatay - Trend Analiz'!$D$6</f>
        <v>0</v>
      </c>
      <c r="G47">
        <f>Bilanço!X39</f>
        <v>0</v>
      </c>
      <c r="H47">
        <f t="shared" si="1"/>
        <v>0</v>
      </c>
      <c r="I47" s="16" t="str">
        <f t="shared" si="2"/>
        <v/>
      </c>
      <c r="J47">
        <f t="shared" si="3"/>
        <v>0</v>
      </c>
      <c r="K47" s="16" t="str">
        <f t="shared" si="4"/>
        <v/>
      </c>
    </row>
    <row r="48" spans="1:23" x14ac:dyDescent="0.25">
      <c r="A48" t="s">
        <v>55</v>
      </c>
      <c r="B48">
        <f>Bilanço!D40*'Yatay - Trend Analiz'!$D$2</f>
        <v>0</v>
      </c>
      <c r="C48">
        <f>Bilanço!H40*'Yatay - Trend Analiz'!$D$3</f>
        <v>114552490.60037732</v>
      </c>
      <c r="D48">
        <f>Bilanço!L40*'Yatay - Trend Analiz'!$D$4</f>
        <v>32158638.634907696</v>
      </c>
      <c r="E48">
        <f>Bilanço!P40*'Yatay - Trend Analiz'!$D$5</f>
        <v>26261978.963833977</v>
      </c>
      <c r="F48">
        <f>Bilanço!T40*'Yatay - Trend Analiz'!$D$6</f>
        <v>89409110.134095415</v>
      </c>
      <c r="G48">
        <f>Bilanço!X40</f>
        <v>54618000</v>
      </c>
      <c r="H48">
        <f t="shared" si="1"/>
        <v>63147131.170261443</v>
      </c>
      <c r="I48" s="16">
        <f t="shared" si="2"/>
        <v>2.4045077203520315</v>
      </c>
      <c r="J48">
        <f t="shared" si="3"/>
        <v>-34791110.134095415</v>
      </c>
      <c r="K48" s="16">
        <f t="shared" si="4"/>
        <v>-0.38912265295914311</v>
      </c>
    </row>
    <row r="49" spans="1:11" x14ac:dyDescent="0.25">
      <c r="A49" t="s">
        <v>56</v>
      </c>
      <c r="B49">
        <f>Bilanço!D41*'Yatay - Trend Analiz'!$D$2</f>
        <v>102675591.43207969</v>
      </c>
      <c r="C49">
        <f>Bilanço!H41*'Yatay - Trend Analiz'!$D$3</f>
        <v>770812283.29819107</v>
      </c>
      <c r="D49">
        <f>Bilanço!L41*'Yatay - Trend Analiz'!$D$4</f>
        <v>1003179763.6713064</v>
      </c>
      <c r="E49">
        <f>Bilanço!P41*'Yatay - Trend Analiz'!$D$5</f>
        <v>1157514707.9478951</v>
      </c>
      <c r="F49">
        <f>Bilanço!T41*'Yatay - Trend Analiz'!$D$6</f>
        <v>447577826.74294543</v>
      </c>
      <c r="G49">
        <f>Bilanço!X41</f>
        <v>0</v>
      </c>
      <c r="H49">
        <f t="shared" si="1"/>
        <v>-709936881.20494962</v>
      </c>
      <c r="I49" s="16">
        <f t="shared" si="2"/>
        <v>-0.61332860509700504</v>
      </c>
      <c r="J49">
        <f t="shared" si="3"/>
        <v>-447577826.74294543</v>
      </c>
      <c r="K49" s="16">
        <f t="shared" si="4"/>
        <v>-1</v>
      </c>
    </row>
    <row r="50" spans="1:11" x14ac:dyDescent="0.25">
      <c r="A50" t="s">
        <v>57</v>
      </c>
      <c r="B50">
        <f>Bilanço!D42*'Yatay - Trend Analiz'!$D$2</f>
        <v>1833228288.1440723</v>
      </c>
      <c r="C50">
        <f>Bilanço!H42*'Yatay - Trend Analiz'!$D$3</f>
        <v>1484513118.6771724</v>
      </c>
      <c r="D50">
        <f>Bilanço!L42*'Yatay - Trend Analiz'!$D$4</f>
        <v>1592882927.3775554</v>
      </c>
      <c r="E50">
        <f>Bilanço!P42*'Yatay - Trend Analiz'!$D$5</f>
        <v>1128189696.701637</v>
      </c>
      <c r="F50">
        <f>Bilanço!T42*'Yatay - Trend Analiz'!$D$6</f>
        <v>516433118.45540971</v>
      </c>
      <c r="G50">
        <f>Bilanço!X42</f>
        <v>435289000</v>
      </c>
      <c r="H50">
        <f t="shared" si="1"/>
        <v>-611756578.24622726</v>
      </c>
      <c r="I50" s="16">
        <f t="shared" si="2"/>
        <v>-0.54224620206579799</v>
      </c>
      <c r="J50">
        <f t="shared" si="3"/>
        <v>-81144118.455409706</v>
      </c>
      <c r="K50" s="16">
        <f t="shared" si="4"/>
        <v>-0.15712415713791197</v>
      </c>
    </row>
    <row r="51" spans="1:11" x14ac:dyDescent="0.25">
      <c r="A51" t="s">
        <v>58</v>
      </c>
      <c r="B51">
        <f>Bilanço!D43*'Yatay - Trend Analiz'!$D$2</f>
        <v>4604037301.2415304</v>
      </c>
      <c r="C51">
        <f>Bilanço!H43*'Yatay - Trend Analiz'!$D$3</f>
        <v>2946278095.1725669</v>
      </c>
      <c r="D51">
        <f>Bilanço!L43*'Yatay - Trend Analiz'!$D$4</f>
        <v>2505806033.7778816</v>
      </c>
      <c r="E51">
        <f>Bilanço!P43*'Yatay - Trend Analiz'!$D$5</f>
        <v>2377224545.9694166</v>
      </c>
      <c r="F51">
        <f>Bilanço!T43*'Yatay - Trend Analiz'!$D$6</f>
        <v>1572222613.2572691</v>
      </c>
      <c r="G51">
        <f>Bilanço!X43</f>
        <v>1950658000</v>
      </c>
      <c r="H51">
        <f t="shared" si="1"/>
        <v>-805001932.71214747</v>
      </c>
      <c r="I51" s="16">
        <f t="shared" si="2"/>
        <v>-0.33863100314904115</v>
      </c>
      <c r="J51">
        <f t="shared" si="3"/>
        <v>378435386.74273086</v>
      </c>
      <c r="K51" s="16">
        <f t="shared" si="4"/>
        <v>0.24070089283266527</v>
      </c>
    </row>
    <row r="52" spans="1:11" x14ac:dyDescent="0.25">
      <c r="A52" t="s">
        <v>34</v>
      </c>
      <c r="B52">
        <f>Bilanço!D44*'Yatay - Trend Analiz'!$D$2</f>
        <v>46561811191.095551</v>
      </c>
      <c r="C52">
        <f>Bilanço!H44*'Yatay - Trend Analiz'!$D$3</f>
        <v>42905327732.593498</v>
      </c>
      <c r="D52">
        <f>Bilanço!L44*'Yatay - Trend Analiz'!$D$4</f>
        <v>33335914932.96838</v>
      </c>
      <c r="E52">
        <f>Bilanço!P44*'Yatay - Trend Analiz'!$D$5</f>
        <v>46921890671.134605</v>
      </c>
      <c r="F52">
        <f>Bilanço!T44*'Yatay - Trend Analiz'!$D$6</f>
        <v>44982463629.28331</v>
      </c>
      <c r="G52">
        <f>Bilanço!X44</f>
        <v>43264603000</v>
      </c>
      <c r="H52">
        <f t="shared" si="1"/>
        <v>-1939427041.8512955</v>
      </c>
      <c r="I52" s="16">
        <f t="shared" si="2"/>
        <v>-4.1333096644470713E-2</v>
      </c>
      <c r="J52">
        <f t="shared" si="3"/>
        <v>-1717860629.2833099</v>
      </c>
      <c r="K52" s="16">
        <f t="shared" si="4"/>
        <v>-3.8189563013729493E-2</v>
      </c>
    </row>
    <row r="53" spans="1:11" x14ac:dyDescent="0.25">
      <c r="A53" t="s">
        <v>59</v>
      </c>
      <c r="B53">
        <f>Bilanço!D45*'Yatay - Trend Analiz'!$D$2</f>
        <v>0</v>
      </c>
      <c r="C53">
        <f>Bilanço!H45*'Yatay - Trend Analiz'!$D$3</f>
        <v>0</v>
      </c>
      <c r="D53">
        <f>Bilanço!L45*'Yatay - Trend Analiz'!$D$4</f>
        <v>0</v>
      </c>
      <c r="E53">
        <f>Bilanço!P45*'Yatay - Trend Analiz'!$D$5</f>
        <v>0</v>
      </c>
      <c r="F53">
        <f>Bilanço!T45*'Yatay - Trend Analiz'!$D$6</f>
        <v>0</v>
      </c>
      <c r="G53">
        <f>Bilanço!X45</f>
        <v>0</v>
      </c>
      <c r="H53">
        <f t="shared" si="1"/>
        <v>0</v>
      </c>
      <c r="I53" s="16" t="str">
        <f t="shared" si="2"/>
        <v/>
      </c>
      <c r="J53">
        <f t="shared" si="3"/>
        <v>0</v>
      </c>
      <c r="K53" s="16" t="str">
        <f t="shared" si="4"/>
        <v/>
      </c>
    </row>
    <row r="54" spans="1:11" s="8" customFormat="1" x14ac:dyDescent="0.25">
      <c r="A54" s="8" t="s">
        <v>60</v>
      </c>
      <c r="B54" s="8">
        <f>Bilanço!D46*'Yatay - Trend Analiz'!$D$2</f>
        <v>52227321512.847336</v>
      </c>
      <c r="C54" s="8">
        <f>Bilanço!H46*'Yatay - Trend Analiz'!$D$3</f>
        <v>55678034195.849518</v>
      </c>
      <c r="D54" s="8">
        <f>Bilanço!L46*'Yatay - Trend Analiz'!$D$4</f>
        <v>61935189106.283852</v>
      </c>
      <c r="E54" s="8">
        <f>Bilanço!P46*'Yatay - Trend Analiz'!$D$5</f>
        <v>23705863691.065022</v>
      </c>
      <c r="F54" s="8">
        <f>Bilanço!T46*'Yatay - Trend Analiz'!$D$6</f>
        <v>10354988655.185541</v>
      </c>
      <c r="G54" s="8">
        <f>Bilanço!X46</f>
        <v>19351284000</v>
      </c>
      <c r="H54" s="8">
        <f t="shared" si="1"/>
        <v>-13350875035.87948</v>
      </c>
      <c r="I54" s="18">
        <f t="shared" si="2"/>
        <v>-0.56318872030431688</v>
      </c>
      <c r="J54" s="8">
        <f t="shared" si="3"/>
        <v>8996295344.8144588</v>
      </c>
      <c r="K54" s="18">
        <f t="shared" si="4"/>
        <v>0.8687885273837862</v>
      </c>
    </row>
    <row r="55" spans="1:11" s="8" customFormat="1" x14ac:dyDescent="0.25">
      <c r="A55" s="8" t="s">
        <v>48</v>
      </c>
      <c r="B55" s="8">
        <f>Bilanço!D47*'Yatay - Trend Analiz'!$D$2</f>
        <v>32172808785.620087</v>
      </c>
      <c r="C55" s="8">
        <f>Bilanço!H47*'Yatay - Trend Analiz'!$D$3</f>
        <v>33050218516.613029</v>
      </c>
      <c r="D55" s="8">
        <f>Bilanço!L47*'Yatay - Trend Analiz'!$D$4</f>
        <v>38817590846.427116</v>
      </c>
      <c r="E55" s="8">
        <f>Bilanço!P47*'Yatay - Trend Analiz'!$D$5</f>
        <v>13580787985.220745</v>
      </c>
      <c r="F55" s="8">
        <f>Bilanço!T47*'Yatay - Trend Analiz'!$D$6</f>
        <v>6440640739.3959541</v>
      </c>
      <c r="G55" s="8">
        <f>Bilanço!X47</f>
        <v>15017049000</v>
      </c>
      <c r="H55" s="8">
        <f t="shared" si="1"/>
        <v>-7140147245.824791</v>
      </c>
      <c r="I55" s="18">
        <f t="shared" si="2"/>
        <v>-0.52575353165037531</v>
      </c>
      <c r="J55" s="8">
        <f t="shared" si="3"/>
        <v>8576408260.6040459</v>
      </c>
      <c r="K55" s="18">
        <f t="shared" si="4"/>
        <v>1.3316079265443392</v>
      </c>
    </row>
    <row r="56" spans="1:11" x14ac:dyDescent="0.25">
      <c r="A56" t="s">
        <v>49</v>
      </c>
      <c r="B56">
        <f>Bilanço!D48*'Yatay - Trend Analiz'!$D$2</f>
        <v>2375883170.949111</v>
      </c>
      <c r="C56">
        <f>Bilanço!H48*'Yatay - Trend Analiz'!$D$3</f>
        <v>1806337989.3019643</v>
      </c>
      <c r="D56">
        <f>Bilanço!L48*'Yatay - Trend Analiz'!$D$4</f>
        <v>1904523838.3320715</v>
      </c>
      <c r="E56">
        <f>Bilanço!P48*'Yatay - Trend Analiz'!$D$5</f>
        <v>1186216729.5773888</v>
      </c>
      <c r="F56">
        <f>Bilanço!T48*'Yatay - Trend Analiz'!$D$6</f>
        <v>720272737.47647572</v>
      </c>
      <c r="G56">
        <f>Bilanço!X48</f>
        <v>725860000</v>
      </c>
      <c r="H56">
        <f t="shared" si="1"/>
        <v>-465943992.10091305</v>
      </c>
      <c r="I56" s="16">
        <f t="shared" si="2"/>
        <v>-0.39279836515786964</v>
      </c>
      <c r="J56">
        <f t="shared" si="3"/>
        <v>5587262.5235242844</v>
      </c>
      <c r="K56" s="16">
        <f t="shared" si="4"/>
        <v>7.7571484145014802E-3</v>
      </c>
    </row>
    <row r="57" spans="1:11" x14ac:dyDescent="0.25">
      <c r="A57" t="s">
        <v>50</v>
      </c>
      <c r="B57">
        <f>Bilanço!D49*'Yatay - Trend Analiz'!$D$2</f>
        <v>0</v>
      </c>
      <c r="C57">
        <f>Bilanço!H49*'Yatay - Trend Analiz'!$D$3</f>
        <v>0</v>
      </c>
      <c r="D57">
        <f>Bilanço!L49*'Yatay - Trend Analiz'!$D$4</f>
        <v>0</v>
      </c>
      <c r="E57">
        <f>Bilanço!P49*'Yatay - Trend Analiz'!$D$5</f>
        <v>0</v>
      </c>
      <c r="F57">
        <f>Bilanço!T49*'Yatay - Trend Analiz'!$D$6</f>
        <v>0</v>
      </c>
      <c r="G57">
        <f>Bilanço!X49</f>
        <v>0</v>
      </c>
      <c r="H57">
        <f t="shared" si="1"/>
        <v>0</v>
      </c>
      <c r="I57" s="16" t="str">
        <f t="shared" si="2"/>
        <v/>
      </c>
      <c r="J57">
        <f t="shared" si="3"/>
        <v>0</v>
      </c>
      <c r="K57" s="16" t="str">
        <f t="shared" si="4"/>
        <v/>
      </c>
    </row>
    <row r="58" spans="1:11" x14ac:dyDescent="0.25">
      <c r="A58" t="s">
        <v>51</v>
      </c>
      <c r="B58">
        <f>Bilanço!D50*'Yatay - Trend Analiz'!$D$2</f>
        <v>9268016637.7734337</v>
      </c>
      <c r="C58">
        <f>Bilanço!H50*'Yatay - Trend Analiz'!$D$3</f>
        <v>11335587850.627012</v>
      </c>
      <c r="D58">
        <f>Bilanço!L50*'Yatay - Trend Analiz'!$D$4</f>
        <v>10659782606.138256</v>
      </c>
      <c r="E58">
        <f>Bilanço!P50*'Yatay - Trend Analiz'!$D$5</f>
        <v>0</v>
      </c>
      <c r="F58">
        <f>Bilanço!T50*'Yatay - Trend Analiz'!$D$6</f>
        <v>0</v>
      </c>
      <c r="G58">
        <f>Bilanço!X50</f>
        <v>0</v>
      </c>
      <c r="H58">
        <f t="shared" si="1"/>
        <v>0</v>
      </c>
      <c r="I58" s="16" t="str">
        <f t="shared" si="2"/>
        <v/>
      </c>
      <c r="J58">
        <f t="shared" si="3"/>
        <v>0</v>
      </c>
      <c r="K58" s="16" t="str">
        <f t="shared" si="4"/>
        <v/>
      </c>
    </row>
    <row r="59" spans="1:11" x14ac:dyDescent="0.25">
      <c r="A59" t="s">
        <v>61</v>
      </c>
      <c r="B59">
        <f>Bilanço!D51*'Yatay - Trend Analiz'!$D$2</f>
        <v>0</v>
      </c>
      <c r="C59">
        <f>Bilanço!H51*'Yatay - Trend Analiz'!$D$3</f>
        <v>0</v>
      </c>
      <c r="D59">
        <f>Bilanço!L51*'Yatay - Trend Analiz'!$D$4</f>
        <v>0</v>
      </c>
      <c r="E59">
        <f>Bilanço!P51*'Yatay - Trend Analiz'!$D$5</f>
        <v>0</v>
      </c>
      <c r="F59">
        <f>Bilanço!T51*'Yatay - Trend Analiz'!$D$6</f>
        <v>0</v>
      </c>
      <c r="G59">
        <f>Bilanço!X51</f>
        <v>0</v>
      </c>
      <c r="H59">
        <f t="shared" si="1"/>
        <v>0</v>
      </c>
      <c r="I59" s="16" t="str">
        <f t="shared" si="2"/>
        <v/>
      </c>
      <c r="J59">
        <f t="shared" si="3"/>
        <v>0</v>
      </c>
      <c r="K59" s="16" t="str">
        <f t="shared" si="4"/>
        <v/>
      </c>
    </row>
    <row r="60" spans="1:11" x14ac:dyDescent="0.25">
      <c r="A60" t="s">
        <v>53</v>
      </c>
      <c r="B60">
        <f>Bilanço!D52*'Yatay - Trend Analiz'!$D$2</f>
        <v>0</v>
      </c>
      <c r="C60">
        <f>Bilanço!H52*'Yatay - Trend Analiz'!$D$3</f>
        <v>0</v>
      </c>
      <c r="D60">
        <f>Bilanço!L52*'Yatay - Trend Analiz'!$D$4</f>
        <v>0</v>
      </c>
      <c r="E60">
        <f>Bilanço!P52*'Yatay - Trend Analiz'!$D$5</f>
        <v>0</v>
      </c>
      <c r="F60">
        <f>Bilanço!T52*'Yatay - Trend Analiz'!$D$6</f>
        <v>0</v>
      </c>
      <c r="G60">
        <f>Bilanço!X52</f>
        <v>0</v>
      </c>
      <c r="H60">
        <f t="shared" si="1"/>
        <v>0</v>
      </c>
      <c r="I60" s="16" t="str">
        <f t="shared" si="2"/>
        <v/>
      </c>
      <c r="J60">
        <f t="shared" si="3"/>
        <v>0</v>
      </c>
      <c r="K60" s="16" t="str">
        <f t="shared" si="4"/>
        <v/>
      </c>
    </row>
    <row r="61" spans="1:11" x14ac:dyDescent="0.25">
      <c r="A61" t="s">
        <v>54</v>
      </c>
      <c r="B61">
        <f>Bilanço!D53*'Yatay - Trend Analiz'!$D$2</f>
        <v>0</v>
      </c>
      <c r="C61">
        <f>Bilanço!H53*'Yatay - Trend Analiz'!$D$3</f>
        <v>0</v>
      </c>
      <c r="D61">
        <f>Bilanço!L53*'Yatay - Trend Analiz'!$D$4</f>
        <v>0</v>
      </c>
      <c r="E61">
        <f>Bilanço!P53*'Yatay - Trend Analiz'!$D$5</f>
        <v>0</v>
      </c>
      <c r="F61">
        <f>Bilanço!T53*'Yatay - Trend Analiz'!$D$6</f>
        <v>0</v>
      </c>
      <c r="G61">
        <f>Bilanço!X53</f>
        <v>0</v>
      </c>
      <c r="H61">
        <f t="shared" si="1"/>
        <v>0</v>
      </c>
      <c r="I61" s="16" t="str">
        <f t="shared" si="2"/>
        <v/>
      </c>
      <c r="J61">
        <f t="shared" si="3"/>
        <v>0</v>
      </c>
      <c r="K61" s="16" t="str">
        <f t="shared" si="4"/>
        <v/>
      </c>
    </row>
    <row r="62" spans="1:11" x14ac:dyDescent="0.25">
      <c r="A62" t="s">
        <v>62</v>
      </c>
      <c r="B62">
        <f>Bilanço!D54*'Yatay - Trend Analiz'!$D$2</f>
        <v>0</v>
      </c>
      <c r="C62">
        <f>Bilanço!H54*'Yatay - Trend Analiz'!$D$3</f>
        <v>0</v>
      </c>
      <c r="D62">
        <f>Bilanço!L54*'Yatay - Trend Analiz'!$D$4</f>
        <v>1251992816.3764486</v>
      </c>
      <c r="E62">
        <f>Bilanço!P54*'Yatay - Trend Analiz'!$D$5</f>
        <v>4371688721.3247385</v>
      </c>
      <c r="F62">
        <f>Bilanço!T54*'Yatay - Trend Analiz'!$D$6</f>
        <v>999676.39095164312</v>
      </c>
      <c r="G62">
        <f>Bilanço!X54</f>
        <v>1043383000</v>
      </c>
      <c r="H62">
        <f t="shared" si="1"/>
        <v>-4370689044.9337864</v>
      </c>
      <c r="I62" s="16">
        <f t="shared" si="2"/>
        <v>-0.99977132946678571</v>
      </c>
      <c r="J62">
        <f t="shared" si="3"/>
        <v>1042383323.6090484</v>
      </c>
      <c r="K62" s="16">
        <f t="shared" si="4"/>
        <v>1042.7207574810789</v>
      </c>
    </row>
    <row r="63" spans="1:11" x14ac:dyDescent="0.25">
      <c r="A63" t="s">
        <v>63</v>
      </c>
      <c r="B63">
        <f>Bilanço!D55*'Yatay - Trend Analiz'!$D$2</f>
        <v>686944728.86443233</v>
      </c>
      <c r="C63">
        <f>Bilanço!H55*'Yatay - Trend Analiz'!$D$3</f>
        <v>849853990.10098767</v>
      </c>
      <c r="D63">
        <f>Bilanço!L55*'Yatay - Trend Analiz'!$D$4</f>
        <v>1090724503.8728089</v>
      </c>
      <c r="E63">
        <f>Bilanço!P55*'Yatay - Trend Analiz'!$D$5</f>
        <v>1038293778.3111734</v>
      </c>
      <c r="F63">
        <f>Bilanço!T55*'Yatay - Trend Analiz'!$D$6</f>
        <v>885477370.55048287</v>
      </c>
      <c r="G63">
        <f>Bilanço!X55</f>
        <v>1560019000</v>
      </c>
      <c r="H63">
        <f t="shared" si="1"/>
        <v>-152816407.76069057</v>
      </c>
      <c r="I63" s="16">
        <f t="shared" si="2"/>
        <v>-0.14718031731756362</v>
      </c>
      <c r="J63">
        <f t="shared" si="3"/>
        <v>674541629.44951713</v>
      </c>
      <c r="K63" s="16">
        <f t="shared" si="4"/>
        <v>0.76178302448335711</v>
      </c>
    </row>
    <row r="64" spans="1:11" x14ac:dyDescent="0.25">
      <c r="A64" t="s">
        <v>64</v>
      </c>
      <c r="B64">
        <f>Bilanço!D56*'Yatay - Trend Analiz'!$D$2</f>
        <v>0</v>
      </c>
      <c r="C64">
        <f>Bilanço!H56*'Yatay - Trend Analiz'!$D$3</f>
        <v>0</v>
      </c>
      <c r="D64">
        <f>Bilanço!L56*'Yatay - Trend Analiz'!$D$4</f>
        <v>0</v>
      </c>
      <c r="E64">
        <f>Bilanço!P56*'Yatay - Trend Analiz'!$D$5</f>
        <v>0</v>
      </c>
      <c r="F64">
        <f>Bilanço!T56*'Yatay - Trend Analiz'!$D$6</f>
        <v>0</v>
      </c>
      <c r="G64">
        <f>Bilanço!X56</f>
        <v>0</v>
      </c>
      <c r="H64">
        <f t="shared" si="1"/>
        <v>0</v>
      </c>
      <c r="I64" s="16" t="str">
        <f t="shared" si="2"/>
        <v/>
      </c>
      <c r="J64">
        <f t="shared" si="3"/>
        <v>0</v>
      </c>
      <c r="K64" s="16" t="str">
        <f t="shared" si="4"/>
        <v/>
      </c>
    </row>
    <row r="65" spans="1:11" x14ac:dyDescent="0.25">
      <c r="A65" t="s">
        <v>65</v>
      </c>
      <c r="B65">
        <f>Bilanço!D57*'Yatay - Trend Analiz'!$D$2</f>
        <v>7712593983.036974</v>
      </c>
      <c r="C65">
        <f>Bilanço!H57*'Yatay - Trend Analiz'!$D$3</f>
        <v>8636035849.2065258</v>
      </c>
      <c r="D65">
        <f>Bilanço!L57*'Yatay - Trend Analiz'!$D$4</f>
        <v>8210574495.1371508</v>
      </c>
      <c r="E65">
        <f>Bilanço!P57*'Yatay - Trend Analiz'!$D$5</f>
        <v>3506767761.7789044</v>
      </c>
      <c r="F65">
        <f>Bilanço!T57*'Yatay - Trend Analiz'!$D$6</f>
        <v>2304725904.8088832</v>
      </c>
      <c r="G65">
        <f>Bilanço!X57</f>
        <v>1004973000</v>
      </c>
      <c r="H65">
        <f t="shared" si="1"/>
        <v>-1202041856.9700212</v>
      </c>
      <c r="I65" s="16">
        <f t="shared" si="2"/>
        <v>-0.34277771971995441</v>
      </c>
      <c r="J65">
        <f t="shared" si="3"/>
        <v>-1299752904.8088832</v>
      </c>
      <c r="K65" s="16">
        <f t="shared" si="4"/>
        <v>-0.56395118486623841</v>
      </c>
    </row>
    <row r="66" spans="1:11" x14ac:dyDescent="0.25">
      <c r="A66" t="s">
        <v>66</v>
      </c>
      <c r="B66">
        <f>Bilanço!D58*'Yatay - Trend Analiz'!$D$2</f>
        <v>11074206.603301652</v>
      </c>
      <c r="C66">
        <f>Bilanço!H58*'Yatay - Trend Analiz'!$D$3</f>
        <v>0</v>
      </c>
      <c r="D66">
        <f>Bilanço!L58*'Yatay - Trend Analiz'!$D$4</f>
        <v>0</v>
      </c>
      <c r="E66">
        <f>Bilanço!P58*'Yatay - Trend Analiz'!$D$5</f>
        <v>22108714.8520726</v>
      </c>
      <c r="F66">
        <f>Bilanço!T58*'Yatay - Trend Analiz'!$D$6</f>
        <v>2872226.5627932167</v>
      </c>
      <c r="G66">
        <f>Bilanço!X58</f>
        <v>0</v>
      </c>
      <c r="H66">
        <f t="shared" si="1"/>
        <v>-19236488.289279383</v>
      </c>
      <c r="I66" s="16">
        <f t="shared" si="2"/>
        <v>-0.87008622699188876</v>
      </c>
      <c r="J66">
        <f t="shared" si="3"/>
        <v>-2872226.5627932167</v>
      </c>
      <c r="K66" s="16">
        <f t="shared" si="4"/>
        <v>-1</v>
      </c>
    </row>
    <row r="67" spans="1:11" s="8" customFormat="1" x14ac:dyDescent="0.25">
      <c r="A67" s="8" t="s">
        <v>67</v>
      </c>
      <c r="B67" s="8">
        <f>Bilanço!D59*'Yatay - Trend Analiz'!$D$2</f>
        <v>39703212998.135437</v>
      </c>
      <c r="C67" s="8">
        <f>Bilanço!H59*'Yatay - Trend Analiz'!$D$3</f>
        <v>40223616573.565643</v>
      </c>
      <c r="D67" s="8">
        <f>Bilanço!L59*'Yatay - Trend Analiz'!$D$4</f>
        <v>40580384987.362419</v>
      </c>
      <c r="E67" s="8">
        <f>Bilanço!P59*'Yatay - Trend Analiz'!$D$5</f>
        <v>28307205668.140995</v>
      </c>
      <c r="F67" s="8">
        <f>Bilanço!T59*'Yatay - Trend Analiz'!$D$6</f>
        <v>14693593038.609398</v>
      </c>
      <c r="G67" s="8">
        <f>Bilanço!X59</f>
        <v>32046733000</v>
      </c>
      <c r="H67" s="8">
        <f t="shared" si="1"/>
        <v>-13613612629.531597</v>
      </c>
      <c r="I67" s="18">
        <f t="shared" si="2"/>
        <v>-0.48092393114073267</v>
      </c>
      <c r="J67" s="8">
        <f t="shared" si="3"/>
        <v>17353139961.390602</v>
      </c>
      <c r="K67" s="18">
        <f t="shared" si="4"/>
        <v>1.1810004480043026</v>
      </c>
    </row>
    <row r="68" spans="1:11" x14ac:dyDescent="0.25">
      <c r="A68" t="s">
        <v>68</v>
      </c>
      <c r="B68">
        <f>Bilanço!D60*'Yatay - Trend Analiz'!$D$2</f>
        <v>39703212998.135437</v>
      </c>
      <c r="C68">
        <f>Bilanço!H60*'Yatay - Trend Analiz'!$D$3</f>
        <v>40223616573.565643</v>
      </c>
      <c r="D68">
        <f>Bilanço!L60*'Yatay - Trend Analiz'!$D$4</f>
        <v>40580384987.362419</v>
      </c>
      <c r="E68">
        <f>Bilanço!P60*'Yatay - Trend Analiz'!$D$5</f>
        <v>28307205668.140995</v>
      </c>
      <c r="F68">
        <f>Bilanço!T60*'Yatay - Trend Analiz'!$D$6</f>
        <v>14693593038.609398</v>
      </c>
      <c r="G68">
        <f>Bilanço!X60</f>
        <v>32046733000</v>
      </c>
      <c r="H68">
        <f t="shared" si="1"/>
        <v>-13613612629.531597</v>
      </c>
      <c r="I68" s="16">
        <f t="shared" si="2"/>
        <v>-0.48092393114073267</v>
      </c>
      <c r="J68">
        <f t="shared" si="3"/>
        <v>17353139961.390602</v>
      </c>
      <c r="K68" s="16">
        <f t="shared" si="4"/>
        <v>1.1810004480043026</v>
      </c>
    </row>
    <row r="69" spans="1:11" x14ac:dyDescent="0.25">
      <c r="A69" t="s">
        <v>69</v>
      </c>
      <c r="B69">
        <f>Bilanço!D61*'Yatay - Trend Analiz'!$D$2</f>
        <v>7385320225.1580343</v>
      </c>
      <c r="C69">
        <f>Bilanço!H61*'Yatay - Trend Analiz'!$D$3</f>
        <v>7208780665.0094328</v>
      </c>
      <c r="D69">
        <f>Bilanço!L61*'Yatay - Trend Analiz'!$D$4</f>
        <v>6305041695.5331669</v>
      </c>
      <c r="E69">
        <f>Bilanço!P61*'Yatay - Trend Analiz'!$D$5</f>
        <v>4379724545.7266912</v>
      </c>
      <c r="F69">
        <f>Bilanço!T61*'Yatay - Trend Analiz'!$D$6</f>
        <v>1741425951.895083</v>
      </c>
      <c r="G69">
        <f>Bilanço!X61</f>
        <v>1181069000</v>
      </c>
      <c r="H69">
        <f t="shared" si="1"/>
        <v>-2638298593.8316083</v>
      </c>
      <c r="I69" s="16">
        <f t="shared" si="2"/>
        <v>-0.60238916084478489</v>
      </c>
      <c r="J69">
        <f t="shared" si="3"/>
        <v>-560356951.89508295</v>
      </c>
      <c r="K69" s="16">
        <f t="shared" si="4"/>
        <v>-0.32178052204016033</v>
      </c>
    </row>
    <row r="70" spans="1:11" x14ac:dyDescent="0.25">
      <c r="A70" t="s">
        <v>70</v>
      </c>
      <c r="B70">
        <f>Bilanço!D62*'Yatay - Trend Analiz'!$D$2</f>
        <v>0</v>
      </c>
      <c r="C70">
        <f>Bilanço!H62*'Yatay - Trend Analiz'!$D$3</f>
        <v>0</v>
      </c>
      <c r="D70">
        <f>Bilanço!L62*'Yatay - Trend Analiz'!$D$4</f>
        <v>0</v>
      </c>
      <c r="E70">
        <f>Bilanço!P62*'Yatay - Trend Analiz'!$D$5</f>
        <v>0</v>
      </c>
      <c r="F70">
        <f>Bilanço!T62*'Yatay - Trend Analiz'!$D$6</f>
        <v>0</v>
      </c>
      <c r="G70">
        <f>Bilanço!X62</f>
        <v>0</v>
      </c>
      <c r="H70">
        <f t="shared" si="1"/>
        <v>0</v>
      </c>
      <c r="I70" s="16" t="str">
        <f t="shared" si="2"/>
        <v/>
      </c>
      <c r="J70">
        <f t="shared" si="3"/>
        <v>0</v>
      </c>
      <c r="K70" s="16" t="str">
        <f t="shared" si="4"/>
        <v/>
      </c>
    </row>
    <row r="71" spans="1:11" x14ac:dyDescent="0.25">
      <c r="A71" t="s">
        <v>71</v>
      </c>
      <c r="B71">
        <f>Bilanço!D63*'Yatay - Trend Analiz'!$D$2</f>
        <v>0</v>
      </c>
      <c r="C71">
        <f>Bilanço!H63*'Yatay - Trend Analiz'!$D$3</f>
        <v>0</v>
      </c>
      <c r="D71">
        <f>Bilanço!L63*'Yatay - Trend Analiz'!$D$4</f>
        <v>0</v>
      </c>
      <c r="E71">
        <f>Bilanço!P63*'Yatay - Trend Analiz'!$D$5</f>
        <v>0</v>
      </c>
      <c r="F71">
        <f>Bilanço!T63*'Yatay - Trend Analiz'!$D$6</f>
        <v>0</v>
      </c>
      <c r="G71">
        <f>Bilanço!X63</f>
        <v>0</v>
      </c>
      <c r="H71">
        <f t="shared" si="1"/>
        <v>0</v>
      </c>
      <c r="I71" s="16" t="str">
        <f t="shared" si="2"/>
        <v/>
      </c>
      <c r="J71">
        <f t="shared" si="3"/>
        <v>0</v>
      </c>
      <c r="K71" s="16" t="str">
        <f t="shared" si="4"/>
        <v/>
      </c>
    </row>
    <row r="72" spans="1:11" x14ac:dyDescent="0.25">
      <c r="A72" t="s">
        <v>72</v>
      </c>
      <c r="B72">
        <f>Bilanço!D64*'Yatay - Trend Analiz'!$D$2</f>
        <v>0</v>
      </c>
      <c r="C72">
        <f>Bilanço!H64*'Yatay - Trend Analiz'!$D$3</f>
        <v>0</v>
      </c>
      <c r="D72">
        <f>Bilanço!L64*'Yatay - Trend Analiz'!$D$4</f>
        <v>0</v>
      </c>
      <c r="E72">
        <f>Bilanço!P64*'Yatay - Trend Analiz'!$D$5</f>
        <v>0</v>
      </c>
      <c r="F72">
        <f>Bilanço!T64*'Yatay - Trend Analiz'!$D$6</f>
        <v>0</v>
      </c>
      <c r="G72">
        <f>Bilanço!X64</f>
        <v>0</v>
      </c>
      <c r="H72">
        <f t="shared" si="1"/>
        <v>0</v>
      </c>
      <c r="I72" s="16" t="str">
        <f t="shared" si="2"/>
        <v/>
      </c>
      <c r="J72">
        <f t="shared" si="3"/>
        <v>0</v>
      </c>
      <c r="K72" s="16" t="str">
        <f t="shared" si="4"/>
        <v/>
      </c>
    </row>
    <row r="73" spans="1:11" x14ac:dyDescent="0.25">
      <c r="A73" t="s">
        <v>73</v>
      </c>
      <c r="B73">
        <f>Bilanço!D65*'Yatay - Trend Analiz'!$D$2</f>
        <v>0</v>
      </c>
      <c r="C73">
        <f>Bilanço!H65*'Yatay - Trend Analiz'!$D$3</f>
        <v>0</v>
      </c>
      <c r="D73">
        <f>Bilanço!L65*'Yatay - Trend Analiz'!$D$4</f>
        <v>0</v>
      </c>
      <c r="E73">
        <f>Bilanço!P65*'Yatay - Trend Analiz'!$D$5</f>
        <v>0</v>
      </c>
      <c r="F73">
        <f>Bilanço!T65*'Yatay - Trend Analiz'!$D$6</f>
        <v>0</v>
      </c>
      <c r="G73">
        <f>Bilanço!X65</f>
        <v>0</v>
      </c>
      <c r="H73">
        <f t="shared" si="1"/>
        <v>0</v>
      </c>
      <c r="I73" s="16" t="str">
        <f t="shared" si="2"/>
        <v/>
      </c>
      <c r="J73">
        <f t="shared" si="3"/>
        <v>0</v>
      </c>
      <c r="K73" s="16" t="str">
        <f t="shared" si="4"/>
        <v/>
      </c>
    </row>
    <row r="74" spans="1:11" x14ac:dyDescent="0.25">
      <c r="A74" t="s">
        <v>74</v>
      </c>
      <c r="B74">
        <f>Bilanço!D66*'Yatay - Trend Analiz'!$D$2</f>
        <v>1354492400.2001002</v>
      </c>
      <c r="C74">
        <f>Bilanço!H66*'Yatay - Trend Analiz'!$D$3</f>
        <v>1535331748.0856731</v>
      </c>
      <c r="D74">
        <f>Bilanço!L66*'Yatay - Trend Analiz'!$D$4</f>
        <v>2591151345.1750045</v>
      </c>
      <c r="E74">
        <f>Bilanço!P66*'Yatay - Trend Analiz'!$D$5</f>
        <v>1461919301.1677768</v>
      </c>
      <c r="F74">
        <f>Bilanço!T66*'Yatay - Trend Analiz'!$D$6</f>
        <v>1027260381.9869283</v>
      </c>
      <c r="G74">
        <f>Bilanço!X66</f>
        <v>821136000</v>
      </c>
      <c r="H74">
        <f t="shared" si="1"/>
        <v>-434658919.18084848</v>
      </c>
      <c r="I74" s="16">
        <f t="shared" si="2"/>
        <v>-0.2973207336640567</v>
      </c>
      <c r="J74">
        <f t="shared" si="3"/>
        <v>-206124381.98692834</v>
      </c>
      <c r="K74" s="16">
        <f t="shared" si="4"/>
        <v>-0.2006544646336329</v>
      </c>
    </row>
    <row r="75" spans="1:11" x14ac:dyDescent="0.25">
      <c r="A75" t="s">
        <v>75</v>
      </c>
      <c r="B75">
        <f>Bilanço!D67*'Yatay - Trend Analiz'!$D$2</f>
        <v>8407561414.934741</v>
      </c>
      <c r="C75">
        <f>Bilanço!H67*'Yatay - Trend Analiz'!$D$3</f>
        <v>10639239569.104427</v>
      </c>
      <c r="D75">
        <f>Bilanço!L67*'Yatay - Trend Analiz'!$D$4</f>
        <v>10913731218.333237</v>
      </c>
      <c r="E75">
        <f>Bilanço!P67*'Yatay - Trend Analiz'!$D$5</f>
        <v>9462122046.8189545</v>
      </c>
      <c r="F75">
        <f>Bilanço!T67*'Yatay - Trend Analiz'!$D$6</f>
        <v>4784852257.2101078</v>
      </c>
      <c r="G75">
        <f>Bilanço!X67</f>
        <v>15285571000</v>
      </c>
      <c r="H75">
        <f t="shared" ref="H75:H81" si="9">F75-E75</f>
        <v>-4677269789.6088467</v>
      </c>
      <c r="I75" s="16">
        <f t="shared" ref="I75:I81" si="10">IFERROR(H75/E75,"")</f>
        <v>-0.49431509829037618</v>
      </c>
      <c r="J75">
        <f t="shared" ref="J75:J81" si="11">G75-F75</f>
        <v>10500718742.789892</v>
      </c>
      <c r="K75" s="16">
        <f t="shared" ref="K75:K81" si="12">IFERROR(J75/F75,"")</f>
        <v>2.194575334476998</v>
      </c>
    </row>
    <row r="76" spans="1:11" s="8" customFormat="1" x14ac:dyDescent="0.25">
      <c r="A76" s="8" t="s">
        <v>76</v>
      </c>
      <c r="B76" s="8">
        <f>Bilanço!D68*'Yatay - Trend Analiz'!$D$2</f>
        <v>4779017269.2709999</v>
      </c>
      <c r="C76" s="8">
        <f>Bilanço!H68*'Yatay - Trend Analiz'!$D$3</f>
        <v>4821483078.9035625</v>
      </c>
      <c r="D76" s="8">
        <f>Bilanço!L68*'Yatay - Trend Analiz'!$D$4</f>
        <v>7190253066.6821976</v>
      </c>
      <c r="E76" s="8">
        <f>Bilanço!P68*'Yatay - Trend Analiz'!$D$5</f>
        <v>5577448041.856576</v>
      </c>
      <c r="F76" s="8">
        <f>Bilanço!T68*'Yatay - Trend Analiz'!$D$6</f>
        <v>3503342320.9067659</v>
      </c>
      <c r="G76" s="8">
        <f>Bilanço!X68</f>
        <v>12930885000</v>
      </c>
      <c r="H76" s="8">
        <f t="shared" si="9"/>
        <v>-2074105720.94981</v>
      </c>
      <c r="I76" s="18">
        <f t="shared" si="10"/>
        <v>-0.37187360695867611</v>
      </c>
      <c r="J76" s="8">
        <f t="shared" si="11"/>
        <v>9427542679.093235</v>
      </c>
      <c r="K76" s="18">
        <f t="shared" si="12"/>
        <v>2.6910138420767042</v>
      </c>
    </row>
    <row r="77" spans="1:11" x14ac:dyDescent="0.25">
      <c r="A77" t="s">
        <v>77</v>
      </c>
      <c r="B77">
        <f>Bilanço!D69*'Yatay - Trend Analiz'!$D$2</f>
        <v>17776821688.57156</v>
      </c>
      <c r="C77">
        <f>Bilanço!H69*'Yatay - Trend Analiz'!$D$3</f>
        <v>16018781512.462545</v>
      </c>
      <c r="D77">
        <f>Bilanço!L69*'Yatay - Trend Analiz'!$D$4</f>
        <v>13580207661.638811</v>
      </c>
      <c r="E77">
        <f>Bilanço!P69*'Yatay - Trend Analiz'!$D$5</f>
        <v>7425991732.5709963</v>
      </c>
      <c r="F77">
        <f>Bilanço!T69*'Yatay - Trend Analiz'!$D$6</f>
        <v>3636712126.6105123</v>
      </c>
      <c r="G77">
        <f>Bilanço!X69</f>
        <v>1828072000</v>
      </c>
      <c r="H77">
        <f t="shared" si="9"/>
        <v>-3789279605.960484</v>
      </c>
      <c r="I77" s="16">
        <f t="shared" si="10"/>
        <v>-0.51027253226534031</v>
      </c>
      <c r="J77">
        <f t="shared" si="11"/>
        <v>-1808640126.6105123</v>
      </c>
      <c r="K77" s="16">
        <f t="shared" si="12"/>
        <v>-0.49732837344378994</v>
      </c>
    </row>
    <row r="78" spans="1:11" x14ac:dyDescent="0.25">
      <c r="A78" t="s">
        <v>78</v>
      </c>
      <c r="B78">
        <f>Bilanço!D70*'Yatay - Trend Analiz'!$D$2</f>
        <v>0</v>
      </c>
      <c r="C78">
        <f>Bilanço!H70*'Yatay - Trend Analiz'!$D$3</f>
        <v>0</v>
      </c>
      <c r="D78">
        <f>Bilanço!L70*'Yatay - Trend Analiz'!$D$4</f>
        <v>0</v>
      </c>
      <c r="E78">
        <f>Bilanço!P70*'Yatay - Trend Analiz'!$D$5</f>
        <v>0</v>
      </c>
      <c r="F78">
        <f>Bilanço!T70*'Yatay - Trend Analiz'!$D$6</f>
        <v>0</v>
      </c>
      <c r="G78">
        <f>Bilanço!X70</f>
        <v>0</v>
      </c>
      <c r="H78">
        <f t="shared" si="9"/>
        <v>0</v>
      </c>
      <c r="I78" s="16" t="str">
        <f t="shared" si="10"/>
        <v/>
      </c>
      <c r="J78">
        <f t="shared" si="11"/>
        <v>0</v>
      </c>
      <c r="K78" s="16" t="str">
        <f t="shared" si="12"/>
        <v/>
      </c>
    </row>
    <row r="79" spans="1:11" x14ac:dyDescent="0.25">
      <c r="A79" t="s">
        <v>79</v>
      </c>
      <c r="B79" s="7">
        <f>Bilanço!D71*'Yatay - Trend Analiz'!$D$2</f>
        <v>138492345702.07834</v>
      </c>
      <c r="C79">
        <f>Bilanço!H71*'Yatay - Trend Analiz'!$D$3</f>
        <v>138806978502.00867</v>
      </c>
      <c r="D79">
        <f>Bilanço!L71*'Yatay - Trend Analiz'!$D$4</f>
        <v>135851489026.61465</v>
      </c>
      <c r="E79">
        <f>Bilanço!P71*'Yatay - Trend Analiz'!$D$5</f>
        <v>98934960030.340622</v>
      </c>
      <c r="F79">
        <f>Bilanço!T71*'Yatay - Trend Analiz'!$D$6</f>
        <v>70031045323.078247</v>
      </c>
      <c r="G79">
        <f>Bilanço!X71</f>
        <v>94662620000</v>
      </c>
      <c r="H79">
        <f t="shared" si="9"/>
        <v>-28903914707.262375</v>
      </c>
      <c r="I79" s="16">
        <f t="shared" si="10"/>
        <v>-0.29215066846338589</v>
      </c>
      <c r="J79">
        <f t="shared" si="11"/>
        <v>24631574676.921753</v>
      </c>
      <c r="K79" s="16">
        <f t="shared" si="12"/>
        <v>0.35172364718086807</v>
      </c>
    </row>
    <row r="80" spans="1:11" x14ac:dyDescent="0.25">
      <c r="A80" t="s">
        <v>183</v>
      </c>
      <c r="B80" s="7">
        <f>B54+B67</f>
        <v>91930534510.982773</v>
      </c>
      <c r="C80" s="7">
        <f t="shared" ref="C80:G80" si="13">C54+C67</f>
        <v>95901650769.415161</v>
      </c>
      <c r="D80" s="7">
        <f t="shared" si="13"/>
        <v>102515574093.64627</v>
      </c>
      <c r="E80" s="7">
        <f t="shared" si="13"/>
        <v>52013069359.206017</v>
      </c>
      <c r="F80" s="7">
        <f t="shared" si="13"/>
        <v>25048581693.794937</v>
      </c>
      <c r="G80" s="7">
        <f t="shared" si="13"/>
        <v>51398017000</v>
      </c>
      <c r="H80">
        <f t="shared" si="9"/>
        <v>-26964487665.411079</v>
      </c>
      <c r="I80" s="16">
        <f t="shared" si="10"/>
        <v>-0.51841754385214955</v>
      </c>
      <c r="J80">
        <f t="shared" si="11"/>
        <v>26349435306.205063</v>
      </c>
      <c r="K80" s="16">
        <f t="shared" si="12"/>
        <v>1.0519332243363053</v>
      </c>
    </row>
    <row r="81" spans="1:14" x14ac:dyDescent="0.25">
      <c r="A81" t="s">
        <v>184</v>
      </c>
      <c r="B81" s="7">
        <f>B40+B54</f>
        <v>98789132703.942886</v>
      </c>
      <c r="C81" s="7">
        <f t="shared" ref="C81:G81" si="14">C40+C54</f>
        <v>98583361928.443024</v>
      </c>
      <c r="D81" s="7">
        <f t="shared" si="14"/>
        <v>95271104039.252228</v>
      </c>
      <c r="E81" s="7">
        <f t="shared" si="14"/>
        <v>70627754362.199631</v>
      </c>
      <c r="F81" s="7">
        <f t="shared" si="14"/>
        <v>55337452284.468849</v>
      </c>
      <c r="G81" s="7">
        <f t="shared" si="14"/>
        <v>62615887000</v>
      </c>
      <c r="H81">
        <f t="shared" si="9"/>
        <v>-15290302077.730782</v>
      </c>
      <c r="I81" s="16">
        <f t="shared" si="10"/>
        <v>-0.21649140930232147</v>
      </c>
      <c r="J81">
        <f t="shared" si="11"/>
        <v>7278434715.5311508</v>
      </c>
      <c r="K81" s="16">
        <f t="shared" si="12"/>
        <v>0.13152818597638863</v>
      </c>
    </row>
    <row r="82" spans="1:14" x14ac:dyDescent="0.25">
      <c r="B82" s="37" t="s">
        <v>182</v>
      </c>
      <c r="C82" s="37"/>
      <c r="D82" s="37"/>
      <c r="E82" s="37"/>
      <c r="F82" s="37"/>
      <c r="G82" s="37"/>
      <c r="I82" s="16"/>
      <c r="K82" s="16"/>
    </row>
    <row r="83" spans="1:14" x14ac:dyDescent="0.25">
      <c r="A83" s="5" t="s">
        <v>0</v>
      </c>
      <c r="B83" s="1" t="s">
        <v>21</v>
      </c>
      <c r="C83" s="1" t="s">
        <v>17</v>
      </c>
      <c r="D83" s="1" t="s">
        <v>13</v>
      </c>
      <c r="E83" s="1" t="s">
        <v>9</v>
      </c>
      <c r="F83" s="1" t="s">
        <v>5</v>
      </c>
      <c r="G83" s="1" t="s">
        <v>1</v>
      </c>
      <c r="H83" s="13" t="s">
        <v>170</v>
      </c>
      <c r="I83" s="1" t="s">
        <v>21</v>
      </c>
      <c r="J83" s="1" t="s">
        <v>17</v>
      </c>
      <c r="K83" s="1" t="s">
        <v>13</v>
      </c>
      <c r="L83" s="1" t="s">
        <v>9</v>
      </c>
      <c r="M83" s="1" t="s">
        <v>5</v>
      </c>
      <c r="N83" s="1" t="s">
        <v>1</v>
      </c>
    </row>
    <row r="84" spans="1:14" x14ac:dyDescent="0.25">
      <c r="A84" s="8" t="s">
        <v>24</v>
      </c>
      <c r="B84">
        <f t="shared" ref="B84:G84" si="15">IFERROR(B10/$B10*100,"")</f>
        <v>100</v>
      </c>
      <c r="C84" s="7">
        <f t="shared" si="15"/>
        <v>81.079490313085969</v>
      </c>
      <c r="D84" s="7">
        <f t="shared" si="15"/>
        <v>103.31988727188039</v>
      </c>
      <c r="E84" s="7">
        <f t="shared" si="15"/>
        <v>81.559810971197606</v>
      </c>
      <c r="F84" s="7">
        <f t="shared" si="15"/>
        <v>100.39552046560343</v>
      </c>
      <c r="G84" s="7">
        <f t="shared" si="15"/>
        <v>112.90800392434446</v>
      </c>
      <c r="H84" s="8" t="s">
        <v>81</v>
      </c>
      <c r="I84" s="7">
        <f t="shared" ref="I84:N84" si="16">IFERROR(N10/$N10*100,"")</f>
        <v>100</v>
      </c>
      <c r="J84" s="7">
        <f t="shared" si="16"/>
        <v>113.99882116807601</v>
      </c>
      <c r="K84" s="7">
        <f t="shared" si="16"/>
        <v>115.59705561468456</v>
      </c>
      <c r="L84" s="7">
        <f t="shared" si="16"/>
        <v>96.808936814045893</v>
      </c>
      <c r="M84" s="7">
        <f t="shared" si="16"/>
        <v>118.63219587314353</v>
      </c>
      <c r="N84" s="7">
        <f t="shared" si="16"/>
        <v>125.9520952162849</v>
      </c>
    </row>
    <row r="85" spans="1:14" x14ac:dyDescent="0.25">
      <c r="A85" s="8" t="s">
        <v>25</v>
      </c>
      <c r="B85">
        <f t="shared" ref="B85:E148" si="17">IFERROR(B11/$B11*100,"")</f>
        <v>100</v>
      </c>
      <c r="C85" s="7">
        <f t="shared" si="17"/>
        <v>126.88060321614367</v>
      </c>
      <c r="D85" s="7">
        <f t="shared" si="17"/>
        <v>212.72229377120686</v>
      </c>
      <c r="E85" s="7">
        <f t="shared" si="17"/>
        <v>75.597010021985994</v>
      </c>
      <c r="F85" s="7">
        <f t="shared" ref="F85:G148" si="18">IFERROR(F11/$B11*100,"")</f>
        <v>161.6475660341064</v>
      </c>
      <c r="G85" s="7">
        <f t="shared" si="18"/>
        <v>581.00214584425771</v>
      </c>
      <c r="H85" s="8" t="s">
        <v>82</v>
      </c>
      <c r="I85" s="7">
        <f t="shared" ref="I85:I148" si="19">IFERROR(N11/$N11*100,"")</f>
        <v>100</v>
      </c>
      <c r="J85" s="7">
        <f t="shared" ref="J85:J148" si="20">IFERROR(O11/$N11*100,"")</f>
        <v>112.54003391659082</v>
      </c>
      <c r="K85" s="7">
        <f t="shared" ref="K85:K148" si="21">IFERROR(P11/$N11*100,"")</f>
        <v>116.22650833183594</v>
      </c>
      <c r="L85" s="7">
        <f t="shared" ref="L85:L148" si="22">IFERROR(Q11/$N11*100,"")</f>
        <v>97.948437562338015</v>
      </c>
      <c r="M85" s="7">
        <f t="shared" ref="M85:M148" si="23">IFERROR(R11/$N11*100,"")</f>
        <v>143.71088880368814</v>
      </c>
      <c r="N85" s="7">
        <f t="shared" ref="N85:N148" si="24">IFERROR(S11/$N11*100,"")</f>
        <v>148.06181783780272</v>
      </c>
    </row>
    <row r="86" spans="1:14" x14ac:dyDescent="0.25">
      <c r="A86" s="12" t="s">
        <v>26</v>
      </c>
      <c r="B86" t="str">
        <f t="shared" si="17"/>
        <v/>
      </c>
      <c r="C86" s="7" t="str">
        <f t="shared" si="17"/>
        <v/>
      </c>
      <c r="D86" s="7" t="str">
        <f t="shared" si="17"/>
        <v/>
      </c>
      <c r="E86" s="7" t="str">
        <f t="shared" si="17"/>
        <v/>
      </c>
      <c r="F86" s="7" t="str">
        <f t="shared" si="18"/>
        <v/>
      </c>
      <c r="G86" s="7" t="str">
        <f t="shared" si="18"/>
        <v/>
      </c>
      <c r="H86" t="s">
        <v>83</v>
      </c>
      <c r="I86" s="7" t="str">
        <f t="shared" si="19"/>
        <v/>
      </c>
      <c r="J86" s="7" t="str">
        <f t="shared" si="20"/>
        <v/>
      </c>
      <c r="K86" s="7" t="str">
        <f t="shared" si="21"/>
        <v/>
      </c>
      <c r="L86" s="7" t="str">
        <f t="shared" si="22"/>
        <v/>
      </c>
      <c r="M86" s="7" t="str">
        <f t="shared" si="23"/>
        <v/>
      </c>
      <c r="N86" s="7" t="str">
        <f t="shared" si="24"/>
        <v/>
      </c>
    </row>
    <row r="87" spans="1:14" x14ac:dyDescent="0.25">
      <c r="A87" s="8" t="s">
        <v>27</v>
      </c>
      <c r="B87">
        <f t="shared" si="17"/>
        <v>100</v>
      </c>
      <c r="C87" s="7">
        <f t="shared" si="17"/>
        <v>79.42350935461748</v>
      </c>
      <c r="D87" s="7">
        <f t="shared" si="17"/>
        <v>82.894526606041183</v>
      </c>
      <c r="E87" s="7">
        <f t="shared" si="17"/>
        <v>67.62280937987785</v>
      </c>
      <c r="F87" s="7">
        <f t="shared" si="18"/>
        <v>105.68028348014442</v>
      </c>
      <c r="G87" s="7">
        <f t="shared" si="18"/>
        <v>67.551086027150092</v>
      </c>
      <c r="H87" t="s">
        <v>84</v>
      </c>
      <c r="I87" s="7">
        <f t="shared" si="19"/>
        <v>100</v>
      </c>
      <c r="J87" s="7">
        <f t="shared" si="20"/>
        <v>117.74485702874237</v>
      </c>
      <c r="K87" s="7">
        <f t="shared" si="21"/>
        <v>113.98067704499088</v>
      </c>
      <c r="L87" s="7">
        <f t="shared" si="22"/>
        <v>93.882800283847473</v>
      </c>
      <c r="M87" s="7">
        <f t="shared" si="23"/>
        <v>54.232343899652193</v>
      </c>
      <c r="N87" s="7">
        <f t="shared" si="24"/>
        <v>69.176294820941806</v>
      </c>
    </row>
    <row r="88" spans="1:14" x14ac:dyDescent="0.25">
      <c r="A88" t="s">
        <v>28</v>
      </c>
      <c r="B88" t="str">
        <f t="shared" si="17"/>
        <v/>
      </c>
      <c r="C88" s="7" t="str">
        <f t="shared" si="17"/>
        <v/>
      </c>
      <c r="D88" s="7" t="str">
        <f t="shared" si="17"/>
        <v/>
      </c>
      <c r="E88" s="7" t="str">
        <f t="shared" si="17"/>
        <v/>
      </c>
      <c r="F88" s="7" t="str">
        <f t="shared" si="18"/>
        <v/>
      </c>
      <c r="G88" s="7" t="str">
        <f t="shared" si="18"/>
        <v/>
      </c>
      <c r="H88" t="s">
        <v>85</v>
      </c>
      <c r="I88" s="7" t="str">
        <f t="shared" si="19"/>
        <v/>
      </c>
      <c r="J88" s="7" t="str">
        <f t="shared" si="20"/>
        <v/>
      </c>
      <c r="K88" s="7" t="str">
        <f t="shared" si="21"/>
        <v/>
      </c>
      <c r="L88" s="7" t="str">
        <f t="shared" si="22"/>
        <v/>
      </c>
      <c r="M88" s="7" t="str">
        <f t="shared" si="23"/>
        <v/>
      </c>
      <c r="N88" s="7" t="str">
        <f t="shared" si="24"/>
        <v/>
      </c>
    </row>
    <row r="89" spans="1:14" x14ac:dyDescent="0.25">
      <c r="A89" t="s">
        <v>29</v>
      </c>
      <c r="B89">
        <f t="shared" si="17"/>
        <v>100</v>
      </c>
      <c r="C89" s="7">
        <f t="shared" si="17"/>
        <v>129.35416676247291</v>
      </c>
      <c r="D89" s="7">
        <f t="shared" si="17"/>
        <v>111.2344783612713</v>
      </c>
      <c r="E89" s="7">
        <f t="shared" si="17"/>
        <v>95.378120178160032</v>
      </c>
      <c r="F89" s="7">
        <f t="shared" si="18"/>
        <v>52.949625760016225</v>
      </c>
      <c r="G89" s="7">
        <f t="shared" si="18"/>
        <v>130.37349598348575</v>
      </c>
      <c r="H89" t="s">
        <v>86</v>
      </c>
      <c r="I89" s="7" t="str">
        <f t="shared" si="19"/>
        <v/>
      </c>
      <c r="J89" s="7" t="str">
        <f t="shared" si="20"/>
        <v/>
      </c>
      <c r="K89" s="7" t="str">
        <f t="shared" si="21"/>
        <v/>
      </c>
      <c r="L89" s="7" t="str">
        <f t="shared" si="22"/>
        <v/>
      </c>
      <c r="M89" s="7" t="str">
        <f t="shared" si="23"/>
        <v/>
      </c>
      <c r="N89" s="7" t="str">
        <f t="shared" si="24"/>
        <v/>
      </c>
    </row>
    <row r="90" spans="1:14" x14ac:dyDescent="0.25">
      <c r="A90" t="s">
        <v>30</v>
      </c>
      <c r="B90" t="str">
        <f t="shared" si="17"/>
        <v/>
      </c>
      <c r="C90" s="7" t="str">
        <f t="shared" si="17"/>
        <v/>
      </c>
      <c r="D90" s="7" t="str">
        <f t="shared" si="17"/>
        <v/>
      </c>
      <c r="E90" s="7" t="str">
        <f t="shared" si="17"/>
        <v/>
      </c>
      <c r="F90" s="7" t="str">
        <f t="shared" si="18"/>
        <v/>
      </c>
      <c r="G90" s="7" t="str">
        <f t="shared" si="18"/>
        <v/>
      </c>
      <c r="H90" t="s">
        <v>87</v>
      </c>
      <c r="I90" s="7" t="str">
        <f t="shared" si="19"/>
        <v/>
      </c>
      <c r="J90" s="7" t="str">
        <f t="shared" si="20"/>
        <v/>
      </c>
      <c r="K90" s="7" t="str">
        <f t="shared" si="21"/>
        <v/>
      </c>
      <c r="L90" s="7" t="str">
        <f t="shared" si="22"/>
        <v/>
      </c>
      <c r="M90" s="7" t="str">
        <f t="shared" si="23"/>
        <v/>
      </c>
      <c r="N90" s="7" t="str">
        <f t="shared" si="24"/>
        <v/>
      </c>
    </row>
    <row r="91" spans="1:14" x14ac:dyDescent="0.25">
      <c r="A91" s="8" t="s">
        <v>31</v>
      </c>
      <c r="B91">
        <f t="shared" si="17"/>
        <v>100</v>
      </c>
      <c r="C91" s="7">
        <f t="shared" si="17"/>
        <v>92.847734663246541</v>
      </c>
      <c r="D91" s="7">
        <f t="shared" si="17"/>
        <v>86.550220754716079</v>
      </c>
      <c r="E91" s="7">
        <f t="shared" si="17"/>
        <v>150.64830242675973</v>
      </c>
      <c r="F91" s="7">
        <f t="shared" si="18"/>
        <v>259.07694244870771</v>
      </c>
      <c r="G91" s="7">
        <f t="shared" si="18"/>
        <v>370.9019383629402</v>
      </c>
      <c r="H91" t="s">
        <v>88</v>
      </c>
      <c r="I91" s="7" t="str">
        <f t="shared" si="19"/>
        <v/>
      </c>
      <c r="J91" s="7" t="str">
        <f t="shared" si="20"/>
        <v/>
      </c>
      <c r="K91" s="7" t="str">
        <f t="shared" si="21"/>
        <v/>
      </c>
      <c r="L91" s="7" t="str">
        <f t="shared" si="22"/>
        <v/>
      </c>
      <c r="M91" s="7" t="str">
        <f t="shared" si="23"/>
        <v/>
      </c>
      <c r="N91" s="7" t="str">
        <f t="shared" si="24"/>
        <v/>
      </c>
    </row>
    <row r="92" spans="1:14" x14ac:dyDescent="0.25">
      <c r="A92" t="s">
        <v>32</v>
      </c>
      <c r="B92" t="str">
        <f t="shared" si="17"/>
        <v/>
      </c>
      <c r="C92" s="7" t="str">
        <f t="shared" si="17"/>
        <v/>
      </c>
      <c r="D92" s="7" t="str">
        <f t="shared" si="17"/>
        <v/>
      </c>
      <c r="E92" s="7" t="str">
        <f t="shared" si="17"/>
        <v/>
      </c>
      <c r="F92" s="7" t="str">
        <f t="shared" si="18"/>
        <v/>
      </c>
      <c r="G92" s="7" t="str">
        <f t="shared" si="18"/>
        <v/>
      </c>
      <c r="H92" t="s">
        <v>89</v>
      </c>
      <c r="I92" s="7" t="str">
        <f t="shared" si="19"/>
        <v/>
      </c>
      <c r="J92" s="7" t="str">
        <f t="shared" si="20"/>
        <v/>
      </c>
      <c r="K92" s="7" t="str">
        <f t="shared" si="21"/>
        <v/>
      </c>
      <c r="L92" s="7" t="str">
        <f t="shared" si="22"/>
        <v/>
      </c>
      <c r="M92" s="7" t="str">
        <f t="shared" si="23"/>
        <v/>
      </c>
      <c r="N92" s="7" t="str">
        <f t="shared" si="24"/>
        <v/>
      </c>
    </row>
    <row r="93" spans="1:14" x14ac:dyDescent="0.25">
      <c r="A93" t="s">
        <v>33</v>
      </c>
      <c r="B93">
        <f t="shared" si="17"/>
        <v>100</v>
      </c>
      <c r="C93" s="7">
        <f t="shared" si="17"/>
        <v>56.796690462383928</v>
      </c>
      <c r="D93" s="7">
        <f t="shared" si="17"/>
        <v>124.58802309993662</v>
      </c>
      <c r="E93" s="7">
        <f t="shared" si="17"/>
        <v>102.11737263752367</v>
      </c>
      <c r="F93" s="7">
        <f t="shared" si="18"/>
        <v>27.93236031063195</v>
      </c>
      <c r="G93" s="7">
        <f t="shared" si="18"/>
        <v>56.042567486721154</v>
      </c>
      <c r="H93" s="8" t="s">
        <v>90</v>
      </c>
      <c r="I93" s="7">
        <f t="shared" si="19"/>
        <v>100</v>
      </c>
      <c r="J93" s="7">
        <f t="shared" si="20"/>
        <v>117.74485702874237</v>
      </c>
      <c r="K93" s="7">
        <f t="shared" si="21"/>
        <v>113.98067704499088</v>
      </c>
      <c r="L93" s="7">
        <f t="shared" si="22"/>
        <v>93.882800283847473</v>
      </c>
      <c r="M93" s="7">
        <f t="shared" si="23"/>
        <v>54.232343899652193</v>
      </c>
      <c r="N93" s="7">
        <f t="shared" si="24"/>
        <v>69.176294820941806</v>
      </c>
    </row>
    <row r="94" spans="1:14" x14ac:dyDescent="0.25">
      <c r="A94" t="s">
        <v>34</v>
      </c>
      <c r="B94">
        <f t="shared" si="17"/>
        <v>100</v>
      </c>
      <c r="C94" s="7">
        <f t="shared" si="17"/>
        <v>81.079490313085969</v>
      </c>
      <c r="D94" s="7">
        <f t="shared" si="17"/>
        <v>103.31988727188039</v>
      </c>
      <c r="E94" s="7">
        <f t="shared" si="17"/>
        <v>81.559810971197606</v>
      </c>
      <c r="F94" s="7">
        <f t="shared" si="18"/>
        <v>100.39552046560343</v>
      </c>
      <c r="G94" s="7">
        <f t="shared" si="18"/>
        <v>112.90800392434446</v>
      </c>
      <c r="H94" t="s">
        <v>91</v>
      </c>
      <c r="I94" s="7" t="str">
        <f t="shared" si="19"/>
        <v/>
      </c>
      <c r="J94" s="7" t="str">
        <f t="shared" si="20"/>
        <v/>
      </c>
      <c r="K94" s="7" t="str">
        <f t="shared" si="21"/>
        <v/>
      </c>
      <c r="L94" s="7" t="str">
        <f t="shared" si="22"/>
        <v/>
      </c>
      <c r="M94" s="7" t="str">
        <f t="shared" si="23"/>
        <v/>
      </c>
      <c r="N94" s="7" t="str">
        <f t="shared" si="24"/>
        <v/>
      </c>
    </row>
    <row r="95" spans="1:14" x14ac:dyDescent="0.25">
      <c r="A95" t="s">
        <v>35</v>
      </c>
      <c r="B95" t="str">
        <f t="shared" si="17"/>
        <v/>
      </c>
      <c r="C95" s="7" t="str">
        <f t="shared" si="17"/>
        <v/>
      </c>
      <c r="D95" s="7" t="str">
        <f t="shared" si="17"/>
        <v/>
      </c>
      <c r="E95" s="7" t="str">
        <f t="shared" si="17"/>
        <v/>
      </c>
      <c r="F95" s="7" t="str">
        <f t="shared" si="18"/>
        <v/>
      </c>
      <c r="G95" s="7" t="str">
        <f t="shared" si="18"/>
        <v/>
      </c>
      <c r="H95" t="s">
        <v>92</v>
      </c>
      <c r="I95" s="7">
        <f t="shared" si="19"/>
        <v>100</v>
      </c>
      <c r="J95" s="7">
        <f t="shared" si="20"/>
        <v>114.58927471391434</v>
      </c>
      <c r="K95" s="7">
        <f t="shared" si="21"/>
        <v>116.84138817369617</v>
      </c>
      <c r="L95" s="7">
        <f t="shared" si="22"/>
        <v>103.04341275680946</v>
      </c>
      <c r="M95" s="7">
        <f t="shared" si="23"/>
        <v>41.663784019782447</v>
      </c>
      <c r="N95" s="7">
        <f t="shared" si="24"/>
        <v>60.616502834075057</v>
      </c>
    </row>
    <row r="96" spans="1:14" x14ac:dyDescent="0.25">
      <c r="A96" s="8" t="s">
        <v>36</v>
      </c>
      <c r="B96">
        <f t="shared" si="17"/>
        <v>100</v>
      </c>
      <c r="C96" s="7">
        <f t="shared" si="17"/>
        <v>107.96399944385453</v>
      </c>
      <c r="D96" s="7">
        <f t="shared" si="17"/>
        <v>95.981219495718719</v>
      </c>
      <c r="E96" s="7">
        <f t="shared" si="17"/>
        <v>67.346963627832849</v>
      </c>
      <c r="F96" s="7">
        <f t="shared" si="18"/>
        <v>30.43290891418231</v>
      </c>
      <c r="G96" s="7">
        <f t="shared" si="18"/>
        <v>50.34904220933263</v>
      </c>
      <c r="H96" t="s">
        <v>93</v>
      </c>
      <c r="I96" s="7" t="str">
        <f t="shared" si="19"/>
        <v/>
      </c>
      <c r="J96" s="7" t="str">
        <f t="shared" si="20"/>
        <v/>
      </c>
      <c r="K96" s="7" t="str">
        <f t="shared" si="21"/>
        <v/>
      </c>
      <c r="L96" s="7" t="str">
        <f t="shared" si="22"/>
        <v/>
      </c>
      <c r="M96" s="7" t="str">
        <f t="shared" si="23"/>
        <v/>
      </c>
      <c r="N96" s="7" t="str">
        <f t="shared" si="24"/>
        <v/>
      </c>
    </row>
    <row r="97" spans="1:14" x14ac:dyDescent="0.25">
      <c r="A97" t="s">
        <v>27</v>
      </c>
      <c r="B97" t="str">
        <f t="shared" si="17"/>
        <v/>
      </c>
      <c r="C97" s="7" t="str">
        <f t="shared" si="17"/>
        <v/>
      </c>
      <c r="D97" s="7" t="str">
        <f t="shared" si="17"/>
        <v/>
      </c>
      <c r="E97" s="7" t="str">
        <f t="shared" si="17"/>
        <v/>
      </c>
      <c r="F97" s="7" t="str">
        <f t="shared" si="18"/>
        <v/>
      </c>
      <c r="G97" s="7" t="str">
        <f t="shared" si="18"/>
        <v/>
      </c>
      <c r="H97" t="s">
        <v>94</v>
      </c>
      <c r="I97" s="7">
        <f t="shared" si="19"/>
        <v>100</v>
      </c>
      <c r="J97" s="7">
        <f t="shared" si="20"/>
        <v>85.912368566712942</v>
      </c>
      <c r="K97" s="7">
        <f t="shared" si="21"/>
        <v>140.93581497660372</v>
      </c>
      <c r="L97" s="7">
        <f t="shared" si="22"/>
        <v>71.029020385026172</v>
      </c>
      <c r="M97" s="7">
        <f t="shared" si="23"/>
        <v>251.48358472584152</v>
      </c>
      <c r="N97" s="7">
        <f t="shared" si="24"/>
        <v>214.60319677362071</v>
      </c>
    </row>
    <row r="98" spans="1:14" x14ac:dyDescent="0.25">
      <c r="A98" t="s">
        <v>28</v>
      </c>
      <c r="B98" t="str">
        <f t="shared" si="17"/>
        <v/>
      </c>
      <c r="C98" s="7" t="str">
        <f t="shared" si="17"/>
        <v/>
      </c>
      <c r="D98" s="7" t="str">
        <f t="shared" si="17"/>
        <v/>
      </c>
      <c r="E98" s="7" t="str">
        <f t="shared" si="17"/>
        <v/>
      </c>
      <c r="F98" s="7" t="str">
        <f t="shared" si="18"/>
        <v/>
      </c>
      <c r="G98" s="7" t="str">
        <f t="shared" si="18"/>
        <v/>
      </c>
      <c r="H98" t="s">
        <v>95</v>
      </c>
      <c r="I98" s="7">
        <f t="shared" si="19"/>
        <v>100</v>
      </c>
      <c r="J98" s="7">
        <f t="shared" si="20"/>
        <v>122.10958621098619</v>
      </c>
      <c r="K98" s="7">
        <f t="shared" si="21"/>
        <v>110.23448373382953</v>
      </c>
      <c r="L98" s="7">
        <f t="shared" si="22"/>
        <v>78.232367496711902</v>
      </c>
      <c r="M98" s="7">
        <f t="shared" si="23"/>
        <v>138.27249895477556</v>
      </c>
      <c r="N98" s="7">
        <f t="shared" si="24"/>
        <v>176.81272296918692</v>
      </c>
    </row>
    <row r="99" spans="1:14" x14ac:dyDescent="0.25">
      <c r="A99" t="s">
        <v>29</v>
      </c>
      <c r="B99">
        <f t="shared" si="17"/>
        <v>100</v>
      </c>
      <c r="C99" s="7">
        <f t="shared" si="17"/>
        <v>104.1846044962486</v>
      </c>
      <c r="D99" s="7">
        <f t="shared" si="17"/>
        <v>68.516231780851058</v>
      </c>
      <c r="E99" s="7">
        <f t="shared" si="17"/>
        <v>48.028597032495675</v>
      </c>
      <c r="F99" s="7">
        <f t="shared" si="18"/>
        <v>80.512571719983143</v>
      </c>
      <c r="G99" s="7">
        <f t="shared" si="18"/>
        <v>48.95976282256396</v>
      </c>
      <c r="H99" t="s">
        <v>96</v>
      </c>
      <c r="I99" s="7" t="str">
        <f t="shared" si="19"/>
        <v/>
      </c>
      <c r="J99" s="7" t="str">
        <f t="shared" si="20"/>
        <v/>
      </c>
      <c r="K99" s="7" t="str">
        <f t="shared" si="21"/>
        <v/>
      </c>
      <c r="L99" s="7" t="str">
        <f t="shared" si="22"/>
        <v/>
      </c>
      <c r="M99" s="7" t="str">
        <f t="shared" si="23"/>
        <v/>
      </c>
      <c r="N99" s="7" t="str">
        <f t="shared" si="24"/>
        <v/>
      </c>
    </row>
    <row r="100" spans="1:14" x14ac:dyDescent="0.25">
      <c r="A100" t="s">
        <v>30</v>
      </c>
      <c r="B100" t="str">
        <f t="shared" si="17"/>
        <v/>
      </c>
      <c r="C100" s="7" t="str">
        <f t="shared" si="17"/>
        <v/>
      </c>
      <c r="D100" s="7" t="str">
        <f t="shared" si="17"/>
        <v/>
      </c>
      <c r="E100" s="7" t="str">
        <f t="shared" si="17"/>
        <v/>
      </c>
      <c r="F100" s="7" t="str">
        <f t="shared" si="18"/>
        <v/>
      </c>
      <c r="G100" s="7" t="str">
        <f t="shared" si="18"/>
        <v/>
      </c>
      <c r="H100" s="8" t="s">
        <v>97</v>
      </c>
      <c r="I100" s="7">
        <f t="shared" si="19"/>
        <v>100</v>
      </c>
      <c r="J100" s="7">
        <f t="shared" si="20"/>
        <v>113.84635686575446</v>
      </c>
      <c r="K100" s="7">
        <f t="shared" si="21"/>
        <v>117.1741740547467</v>
      </c>
      <c r="L100" s="7">
        <f t="shared" si="22"/>
        <v>88.386688413294905</v>
      </c>
      <c r="M100" s="7">
        <f t="shared" si="23"/>
        <v>71.809604323858906</v>
      </c>
      <c r="N100" s="7">
        <f t="shared" si="24"/>
        <v>70.586286762216417</v>
      </c>
    </row>
    <row r="101" spans="1:14" x14ac:dyDescent="0.25">
      <c r="A101" t="s">
        <v>26</v>
      </c>
      <c r="B101" t="str">
        <f t="shared" si="17"/>
        <v/>
      </c>
      <c r="C101" s="7" t="str">
        <f t="shared" si="17"/>
        <v/>
      </c>
      <c r="D101" s="7" t="str">
        <f t="shared" si="17"/>
        <v/>
      </c>
      <c r="E101" s="7" t="str">
        <f t="shared" si="17"/>
        <v/>
      </c>
      <c r="F101" s="7" t="str">
        <f t="shared" si="18"/>
        <v/>
      </c>
      <c r="G101" s="7" t="str">
        <f t="shared" si="18"/>
        <v/>
      </c>
      <c r="H101" s="8" t="s">
        <v>98</v>
      </c>
      <c r="I101" s="7">
        <f t="shared" si="19"/>
        <v>100</v>
      </c>
      <c r="J101" s="7">
        <f t="shared" si="20"/>
        <v>119.58337830725181</v>
      </c>
      <c r="K101" s="7">
        <f t="shared" si="21"/>
        <v>112.31395510366198</v>
      </c>
      <c r="L101" s="7">
        <f t="shared" si="22"/>
        <v>88.545598057627899</v>
      </c>
      <c r="M101" s="7">
        <f t="shared" si="23"/>
        <v>61.555101626737354</v>
      </c>
      <c r="N101" s="7">
        <f t="shared" si="24"/>
        <v>74.163443986254109</v>
      </c>
    </row>
    <row r="102" spans="1:14" x14ac:dyDescent="0.25">
      <c r="A102" t="s">
        <v>37</v>
      </c>
      <c r="B102" t="str">
        <f t="shared" si="17"/>
        <v/>
      </c>
      <c r="C102" s="7" t="str">
        <f t="shared" si="17"/>
        <v/>
      </c>
      <c r="D102" s="7" t="str">
        <f t="shared" si="17"/>
        <v/>
      </c>
      <c r="E102" s="7" t="str">
        <f t="shared" si="17"/>
        <v/>
      </c>
      <c r="F102" s="7" t="str">
        <f t="shared" si="18"/>
        <v/>
      </c>
      <c r="G102" s="7" t="str">
        <f t="shared" si="18"/>
        <v/>
      </c>
      <c r="H102" t="s">
        <v>99</v>
      </c>
      <c r="I102" s="7" t="str">
        <f t="shared" si="19"/>
        <v/>
      </c>
      <c r="J102" s="7" t="str">
        <f t="shared" si="20"/>
        <v/>
      </c>
      <c r="K102" s="7" t="str">
        <f t="shared" si="21"/>
        <v/>
      </c>
      <c r="L102" s="7" t="str">
        <f t="shared" si="22"/>
        <v/>
      </c>
      <c r="M102" s="7" t="str">
        <f t="shared" si="23"/>
        <v/>
      </c>
      <c r="N102" s="7" t="str">
        <f t="shared" si="24"/>
        <v/>
      </c>
    </row>
    <row r="103" spans="1:14" x14ac:dyDescent="0.25">
      <c r="A103" t="s">
        <v>32</v>
      </c>
      <c r="B103" t="str">
        <f t="shared" si="17"/>
        <v/>
      </c>
      <c r="C103" s="7" t="str">
        <f t="shared" si="17"/>
        <v/>
      </c>
      <c r="D103" s="7" t="str">
        <f t="shared" si="17"/>
        <v/>
      </c>
      <c r="E103" s="7" t="str">
        <f t="shared" si="17"/>
        <v/>
      </c>
      <c r="F103" s="7" t="str">
        <f t="shared" si="18"/>
        <v/>
      </c>
      <c r="G103" s="7" t="str">
        <f t="shared" si="18"/>
        <v/>
      </c>
      <c r="H103" t="s">
        <v>100</v>
      </c>
      <c r="I103" s="7" t="str">
        <f t="shared" si="19"/>
        <v/>
      </c>
      <c r="J103" s="7" t="str">
        <f t="shared" si="20"/>
        <v/>
      </c>
      <c r="K103" s="7" t="str">
        <f t="shared" si="21"/>
        <v/>
      </c>
      <c r="L103" s="7" t="str">
        <f t="shared" si="22"/>
        <v/>
      </c>
      <c r="M103" s="7" t="str">
        <f t="shared" si="23"/>
        <v/>
      </c>
      <c r="N103" s="7" t="str">
        <f t="shared" si="24"/>
        <v/>
      </c>
    </row>
    <row r="104" spans="1:14" x14ac:dyDescent="0.25">
      <c r="A104" t="s">
        <v>38</v>
      </c>
      <c r="B104" t="str">
        <f t="shared" si="17"/>
        <v/>
      </c>
      <c r="C104" s="7" t="str">
        <f t="shared" si="17"/>
        <v/>
      </c>
      <c r="D104" s="7" t="str">
        <f t="shared" si="17"/>
        <v/>
      </c>
      <c r="E104" s="7" t="str">
        <f t="shared" si="17"/>
        <v/>
      </c>
      <c r="F104" s="7" t="str">
        <f t="shared" si="18"/>
        <v/>
      </c>
      <c r="G104" s="7" t="str">
        <f t="shared" si="18"/>
        <v/>
      </c>
      <c r="H104" t="s">
        <v>101</v>
      </c>
      <c r="I104" s="7" t="str">
        <f t="shared" si="19"/>
        <v/>
      </c>
      <c r="J104" s="7" t="str">
        <f t="shared" si="20"/>
        <v/>
      </c>
      <c r="K104" s="7" t="str">
        <f t="shared" si="21"/>
        <v/>
      </c>
      <c r="L104" s="7" t="str">
        <f t="shared" si="22"/>
        <v/>
      </c>
      <c r="M104" s="7" t="str">
        <f t="shared" si="23"/>
        <v/>
      </c>
      <c r="N104" s="7" t="str">
        <f t="shared" si="24"/>
        <v/>
      </c>
    </row>
    <row r="105" spans="1:14" x14ac:dyDescent="0.25">
      <c r="A105" t="s">
        <v>31</v>
      </c>
      <c r="B105" t="str">
        <f t="shared" si="17"/>
        <v/>
      </c>
      <c r="C105" s="7" t="str">
        <f t="shared" si="17"/>
        <v/>
      </c>
      <c r="D105" s="7" t="str">
        <f t="shared" si="17"/>
        <v/>
      </c>
      <c r="E105" s="7" t="str">
        <f t="shared" si="17"/>
        <v/>
      </c>
      <c r="F105" s="7" t="str">
        <f t="shared" si="18"/>
        <v/>
      </c>
      <c r="G105" s="7" t="str">
        <f t="shared" si="18"/>
        <v/>
      </c>
      <c r="H105" t="s">
        <v>102</v>
      </c>
      <c r="I105" s="7" t="str">
        <f t="shared" si="19"/>
        <v/>
      </c>
      <c r="J105" s="7" t="str">
        <f t="shared" si="20"/>
        <v/>
      </c>
      <c r="K105" s="7" t="str">
        <f t="shared" si="21"/>
        <v/>
      </c>
      <c r="L105" s="7" t="str">
        <f t="shared" si="22"/>
        <v/>
      </c>
      <c r="M105" s="7" t="str">
        <f t="shared" si="23"/>
        <v/>
      </c>
      <c r="N105" s="7" t="str">
        <f t="shared" si="24"/>
        <v/>
      </c>
    </row>
    <row r="106" spans="1:14" x14ac:dyDescent="0.25">
      <c r="A106" t="s">
        <v>39</v>
      </c>
      <c r="B106" t="str">
        <f t="shared" si="17"/>
        <v/>
      </c>
      <c r="C106" s="7" t="str">
        <f t="shared" si="17"/>
        <v/>
      </c>
      <c r="D106" s="7" t="str">
        <f t="shared" si="17"/>
        <v/>
      </c>
      <c r="E106" s="7" t="str">
        <f t="shared" si="17"/>
        <v/>
      </c>
      <c r="F106" s="7" t="str">
        <f t="shared" si="18"/>
        <v/>
      </c>
      <c r="G106" s="7" t="str">
        <f t="shared" si="18"/>
        <v/>
      </c>
      <c r="H106" t="s">
        <v>103</v>
      </c>
      <c r="I106" s="7">
        <f t="shared" si="19"/>
        <v>100</v>
      </c>
      <c r="J106" s="7">
        <f t="shared" si="20"/>
        <v>113.84635686575446</v>
      </c>
      <c r="K106" s="7">
        <f t="shared" si="21"/>
        <v>117.1741740547467</v>
      </c>
      <c r="L106" s="7">
        <f t="shared" si="22"/>
        <v>88.386688413294905</v>
      </c>
      <c r="M106" s="7">
        <f t="shared" si="23"/>
        <v>71.809604323858906</v>
      </c>
      <c r="N106" s="7">
        <f t="shared" si="24"/>
        <v>70.586286762216417</v>
      </c>
    </row>
    <row r="107" spans="1:14" x14ac:dyDescent="0.25">
      <c r="A107" s="8" t="s">
        <v>40</v>
      </c>
      <c r="B107">
        <f t="shared" si="17"/>
        <v>100</v>
      </c>
      <c r="C107" s="7">
        <f t="shared" si="17"/>
        <v>265.72435838345166</v>
      </c>
      <c r="D107" s="7">
        <f t="shared" si="17"/>
        <v>302.06708523231543</v>
      </c>
      <c r="E107" s="7">
        <f t="shared" si="17"/>
        <v>358.93809007357697</v>
      </c>
      <c r="F107" s="7">
        <f t="shared" si="18"/>
        <v>245.38561498323656</v>
      </c>
      <c r="G107" s="7">
        <f t="shared" si="18"/>
        <v>272.35948388021302</v>
      </c>
      <c r="H107" t="s">
        <v>104</v>
      </c>
      <c r="I107" s="7">
        <f t="shared" si="19"/>
        <v>100</v>
      </c>
      <c r="J107" s="7">
        <f t="shared" si="20"/>
        <v>227.51773555581494</v>
      </c>
      <c r="K107" s="7">
        <f t="shared" si="21"/>
        <v>32.602999394453647</v>
      </c>
      <c r="L107" s="7">
        <f t="shared" si="22"/>
        <v>72.434540992361491</v>
      </c>
      <c r="M107" s="7">
        <f t="shared" si="23"/>
        <v>50.742269473597503</v>
      </c>
      <c r="N107" s="7">
        <f t="shared" si="24"/>
        <v>226.60011989885453</v>
      </c>
    </row>
    <row r="108" spans="1:14" x14ac:dyDescent="0.25">
      <c r="A108" t="s">
        <v>41</v>
      </c>
      <c r="B108">
        <f t="shared" si="17"/>
        <v>100</v>
      </c>
      <c r="C108" s="7">
        <f t="shared" si="17"/>
        <v>0</v>
      </c>
      <c r="D108" s="7">
        <f t="shared" si="17"/>
        <v>0</v>
      </c>
      <c r="E108" s="7">
        <f t="shared" si="17"/>
        <v>0</v>
      </c>
      <c r="F108" s="7">
        <f t="shared" si="18"/>
        <v>0</v>
      </c>
      <c r="G108" s="7">
        <f t="shared" si="18"/>
        <v>0</v>
      </c>
      <c r="H108" t="s">
        <v>105</v>
      </c>
      <c r="I108" s="7">
        <f t="shared" si="19"/>
        <v>100</v>
      </c>
      <c r="J108" s="7">
        <f t="shared" si="20"/>
        <v>137.96853715948473</v>
      </c>
      <c r="K108" s="7">
        <f t="shared" si="21"/>
        <v>90.860281893112329</v>
      </c>
      <c r="L108" s="7">
        <f t="shared" si="22"/>
        <v>64.190894643977643</v>
      </c>
      <c r="M108" s="7">
        <f t="shared" si="23"/>
        <v>71.466535189844535</v>
      </c>
      <c r="N108" s="7">
        <f t="shared" si="24"/>
        <v>71.038307338320848</v>
      </c>
    </row>
    <row r="109" spans="1:14" x14ac:dyDescent="0.25">
      <c r="A109" s="8" t="s">
        <v>42</v>
      </c>
      <c r="B109">
        <f t="shared" si="17"/>
        <v>100</v>
      </c>
      <c r="C109" s="7">
        <f t="shared" si="17"/>
        <v>133.7810324112736</v>
      </c>
      <c r="D109" s="7">
        <f t="shared" si="17"/>
        <v>113.41597615041663</v>
      </c>
      <c r="E109" s="7">
        <f t="shared" si="17"/>
        <v>76.333242603897205</v>
      </c>
      <c r="F109" s="7">
        <f t="shared" si="18"/>
        <v>29.697912698671292</v>
      </c>
      <c r="G109" s="7">
        <f t="shared" si="18"/>
        <v>19.881789586799076</v>
      </c>
      <c r="H109" t="s">
        <v>106</v>
      </c>
      <c r="I109" s="7" t="str">
        <f t="shared" si="19"/>
        <v/>
      </c>
      <c r="J109" s="7" t="str">
        <f t="shared" si="20"/>
        <v/>
      </c>
      <c r="K109" s="7" t="str">
        <f t="shared" si="21"/>
        <v/>
      </c>
      <c r="L109" s="7" t="str">
        <f t="shared" si="22"/>
        <v/>
      </c>
      <c r="M109" s="7" t="str">
        <f t="shared" si="23"/>
        <v/>
      </c>
      <c r="N109" s="7" t="str">
        <f t="shared" si="24"/>
        <v/>
      </c>
    </row>
    <row r="110" spans="1:14" x14ac:dyDescent="0.25">
      <c r="A110" t="s">
        <v>43</v>
      </c>
      <c r="B110">
        <f t="shared" si="17"/>
        <v>100</v>
      </c>
      <c r="C110" s="7">
        <f t="shared" si="17"/>
        <v>232.93687104463402</v>
      </c>
      <c r="D110" s="7">
        <f t="shared" si="17"/>
        <v>493.29023713621211</v>
      </c>
      <c r="E110" s="7">
        <f t="shared" si="17"/>
        <v>565.55465263233611</v>
      </c>
      <c r="F110" s="7">
        <f t="shared" si="18"/>
        <v>288.97355374682036</v>
      </c>
      <c r="G110" s="7">
        <f t="shared" si="18"/>
        <v>7701.8335390189377</v>
      </c>
      <c r="H110" s="8" t="s">
        <v>107</v>
      </c>
      <c r="I110" s="7">
        <f t="shared" si="19"/>
        <v>100</v>
      </c>
      <c r="J110" s="7">
        <f t="shared" si="20"/>
        <v>99.207064928854265</v>
      </c>
      <c r="K110" s="7">
        <f t="shared" si="21"/>
        <v>135.82699829266375</v>
      </c>
      <c r="L110" s="7">
        <f t="shared" si="22"/>
        <v>109.74488003794542</v>
      </c>
      <c r="M110" s="7">
        <f t="shared" si="23"/>
        <v>70.694023663655571</v>
      </c>
      <c r="N110" s="7">
        <f t="shared" si="24"/>
        <v>80.785049911595209</v>
      </c>
    </row>
    <row r="111" spans="1:14" x14ac:dyDescent="0.25">
      <c r="A111" t="s">
        <v>44</v>
      </c>
      <c r="B111">
        <f t="shared" si="17"/>
        <v>100</v>
      </c>
      <c r="C111" s="7">
        <f t="shared" si="17"/>
        <v>125.60223957238601</v>
      </c>
      <c r="D111" s="7">
        <f t="shared" si="17"/>
        <v>115.42885067061013</v>
      </c>
      <c r="E111" s="7">
        <f t="shared" si="17"/>
        <v>77.701583270818588</v>
      </c>
      <c r="F111" s="7">
        <f t="shared" si="18"/>
        <v>0.11831088369304897</v>
      </c>
      <c r="G111" s="7">
        <f t="shared" si="18"/>
        <v>2.2013859826265882</v>
      </c>
      <c r="H111" t="s">
        <v>108</v>
      </c>
      <c r="I111" s="7">
        <f t="shared" si="19"/>
        <v>100</v>
      </c>
      <c r="J111" s="7">
        <f t="shared" si="20"/>
        <v>95.247673097709153</v>
      </c>
      <c r="K111" s="7">
        <f t="shared" si="21"/>
        <v>101.38410124796586</v>
      </c>
      <c r="L111" s="7">
        <f t="shared" si="22"/>
        <v>93.351540715386832</v>
      </c>
      <c r="M111" s="7">
        <f t="shared" si="23"/>
        <v>64.541976490409013</v>
      </c>
      <c r="N111" s="7">
        <f t="shared" si="24"/>
        <v>-366.10583581590362</v>
      </c>
    </row>
    <row r="112" spans="1:14" x14ac:dyDescent="0.25">
      <c r="A112" t="s">
        <v>45</v>
      </c>
      <c r="B112">
        <f t="shared" si="17"/>
        <v>100</v>
      </c>
      <c r="C112" s="7">
        <f t="shared" si="17"/>
        <v>100.22718425219482</v>
      </c>
      <c r="D112" s="7">
        <f t="shared" si="17"/>
        <v>98.093138893650746</v>
      </c>
      <c r="E112" s="7">
        <f t="shared" si="17"/>
        <v>71.437132159756544</v>
      </c>
      <c r="F112" s="7">
        <f t="shared" si="18"/>
        <v>50.56672624617643</v>
      </c>
      <c r="G112" s="7">
        <f t="shared" si="18"/>
        <v>68.352239627478127</v>
      </c>
      <c r="H112" t="s">
        <v>109</v>
      </c>
      <c r="I112" s="7">
        <f t="shared" si="19"/>
        <v>100</v>
      </c>
      <c r="J112" s="7">
        <f t="shared" si="20"/>
        <v>1202.016634447853</v>
      </c>
      <c r="K112" s="7">
        <f t="shared" si="21"/>
        <v>1017.4899799930308</v>
      </c>
      <c r="L112" s="7">
        <f t="shared" si="22"/>
        <v>1986.1063132553259</v>
      </c>
      <c r="M112" s="7">
        <f t="shared" si="23"/>
        <v>733.83749770176269</v>
      </c>
      <c r="N112" s="7">
        <f t="shared" si="24"/>
        <v>70.528198364582252</v>
      </c>
    </row>
    <row r="113" spans="1:14" x14ac:dyDescent="0.25">
      <c r="A113" t="s">
        <v>46</v>
      </c>
      <c r="B113" t="str">
        <f t="shared" si="17"/>
        <v/>
      </c>
      <c r="C113" s="7" t="str">
        <f t="shared" si="17"/>
        <v/>
      </c>
      <c r="D113" s="7" t="str">
        <f t="shared" si="17"/>
        <v/>
      </c>
      <c r="E113" s="7" t="str">
        <f t="shared" si="17"/>
        <v/>
      </c>
      <c r="F113" s="7" t="str">
        <f t="shared" si="18"/>
        <v/>
      </c>
      <c r="G113" s="7" t="str">
        <f t="shared" si="18"/>
        <v/>
      </c>
      <c r="H113" t="s">
        <v>110</v>
      </c>
      <c r="I113" s="7">
        <f t="shared" si="19"/>
        <v>100</v>
      </c>
      <c r="J113" s="7">
        <f t="shared" si="20"/>
        <v>-17.400108381624147</v>
      </c>
      <c r="K113" s="7">
        <f t="shared" si="21"/>
        <v>8.1421524360687165</v>
      </c>
      <c r="L113" s="7">
        <f t="shared" si="22"/>
        <v>-99.294470743901314</v>
      </c>
      <c r="M113" s="7">
        <f t="shared" si="23"/>
        <v>-3.5794275707776553</v>
      </c>
      <c r="N113" s="7">
        <f t="shared" si="24"/>
        <v>-410.54677786111739</v>
      </c>
    </row>
    <row r="114" spans="1:14" x14ac:dyDescent="0.25">
      <c r="A114" s="8" t="s">
        <v>47</v>
      </c>
      <c r="B114">
        <f t="shared" si="17"/>
        <v>100</v>
      </c>
      <c r="C114" s="7">
        <f t="shared" si="17"/>
        <v>92.147033448730369</v>
      </c>
      <c r="D114" s="7">
        <f t="shared" si="17"/>
        <v>71.594970384965421</v>
      </c>
      <c r="E114" s="7">
        <f t="shared" si="17"/>
        <v>100.77333649793228</v>
      </c>
      <c r="F114" s="7">
        <f t="shared" si="18"/>
        <v>96.608062441277468</v>
      </c>
      <c r="G114" s="7">
        <f t="shared" si="18"/>
        <v>92.918642753041993</v>
      </c>
      <c r="H114" t="s">
        <v>111</v>
      </c>
      <c r="I114" s="7" t="str">
        <f t="shared" si="19"/>
        <v/>
      </c>
      <c r="J114" s="7" t="str">
        <f t="shared" si="20"/>
        <v/>
      </c>
      <c r="K114" s="7" t="str">
        <f t="shared" si="21"/>
        <v/>
      </c>
      <c r="L114" s="7" t="str">
        <f t="shared" si="22"/>
        <v/>
      </c>
      <c r="M114" s="7" t="str">
        <f t="shared" si="23"/>
        <v/>
      </c>
      <c r="N114" s="7" t="str">
        <f t="shared" si="24"/>
        <v/>
      </c>
    </row>
    <row r="115" spans="1:14" x14ac:dyDescent="0.25">
      <c r="A115" s="8" t="s">
        <v>48</v>
      </c>
      <c r="B115">
        <f t="shared" si="17"/>
        <v>100</v>
      </c>
      <c r="C115" s="7">
        <f t="shared" si="17"/>
        <v>100.25547375805685</v>
      </c>
      <c r="D115" s="7">
        <f t="shared" si="17"/>
        <v>67.479875195487182</v>
      </c>
      <c r="E115" s="7">
        <f t="shared" si="17"/>
        <v>88.758912905206245</v>
      </c>
      <c r="F115" s="7">
        <f t="shared" si="18"/>
        <v>66.711547522072095</v>
      </c>
      <c r="G115" s="7">
        <f t="shared" si="18"/>
        <v>53.511922864793682</v>
      </c>
      <c r="H115" t="s">
        <v>112</v>
      </c>
      <c r="I115" s="7">
        <f t="shared" si="19"/>
        <v>100</v>
      </c>
      <c r="J115" s="7">
        <f t="shared" si="20"/>
        <v>100.88858874617628</v>
      </c>
      <c r="K115" s="7">
        <f t="shared" si="21"/>
        <v>150.45463662404828</v>
      </c>
      <c r="L115" s="7">
        <f t="shared" si="22"/>
        <v>116.70700747870222</v>
      </c>
      <c r="M115" s="7">
        <f t="shared" si="23"/>
        <v>73.306751650244024</v>
      </c>
      <c r="N115" s="7">
        <f t="shared" si="24"/>
        <v>270.57623505872999</v>
      </c>
    </row>
    <row r="116" spans="1:14" x14ac:dyDescent="0.25">
      <c r="A116" t="s">
        <v>49</v>
      </c>
      <c r="B116">
        <f t="shared" si="17"/>
        <v>100</v>
      </c>
      <c r="C116" s="7">
        <f t="shared" si="17"/>
        <v>73.628320049070567</v>
      </c>
      <c r="D116" s="7">
        <f t="shared" si="17"/>
        <v>117.02911643089107</v>
      </c>
      <c r="E116" s="7">
        <f t="shared" si="17"/>
        <v>91.627743851322819</v>
      </c>
      <c r="F116" s="7">
        <f t="shared" si="18"/>
        <v>34.493699087384769</v>
      </c>
      <c r="G116" s="7">
        <f t="shared" si="18"/>
        <v>38.782142256829417</v>
      </c>
      <c r="H116" t="s">
        <v>113</v>
      </c>
      <c r="I116" s="7" t="str">
        <f t="shared" si="19"/>
        <v/>
      </c>
      <c r="J116" s="7" t="str">
        <f t="shared" si="20"/>
        <v/>
      </c>
      <c r="K116" s="7" t="str">
        <f t="shared" si="21"/>
        <v/>
      </c>
      <c r="L116" s="7" t="str">
        <f t="shared" si="22"/>
        <v/>
      </c>
      <c r="M116" s="7" t="str">
        <f t="shared" si="23"/>
        <v/>
      </c>
      <c r="N116" s="7" t="str">
        <f t="shared" si="24"/>
        <v/>
      </c>
    </row>
    <row r="117" spans="1:14" x14ac:dyDescent="0.25">
      <c r="A117" s="8" t="s">
        <v>50</v>
      </c>
      <c r="B117">
        <f t="shared" si="17"/>
        <v>100</v>
      </c>
      <c r="C117" s="7">
        <f t="shared" si="17"/>
        <v>83.369192421502149</v>
      </c>
      <c r="D117" s="7">
        <f t="shared" si="17"/>
        <v>77.783740216700636</v>
      </c>
      <c r="E117" s="7">
        <f t="shared" si="17"/>
        <v>70.355945701480394</v>
      </c>
      <c r="F117" s="7">
        <f t="shared" si="18"/>
        <v>144.19837530010739</v>
      </c>
      <c r="G117" s="7">
        <f t="shared" si="18"/>
        <v>159.82749366813616</v>
      </c>
      <c r="H117" t="s">
        <v>114</v>
      </c>
      <c r="I117" s="7" t="str">
        <f t="shared" si="19"/>
        <v/>
      </c>
      <c r="J117" s="7" t="str">
        <f t="shared" si="20"/>
        <v/>
      </c>
      <c r="K117" s="7" t="str">
        <f t="shared" si="21"/>
        <v/>
      </c>
      <c r="L117" s="7" t="str">
        <f t="shared" si="22"/>
        <v/>
      </c>
      <c r="M117" s="7" t="str">
        <f t="shared" si="23"/>
        <v/>
      </c>
      <c r="N117" s="7" t="str">
        <f t="shared" si="24"/>
        <v/>
      </c>
    </row>
    <row r="118" spans="1:14" x14ac:dyDescent="0.25">
      <c r="A118" t="s">
        <v>51</v>
      </c>
      <c r="B118">
        <f t="shared" si="17"/>
        <v>100</v>
      </c>
      <c r="C118" s="7">
        <f t="shared" si="17"/>
        <v>67.58850611431096</v>
      </c>
      <c r="D118" s="7">
        <f t="shared" si="17"/>
        <v>57.535992070086195</v>
      </c>
      <c r="E118" s="7">
        <f t="shared" si="17"/>
        <v>665.37614595934235</v>
      </c>
      <c r="F118" s="7">
        <f t="shared" si="18"/>
        <v>511.60974731576465</v>
      </c>
      <c r="G118" s="7">
        <f t="shared" si="18"/>
        <v>522.23400416134689</v>
      </c>
      <c r="H118" s="8" t="s">
        <v>115</v>
      </c>
      <c r="I118" s="7">
        <f t="shared" si="19"/>
        <v>100</v>
      </c>
      <c r="J118" s="7">
        <f t="shared" si="20"/>
        <v>100.88858874617628</v>
      </c>
      <c r="K118" s="7">
        <f t="shared" si="21"/>
        <v>150.45463662404828</v>
      </c>
      <c r="L118" s="7">
        <f t="shared" si="22"/>
        <v>116.70700747870222</v>
      </c>
      <c r="M118" s="7">
        <f t="shared" si="23"/>
        <v>73.306751650244024</v>
      </c>
      <c r="N118" s="7">
        <f t="shared" si="24"/>
        <v>270.57623505872999</v>
      </c>
    </row>
    <row r="119" spans="1:14" x14ac:dyDescent="0.25">
      <c r="A119" t="s">
        <v>52</v>
      </c>
      <c r="B119" t="str">
        <f t="shared" si="17"/>
        <v/>
      </c>
      <c r="C119" s="7" t="str">
        <f t="shared" si="17"/>
        <v/>
      </c>
      <c r="D119" s="7" t="str">
        <f t="shared" si="17"/>
        <v/>
      </c>
      <c r="E119" s="7" t="str">
        <f t="shared" si="17"/>
        <v/>
      </c>
      <c r="F119" s="7" t="str">
        <f t="shared" si="18"/>
        <v/>
      </c>
      <c r="G119" s="7" t="str">
        <f t="shared" si="18"/>
        <v/>
      </c>
      <c r="I119" s="7" t="str">
        <f t="shared" si="19"/>
        <v/>
      </c>
      <c r="J119" s="7" t="str">
        <f t="shared" si="20"/>
        <v/>
      </c>
      <c r="K119" s="7" t="str">
        <f t="shared" si="21"/>
        <v/>
      </c>
      <c r="L119" s="7" t="str">
        <f t="shared" si="22"/>
        <v/>
      </c>
      <c r="M119" s="7" t="str">
        <f t="shared" si="23"/>
        <v/>
      </c>
      <c r="N119" s="7" t="str">
        <f t="shared" si="24"/>
        <v/>
      </c>
    </row>
    <row r="120" spans="1:14" x14ac:dyDescent="0.25">
      <c r="A120" t="s">
        <v>53</v>
      </c>
      <c r="B120" t="str">
        <f t="shared" si="17"/>
        <v/>
      </c>
      <c r="C120" s="7" t="str">
        <f t="shared" si="17"/>
        <v/>
      </c>
      <c r="D120" s="7" t="str">
        <f t="shared" si="17"/>
        <v/>
      </c>
      <c r="E120" s="7" t="str">
        <f t="shared" si="17"/>
        <v/>
      </c>
      <c r="F120" s="7" t="str">
        <f t="shared" si="18"/>
        <v/>
      </c>
      <c r="G120" s="7" t="str">
        <f t="shared" si="18"/>
        <v/>
      </c>
      <c r="I120" s="7" t="str">
        <f t="shared" si="19"/>
        <v/>
      </c>
      <c r="J120" s="7" t="str">
        <f t="shared" si="20"/>
        <v/>
      </c>
      <c r="K120" s="7" t="str">
        <f t="shared" si="21"/>
        <v/>
      </c>
      <c r="L120" s="7" t="str">
        <f t="shared" si="22"/>
        <v/>
      </c>
      <c r="M120" s="7" t="str">
        <f t="shared" si="23"/>
        <v/>
      </c>
      <c r="N120" s="7" t="str">
        <f t="shared" si="24"/>
        <v/>
      </c>
    </row>
    <row r="121" spans="1:14" x14ac:dyDescent="0.25">
      <c r="A121" t="s">
        <v>54</v>
      </c>
      <c r="B121" t="str">
        <f t="shared" si="17"/>
        <v/>
      </c>
      <c r="C121" s="7" t="str">
        <f t="shared" si="17"/>
        <v/>
      </c>
      <c r="D121" s="7" t="str">
        <f t="shared" si="17"/>
        <v/>
      </c>
      <c r="E121" s="7" t="str">
        <f t="shared" si="17"/>
        <v/>
      </c>
      <c r="F121" s="7" t="str">
        <f t="shared" si="18"/>
        <v/>
      </c>
      <c r="G121" s="7" t="str">
        <f t="shared" si="18"/>
        <v/>
      </c>
      <c r="I121" s="7" t="str">
        <f t="shared" si="19"/>
        <v/>
      </c>
      <c r="J121" s="7" t="str">
        <f t="shared" si="20"/>
        <v/>
      </c>
      <c r="K121" s="7" t="str">
        <f t="shared" si="21"/>
        <v/>
      </c>
      <c r="L121" s="7" t="str">
        <f t="shared" si="22"/>
        <v/>
      </c>
      <c r="M121" s="7" t="str">
        <f t="shared" si="23"/>
        <v/>
      </c>
      <c r="N121" s="7" t="str">
        <f t="shared" si="24"/>
        <v/>
      </c>
    </row>
    <row r="122" spans="1:14" x14ac:dyDescent="0.25">
      <c r="A122" t="s">
        <v>55</v>
      </c>
      <c r="B122" t="str">
        <f t="shared" si="17"/>
        <v/>
      </c>
      <c r="C122" s="7" t="str">
        <f t="shared" si="17"/>
        <v/>
      </c>
      <c r="D122" s="7" t="str">
        <f t="shared" si="17"/>
        <v/>
      </c>
      <c r="E122" s="7" t="str">
        <f t="shared" si="17"/>
        <v/>
      </c>
      <c r="F122" s="7" t="str">
        <f t="shared" si="18"/>
        <v/>
      </c>
      <c r="G122" s="7" t="str">
        <f t="shared" si="18"/>
        <v/>
      </c>
      <c r="I122" s="7" t="str">
        <f t="shared" si="19"/>
        <v/>
      </c>
      <c r="J122" s="7" t="str">
        <f t="shared" si="20"/>
        <v/>
      </c>
      <c r="K122" s="7" t="str">
        <f t="shared" si="21"/>
        <v/>
      </c>
      <c r="L122" s="7" t="str">
        <f t="shared" si="22"/>
        <v/>
      </c>
      <c r="M122" s="7" t="str">
        <f t="shared" si="23"/>
        <v/>
      </c>
      <c r="N122" s="7" t="str">
        <f t="shared" si="24"/>
        <v/>
      </c>
    </row>
    <row r="123" spans="1:14" x14ac:dyDescent="0.25">
      <c r="A123" t="s">
        <v>56</v>
      </c>
      <c r="B123">
        <f t="shared" si="17"/>
        <v>100</v>
      </c>
      <c r="C123" s="7">
        <f t="shared" si="17"/>
        <v>750.72592477647072</v>
      </c>
      <c r="D123" s="7">
        <f t="shared" si="17"/>
        <v>977.03821295727698</v>
      </c>
      <c r="E123" s="7">
        <f t="shared" si="17"/>
        <v>1127.3513907281417</v>
      </c>
      <c r="F123" s="7">
        <f t="shared" si="18"/>
        <v>435.91453479868187</v>
      </c>
      <c r="G123" s="7">
        <f t="shared" si="18"/>
        <v>0</v>
      </c>
      <c r="I123" s="7" t="str">
        <f t="shared" si="19"/>
        <v/>
      </c>
      <c r="J123" s="7" t="str">
        <f t="shared" si="20"/>
        <v/>
      </c>
      <c r="K123" s="7" t="str">
        <f t="shared" si="21"/>
        <v/>
      </c>
      <c r="L123" s="7" t="str">
        <f t="shared" si="22"/>
        <v/>
      </c>
      <c r="M123" s="7" t="str">
        <f t="shared" si="23"/>
        <v/>
      </c>
      <c r="N123" s="7" t="str">
        <f t="shared" si="24"/>
        <v/>
      </c>
    </row>
    <row r="124" spans="1:14" x14ac:dyDescent="0.25">
      <c r="A124" t="s">
        <v>57</v>
      </c>
      <c r="B124">
        <f t="shared" si="17"/>
        <v>100</v>
      </c>
      <c r="C124" s="7">
        <f t="shared" si="17"/>
        <v>80.978082668583909</v>
      </c>
      <c r="D124" s="7">
        <f t="shared" si="17"/>
        <v>86.889501851957661</v>
      </c>
      <c r="E124" s="7">
        <f t="shared" si="17"/>
        <v>61.541145966266761</v>
      </c>
      <c r="F124" s="7">
        <f t="shared" si="18"/>
        <v>28.170693295281701</v>
      </c>
      <c r="G124" s="7">
        <f t="shared" si="18"/>
        <v>23.744396855269937</v>
      </c>
      <c r="I124" s="7" t="str">
        <f t="shared" si="19"/>
        <v/>
      </c>
      <c r="J124" s="7" t="str">
        <f t="shared" si="20"/>
        <v/>
      </c>
      <c r="K124" s="7" t="str">
        <f t="shared" si="21"/>
        <v/>
      </c>
      <c r="L124" s="7" t="str">
        <f t="shared" si="22"/>
        <v/>
      </c>
      <c r="M124" s="7" t="str">
        <f t="shared" si="23"/>
        <v/>
      </c>
      <c r="N124" s="7" t="str">
        <f t="shared" si="24"/>
        <v/>
      </c>
    </row>
    <row r="125" spans="1:14" x14ac:dyDescent="0.25">
      <c r="A125" t="s">
        <v>58</v>
      </c>
      <c r="B125">
        <f t="shared" si="17"/>
        <v>100</v>
      </c>
      <c r="C125" s="7">
        <f t="shared" si="17"/>
        <v>63.993358489473351</v>
      </c>
      <c r="D125" s="7">
        <f t="shared" si="17"/>
        <v>54.426275675528579</v>
      </c>
      <c r="E125" s="7">
        <f t="shared" si="17"/>
        <v>51.633477107763035</v>
      </c>
      <c r="F125" s="7">
        <f t="shared" si="18"/>
        <v>34.148780958688185</v>
      </c>
      <c r="G125" s="7">
        <f t="shared" si="18"/>
        <v>42.36842302459155</v>
      </c>
      <c r="I125" s="7" t="str">
        <f t="shared" si="19"/>
        <v/>
      </c>
      <c r="J125" s="7" t="str">
        <f t="shared" si="20"/>
        <v/>
      </c>
      <c r="K125" s="7" t="str">
        <f t="shared" si="21"/>
        <v/>
      </c>
      <c r="L125" s="7" t="str">
        <f t="shared" si="22"/>
        <v/>
      </c>
      <c r="M125" s="7" t="str">
        <f t="shared" si="23"/>
        <v/>
      </c>
      <c r="N125" s="7" t="str">
        <f t="shared" si="24"/>
        <v/>
      </c>
    </row>
    <row r="126" spans="1:14" x14ac:dyDescent="0.25">
      <c r="A126" t="s">
        <v>34</v>
      </c>
      <c r="B126">
        <f t="shared" si="17"/>
        <v>100</v>
      </c>
      <c r="C126" s="7">
        <f t="shared" si="17"/>
        <v>92.147033448730369</v>
      </c>
      <c r="D126" s="7">
        <f t="shared" si="17"/>
        <v>71.594970384965421</v>
      </c>
      <c r="E126" s="7">
        <f t="shared" si="17"/>
        <v>100.77333649793228</v>
      </c>
      <c r="F126" s="7">
        <f t="shared" si="18"/>
        <v>96.608062441277468</v>
      </c>
      <c r="G126" s="7">
        <f t="shared" si="18"/>
        <v>92.918642753041993</v>
      </c>
      <c r="I126" s="7" t="str">
        <f t="shared" si="19"/>
        <v/>
      </c>
      <c r="J126" s="7" t="str">
        <f t="shared" si="20"/>
        <v/>
      </c>
      <c r="K126" s="7" t="str">
        <f t="shared" si="21"/>
        <v/>
      </c>
      <c r="L126" s="7" t="str">
        <f t="shared" si="22"/>
        <v/>
      </c>
      <c r="M126" s="7" t="str">
        <f t="shared" si="23"/>
        <v/>
      </c>
      <c r="N126" s="7" t="str">
        <f t="shared" si="24"/>
        <v/>
      </c>
    </row>
    <row r="127" spans="1:14" x14ac:dyDescent="0.25">
      <c r="A127" t="s">
        <v>59</v>
      </c>
      <c r="B127" t="str">
        <f t="shared" si="17"/>
        <v/>
      </c>
      <c r="C127" s="7" t="str">
        <f t="shared" si="17"/>
        <v/>
      </c>
      <c r="D127" s="7" t="str">
        <f t="shared" si="17"/>
        <v/>
      </c>
      <c r="E127" s="7" t="str">
        <f t="shared" si="17"/>
        <v/>
      </c>
      <c r="F127" s="7" t="str">
        <f t="shared" si="18"/>
        <v/>
      </c>
      <c r="G127" s="7" t="str">
        <f t="shared" si="18"/>
        <v/>
      </c>
      <c r="I127" s="7" t="str">
        <f t="shared" si="19"/>
        <v/>
      </c>
      <c r="J127" s="7" t="str">
        <f t="shared" si="20"/>
        <v/>
      </c>
      <c r="K127" s="7" t="str">
        <f t="shared" si="21"/>
        <v/>
      </c>
      <c r="L127" s="7" t="str">
        <f t="shared" si="22"/>
        <v/>
      </c>
      <c r="M127" s="7" t="str">
        <f t="shared" si="23"/>
        <v/>
      </c>
      <c r="N127" s="7" t="str">
        <f t="shared" si="24"/>
        <v/>
      </c>
    </row>
    <row r="128" spans="1:14" x14ac:dyDescent="0.25">
      <c r="A128" s="8" t="s">
        <v>60</v>
      </c>
      <c r="B128">
        <f t="shared" si="17"/>
        <v>100</v>
      </c>
      <c r="C128" s="7">
        <f t="shared" si="17"/>
        <v>106.60710253378272</v>
      </c>
      <c r="D128" s="7">
        <f t="shared" si="17"/>
        <v>118.58771867335469</v>
      </c>
      <c r="E128" s="7">
        <f t="shared" si="17"/>
        <v>45.389774938455623</v>
      </c>
      <c r="F128" s="7">
        <f t="shared" si="18"/>
        <v>19.826765675965845</v>
      </c>
      <c r="G128" s="7">
        <f t="shared" si="18"/>
        <v>37.052032230371609</v>
      </c>
      <c r="I128" s="7" t="str">
        <f t="shared" si="19"/>
        <v/>
      </c>
      <c r="J128" s="7" t="str">
        <f t="shared" si="20"/>
        <v/>
      </c>
      <c r="K128" s="7" t="str">
        <f t="shared" si="21"/>
        <v/>
      </c>
      <c r="L128" s="7" t="str">
        <f t="shared" si="22"/>
        <v/>
      </c>
      <c r="M128" s="7" t="str">
        <f t="shared" si="23"/>
        <v/>
      </c>
      <c r="N128" s="7" t="str">
        <f t="shared" si="24"/>
        <v/>
      </c>
    </row>
    <row r="129" spans="1:14" x14ac:dyDescent="0.25">
      <c r="A129" s="8" t="s">
        <v>48</v>
      </c>
      <c r="B129">
        <f t="shared" si="17"/>
        <v>100</v>
      </c>
      <c r="C129" s="7">
        <f t="shared" si="17"/>
        <v>102.72717789994483</v>
      </c>
      <c r="D129" s="7">
        <f t="shared" si="17"/>
        <v>120.65340985639081</v>
      </c>
      <c r="E129" s="7">
        <f t="shared" si="17"/>
        <v>42.212006031909759</v>
      </c>
      <c r="F129" s="7">
        <f t="shared" si="18"/>
        <v>20.018894782586262</v>
      </c>
      <c r="G129" s="7">
        <f t="shared" si="18"/>
        <v>46.676213755735247</v>
      </c>
      <c r="I129" s="7" t="str">
        <f t="shared" si="19"/>
        <v/>
      </c>
      <c r="J129" s="7" t="str">
        <f t="shared" si="20"/>
        <v/>
      </c>
      <c r="K129" s="7" t="str">
        <f t="shared" si="21"/>
        <v/>
      </c>
      <c r="L129" s="7" t="str">
        <f t="shared" si="22"/>
        <v/>
      </c>
      <c r="M129" s="7" t="str">
        <f t="shared" si="23"/>
        <v/>
      </c>
      <c r="N129" s="7" t="str">
        <f t="shared" si="24"/>
        <v/>
      </c>
    </row>
    <row r="130" spans="1:14" x14ac:dyDescent="0.25">
      <c r="A130" t="s">
        <v>49</v>
      </c>
      <c r="B130">
        <f t="shared" si="17"/>
        <v>100</v>
      </c>
      <c r="C130" s="7">
        <f t="shared" si="17"/>
        <v>76.028064485189887</v>
      </c>
      <c r="D130" s="7">
        <f t="shared" si="17"/>
        <v>80.160668740763782</v>
      </c>
      <c r="E130" s="7">
        <f t="shared" si="17"/>
        <v>49.927401485129522</v>
      </c>
      <c r="F130" s="7">
        <f t="shared" si="18"/>
        <v>30.315999805190053</v>
      </c>
      <c r="G130" s="7">
        <f t="shared" si="18"/>
        <v>30.551165515012908</v>
      </c>
      <c r="I130" s="7" t="str">
        <f t="shared" si="19"/>
        <v/>
      </c>
      <c r="J130" s="7" t="str">
        <f t="shared" si="20"/>
        <v/>
      </c>
      <c r="K130" s="7" t="str">
        <f t="shared" si="21"/>
        <v/>
      </c>
      <c r="L130" s="7" t="str">
        <f t="shared" si="22"/>
        <v/>
      </c>
      <c r="M130" s="7" t="str">
        <f t="shared" si="23"/>
        <v/>
      </c>
      <c r="N130" s="7" t="str">
        <f t="shared" si="24"/>
        <v/>
      </c>
    </row>
    <row r="131" spans="1:14" x14ac:dyDescent="0.25">
      <c r="A131" t="s">
        <v>50</v>
      </c>
      <c r="B131" t="str">
        <f t="shared" si="17"/>
        <v/>
      </c>
      <c r="C131" s="7" t="str">
        <f t="shared" si="17"/>
        <v/>
      </c>
      <c r="D131" s="7" t="str">
        <f t="shared" si="17"/>
        <v/>
      </c>
      <c r="E131" s="7" t="str">
        <f t="shared" si="17"/>
        <v/>
      </c>
      <c r="F131" s="7" t="str">
        <f t="shared" si="18"/>
        <v/>
      </c>
      <c r="G131" s="7" t="str">
        <f t="shared" si="18"/>
        <v/>
      </c>
      <c r="I131" s="7" t="str">
        <f t="shared" si="19"/>
        <v/>
      </c>
      <c r="J131" s="7" t="str">
        <f t="shared" si="20"/>
        <v/>
      </c>
      <c r="K131" s="7" t="str">
        <f t="shared" si="21"/>
        <v/>
      </c>
      <c r="L131" s="7" t="str">
        <f t="shared" si="22"/>
        <v/>
      </c>
      <c r="M131" s="7" t="str">
        <f t="shared" si="23"/>
        <v/>
      </c>
      <c r="N131" s="7" t="str">
        <f t="shared" si="24"/>
        <v/>
      </c>
    </row>
    <row r="132" spans="1:14" x14ac:dyDescent="0.25">
      <c r="A132" t="s">
        <v>51</v>
      </c>
      <c r="B132">
        <f t="shared" si="17"/>
        <v>100</v>
      </c>
      <c r="C132" s="7">
        <f t="shared" si="17"/>
        <v>122.30866962869736</v>
      </c>
      <c r="D132" s="7">
        <f t="shared" si="17"/>
        <v>115.01686954997939</v>
      </c>
      <c r="E132" s="7">
        <f t="shared" si="17"/>
        <v>0</v>
      </c>
      <c r="F132" s="7">
        <f t="shared" si="18"/>
        <v>0</v>
      </c>
      <c r="G132" s="7">
        <f t="shared" si="18"/>
        <v>0</v>
      </c>
      <c r="I132" s="7" t="str">
        <f t="shared" si="19"/>
        <v/>
      </c>
      <c r="J132" s="7" t="str">
        <f t="shared" si="20"/>
        <v/>
      </c>
      <c r="K132" s="7" t="str">
        <f t="shared" si="21"/>
        <v/>
      </c>
      <c r="L132" s="7" t="str">
        <f t="shared" si="22"/>
        <v/>
      </c>
      <c r="M132" s="7" t="str">
        <f t="shared" si="23"/>
        <v/>
      </c>
      <c r="N132" s="7" t="str">
        <f t="shared" si="24"/>
        <v/>
      </c>
    </row>
    <row r="133" spans="1:14" x14ac:dyDescent="0.25">
      <c r="A133" t="s">
        <v>61</v>
      </c>
      <c r="B133" t="str">
        <f t="shared" si="17"/>
        <v/>
      </c>
      <c r="C133" s="7" t="str">
        <f t="shared" si="17"/>
        <v/>
      </c>
      <c r="D133" s="7" t="str">
        <f t="shared" si="17"/>
        <v/>
      </c>
      <c r="E133" s="7" t="str">
        <f t="shared" si="17"/>
        <v/>
      </c>
      <c r="F133" s="7" t="str">
        <f t="shared" si="18"/>
        <v/>
      </c>
      <c r="G133" s="7" t="str">
        <f t="shared" si="18"/>
        <v/>
      </c>
      <c r="I133" s="7" t="str">
        <f t="shared" si="19"/>
        <v/>
      </c>
      <c r="J133" s="7" t="str">
        <f t="shared" si="20"/>
        <v/>
      </c>
      <c r="K133" s="7" t="str">
        <f t="shared" si="21"/>
        <v/>
      </c>
      <c r="L133" s="7" t="str">
        <f t="shared" si="22"/>
        <v/>
      </c>
      <c r="M133" s="7" t="str">
        <f t="shared" si="23"/>
        <v/>
      </c>
      <c r="N133" s="7" t="str">
        <f t="shared" si="24"/>
        <v/>
      </c>
    </row>
    <row r="134" spans="1:14" x14ac:dyDescent="0.25">
      <c r="A134" t="s">
        <v>53</v>
      </c>
      <c r="B134" t="str">
        <f t="shared" si="17"/>
        <v/>
      </c>
      <c r="C134" s="7" t="str">
        <f t="shared" si="17"/>
        <v/>
      </c>
      <c r="D134" s="7" t="str">
        <f t="shared" si="17"/>
        <v/>
      </c>
      <c r="E134" s="7" t="str">
        <f t="shared" si="17"/>
        <v/>
      </c>
      <c r="F134" s="7" t="str">
        <f t="shared" si="18"/>
        <v/>
      </c>
      <c r="G134" s="7" t="str">
        <f t="shared" si="18"/>
        <v/>
      </c>
      <c r="I134" s="7" t="str">
        <f t="shared" si="19"/>
        <v/>
      </c>
      <c r="J134" s="7" t="str">
        <f t="shared" si="20"/>
        <v/>
      </c>
      <c r="K134" s="7" t="str">
        <f t="shared" si="21"/>
        <v/>
      </c>
      <c r="L134" s="7" t="str">
        <f t="shared" si="22"/>
        <v/>
      </c>
      <c r="M134" s="7" t="str">
        <f t="shared" si="23"/>
        <v/>
      </c>
      <c r="N134" s="7" t="str">
        <f t="shared" si="24"/>
        <v/>
      </c>
    </row>
    <row r="135" spans="1:14" x14ac:dyDescent="0.25">
      <c r="A135" t="s">
        <v>54</v>
      </c>
      <c r="B135" t="str">
        <f t="shared" si="17"/>
        <v/>
      </c>
      <c r="C135" s="7" t="str">
        <f t="shared" si="17"/>
        <v/>
      </c>
      <c r="D135" s="7" t="str">
        <f t="shared" si="17"/>
        <v/>
      </c>
      <c r="E135" s="7" t="str">
        <f t="shared" si="17"/>
        <v/>
      </c>
      <c r="F135" s="7" t="str">
        <f t="shared" si="18"/>
        <v/>
      </c>
      <c r="G135" s="7" t="str">
        <f t="shared" si="18"/>
        <v/>
      </c>
      <c r="I135" s="7" t="str">
        <f t="shared" si="19"/>
        <v/>
      </c>
      <c r="J135" s="7" t="str">
        <f t="shared" si="20"/>
        <v/>
      </c>
      <c r="K135" s="7" t="str">
        <f t="shared" si="21"/>
        <v/>
      </c>
      <c r="L135" s="7" t="str">
        <f t="shared" si="22"/>
        <v/>
      </c>
      <c r="M135" s="7" t="str">
        <f t="shared" si="23"/>
        <v/>
      </c>
      <c r="N135" s="7" t="str">
        <f t="shared" si="24"/>
        <v/>
      </c>
    </row>
    <row r="136" spans="1:14" x14ac:dyDescent="0.25">
      <c r="A136" t="s">
        <v>62</v>
      </c>
      <c r="B136" t="str">
        <f t="shared" si="17"/>
        <v/>
      </c>
      <c r="C136" s="7" t="str">
        <f t="shared" si="17"/>
        <v/>
      </c>
      <c r="D136" s="7" t="str">
        <f t="shared" si="17"/>
        <v/>
      </c>
      <c r="E136" s="7" t="str">
        <f t="shared" si="17"/>
        <v/>
      </c>
      <c r="F136" s="7" t="str">
        <f t="shared" si="18"/>
        <v/>
      </c>
      <c r="G136" s="7" t="str">
        <f t="shared" si="18"/>
        <v/>
      </c>
      <c r="I136" s="7" t="str">
        <f t="shared" si="19"/>
        <v/>
      </c>
      <c r="J136" s="7" t="str">
        <f t="shared" si="20"/>
        <v/>
      </c>
      <c r="K136" s="7" t="str">
        <f t="shared" si="21"/>
        <v/>
      </c>
      <c r="L136" s="7" t="str">
        <f t="shared" si="22"/>
        <v/>
      </c>
      <c r="M136" s="7" t="str">
        <f t="shared" si="23"/>
        <v/>
      </c>
      <c r="N136" s="7" t="str">
        <f t="shared" si="24"/>
        <v/>
      </c>
    </row>
    <row r="137" spans="1:14" x14ac:dyDescent="0.25">
      <c r="A137" t="s">
        <v>63</v>
      </c>
      <c r="B137">
        <f t="shared" si="17"/>
        <v>100</v>
      </c>
      <c r="C137" s="7">
        <f t="shared" si="17"/>
        <v>123.71504640640532</v>
      </c>
      <c r="D137" s="7">
        <f t="shared" si="17"/>
        <v>158.77907756506886</v>
      </c>
      <c r="E137" s="7">
        <f t="shared" si="17"/>
        <v>151.14662573036196</v>
      </c>
      <c r="F137" s="7">
        <f t="shared" si="18"/>
        <v>128.90081739388827</v>
      </c>
      <c r="G137" s="7">
        <f t="shared" si="18"/>
        <v>227.09527192658143</v>
      </c>
      <c r="I137" s="7" t="str">
        <f t="shared" si="19"/>
        <v/>
      </c>
      <c r="J137" s="7" t="str">
        <f t="shared" si="20"/>
        <v/>
      </c>
      <c r="K137" s="7" t="str">
        <f t="shared" si="21"/>
        <v/>
      </c>
      <c r="L137" s="7" t="str">
        <f t="shared" si="22"/>
        <v/>
      </c>
      <c r="M137" s="7" t="str">
        <f t="shared" si="23"/>
        <v/>
      </c>
      <c r="N137" s="7" t="str">
        <f t="shared" si="24"/>
        <v/>
      </c>
    </row>
    <row r="138" spans="1:14" x14ac:dyDescent="0.25">
      <c r="A138" t="s">
        <v>64</v>
      </c>
      <c r="B138" t="str">
        <f t="shared" si="17"/>
        <v/>
      </c>
      <c r="C138" s="7" t="str">
        <f t="shared" si="17"/>
        <v/>
      </c>
      <c r="D138" s="7" t="str">
        <f t="shared" si="17"/>
        <v/>
      </c>
      <c r="E138" s="7" t="str">
        <f t="shared" si="17"/>
        <v/>
      </c>
      <c r="F138" s="7" t="str">
        <f t="shared" si="18"/>
        <v/>
      </c>
      <c r="G138" s="7" t="str">
        <f t="shared" si="18"/>
        <v/>
      </c>
      <c r="I138" s="7" t="str">
        <f t="shared" si="19"/>
        <v/>
      </c>
      <c r="J138" s="7" t="str">
        <f t="shared" si="20"/>
        <v/>
      </c>
      <c r="K138" s="7" t="str">
        <f t="shared" si="21"/>
        <v/>
      </c>
      <c r="L138" s="7" t="str">
        <f t="shared" si="22"/>
        <v/>
      </c>
      <c r="M138" s="7" t="str">
        <f t="shared" si="23"/>
        <v/>
      </c>
      <c r="N138" s="7" t="str">
        <f t="shared" si="24"/>
        <v/>
      </c>
    </row>
    <row r="139" spans="1:14" x14ac:dyDescent="0.25">
      <c r="A139" t="s">
        <v>65</v>
      </c>
      <c r="B139">
        <f t="shared" si="17"/>
        <v>100</v>
      </c>
      <c r="C139" s="7">
        <f t="shared" si="17"/>
        <v>111.97316840741991</v>
      </c>
      <c r="D139" s="7">
        <f t="shared" si="17"/>
        <v>106.45671888336703</v>
      </c>
      <c r="E139" s="7">
        <f t="shared" si="17"/>
        <v>45.468071695355221</v>
      </c>
      <c r="F139" s="7">
        <f t="shared" si="18"/>
        <v>29.882629759557954</v>
      </c>
      <c r="G139" s="7">
        <f t="shared" si="18"/>
        <v>13.03028529973613</v>
      </c>
      <c r="I139" s="7" t="str">
        <f t="shared" si="19"/>
        <v/>
      </c>
      <c r="J139" s="7" t="str">
        <f t="shared" si="20"/>
        <v/>
      </c>
      <c r="K139" s="7" t="str">
        <f t="shared" si="21"/>
        <v/>
      </c>
      <c r="L139" s="7" t="str">
        <f t="shared" si="22"/>
        <v/>
      </c>
      <c r="M139" s="7" t="str">
        <f t="shared" si="23"/>
        <v/>
      </c>
      <c r="N139" s="7" t="str">
        <f t="shared" si="24"/>
        <v/>
      </c>
    </row>
    <row r="140" spans="1:14" x14ac:dyDescent="0.25">
      <c r="A140" t="s">
        <v>66</v>
      </c>
      <c r="B140">
        <f t="shared" si="17"/>
        <v>100</v>
      </c>
      <c r="C140" s="7">
        <f t="shared" si="17"/>
        <v>0</v>
      </c>
      <c r="D140" s="7">
        <f t="shared" si="17"/>
        <v>0</v>
      </c>
      <c r="E140" s="7">
        <f t="shared" si="17"/>
        <v>199.64152416554276</v>
      </c>
      <c r="F140" s="7">
        <f t="shared" si="18"/>
        <v>25.93618365343567</v>
      </c>
      <c r="G140" s="7">
        <f t="shared" si="18"/>
        <v>0</v>
      </c>
      <c r="I140" s="7" t="str">
        <f t="shared" si="19"/>
        <v/>
      </c>
      <c r="J140" s="7" t="str">
        <f t="shared" si="20"/>
        <v/>
      </c>
      <c r="K140" s="7" t="str">
        <f t="shared" si="21"/>
        <v/>
      </c>
      <c r="L140" s="7" t="str">
        <f t="shared" si="22"/>
        <v/>
      </c>
      <c r="M140" s="7" t="str">
        <f t="shared" si="23"/>
        <v/>
      </c>
      <c r="N140" s="7" t="str">
        <f t="shared" si="24"/>
        <v/>
      </c>
    </row>
    <row r="141" spans="1:14" x14ac:dyDescent="0.25">
      <c r="A141" s="8" t="s">
        <v>67</v>
      </c>
      <c r="B141">
        <f t="shared" si="17"/>
        <v>100</v>
      </c>
      <c r="C141" s="7">
        <f t="shared" si="17"/>
        <v>101.31073416011607</v>
      </c>
      <c r="D141" s="7">
        <f t="shared" si="17"/>
        <v>102.20932242755309</v>
      </c>
      <c r="E141" s="7">
        <f t="shared" si="17"/>
        <v>71.297014852350543</v>
      </c>
      <c r="F141" s="7">
        <f t="shared" si="18"/>
        <v>37.008574190958917</v>
      </c>
      <c r="G141" s="7">
        <f t="shared" si="18"/>
        <v>80.715716890481872</v>
      </c>
      <c r="I141" s="7" t="str">
        <f t="shared" si="19"/>
        <v/>
      </c>
      <c r="J141" s="7" t="str">
        <f t="shared" si="20"/>
        <v/>
      </c>
      <c r="K141" s="7" t="str">
        <f t="shared" si="21"/>
        <v/>
      </c>
      <c r="L141" s="7" t="str">
        <f t="shared" si="22"/>
        <v/>
      </c>
      <c r="M141" s="7" t="str">
        <f t="shared" si="23"/>
        <v/>
      </c>
      <c r="N141" s="7" t="str">
        <f t="shared" si="24"/>
        <v/>
      </c>
    </row>
    <row r="142" spans="1:14" x14ac:dyDescent="0.25">
      <c r="A142" t="s">
        <v>68</v>
      </c>
      <c r="B142">
        <f t="shared" si="17"/>
        <v>100</v>
      </c>
      <c r="C142" s="7">
        <f t="shared" si="17"/>
        <v>101.31073416011607</v>
      </c>
      <c r="D142" s="7">
        <f t="shared" si="17"/>
        <v>102.20932242755309</v>
      </c>
      <c r="E142" s="7">
        <f t="shared" si="17"/>
        <v>71.297014852350543</v>
      </c>
      <c r="F142" s="7">
        <f t="shared" si="18"/>
        <v>37.008574190958917</v>
      </c>
      <c r="G142" s="7">
        <f t="shared" si="18"/>
        <v>80.715716890481872</v>
      </c>
      <c r="I142" s="7" t="str">
        <f t="shared" si="19"/>
        <v/>
      </c>
      <c r="J142" s="7" t="str">
        <f t="shared" si="20"/>
        <v/>
      </c>
      <c r="K142" s="7" t="str">
        <f t="shared" si="21"/>
        <v/>
      </c>
      <c r="L142" s="7" t="str">
        <f t="shared" si="22"/>
        <v/>
      </c>
      <c r="M142" s="7" t="str">
        <f t="shared" si="23"/>
        <v/>
      </c>
      <c r="N142" s="7" t="str">
        <f t="shared" si="24"/>
        <v/>
      </c>
    </row>
    <row r="143" spans="1:14" x14ac:dyDescent="0.25">
      <c r="A143" t="s">
        <v>69</v>
      </c>
      <c r="B143">
        <f t="shared" si="17"/>
        <v>100</v>
      </c>
      <c r="C143" s="7">
        <f t="shared" si="17"/>
        <v>97.609588280989897</v>
      </c>
      <c r="D143" s="7">
        <f t="shared" si="17"/>
        <v>85.372624386077305</v>
      </c>
      <c r="E143" s="7">
        <f t="shared" si="17"/>
        <v>59.303109576849423</v>
      </c>
      <c r="F143" s="7">
        <f t="shared" si="18"/>
        <v>23.57955916336477</v>
      </c>
      <c r="G143" s="7">
        <f t="shared" si="18"/>
        <v>15.992116306300408</v>
      </c>
      <c r="I143" s="7" t="str">
        <f t="shared" si="19"/>
        <v/>
      </c>
      <c r="J143" s="7" t="str">
        <f t="shared" si="20"/>
        <v/>
      </c>
      <c r="K143" s="7" t="str">
        <f t="shared" si="21"/>
        <v/>
      </c>
      <c r="L143" s="7" t="str">
        <f t="shared" si="22"/>
        <v/>
      </c>
      <c r="M143" s="7" t="str">
        <f t="shared" si="23"/>
        <v/>
      </c>
      <c r="N143" s="7" t="str">
        <f t="shared" si="24"/>
        <v/>
      </c>
    </row>
    <row r="144" spans="1:14" x14ac:dyDescent="0.25">
      <c r="A144" t="s">
        <v>70</v>
      </c>
      <c r="B144" t="str">
        <f t="shared" si="17"/>
        <v/>
      </c>
      <c r="C144" s="7" t="str">
        <f t="shared" si="17"/>
        <v/>
      </c>
      <c r="D144" s="7" t="str">
        <f t="shared" si="17"/>
        <v/>
      </c>
      <c r="E144" s="7" t="str">
        <f t="shared" si="17"/>
        <v/>
      </c>
      <c r="F144" s="7" t="str">
        <f t="shared" si="18"/>
        <v/>
      </c>
      <c r="G144" s="7" t="str">
        <f t="shared" si="18"/>
        <v/>
      </c>
      <c r="I144" s="7" t="str">
        <f t="shared" si="19"/>
        <v/>
      </c>
      <c r="J144" s="7" t="str">
        <f t="shared" si="20"/>
        <v/>
      </c>
      <c r="K144" s="7" t="str">
        <f t="shared" si="21"/>
        <v/>
      </c>
      <c r="L144" s="7" t="str">
        <f t="shared" si="22"/>
        <v/>
      </c>
      <c r="M144" s="7" t="str">
        <f t="shared" si="23"/>
        <v/>
      </c>
      <c r="N144" s="7" t="str">
        <f t="shared" si="24"/>
        <v/>
      </c>
    </row>
    <row r="145" spans="1:14" x14ac:dyDescent="0.25">
      <c r="A145" t="s">
        <v>71</v>
      </c>
      <c r="B145" t="str">
        <f t="shared" si="17"/>
        <v/>
      </c>
      <c r="C145" s="7" t="str">
        <f t="shared" si="17"/>
        <v/>
      </c>
      <c r="D145" s="7" t="str">
        <f t="shared" si="17"/>
        <v/>
      </c>
      <c r="E145" s="7" t="str">
        <f t="shared" si="17"/>
        <v/>
      </c>
      <c r="F145" s="7" t="str">
        <f t="shared" si="18"/>
        <v/>
      </c>
      <c r="G145" s="7" t="str">
        <f t="shared" si="18"/>
        <v/>
      </c>
      <c r="I145" s="7" t="str">
        <f t="shared" si="19"/>
        <v/>
      </c>
      <c r="J145" s="7" t="str">
        <f t="shared" si="20"/>
        <v/>
      </c>
      <c r="K145" s="7" t="str">
        <f t="shared" si="21"/>
        <v/>
      </c>
      <c r="L145" s="7" t="str">
        <f t="shared" si="22"/>
        <v/>
      </c>
      <c r="M145" s="7" t="str">
        <f t="shared" si="23"/>
        <v/>
      </c>
      <c r="N145" s="7" t="str">
        <f t="shared" si="24"/>
        <v/>
      </c>
    </row>
    <row r="146" spans="1:14" x14ac:dyDescent="0.25">
      <c r="A146" t="s">
        <v>72</v>
      </c>
      <c r="B146" t="str">
        <f t="shared" si="17"/>
        <v/>
      </c>
      <c r="C146" s="7" t="str">
        <f t="shared" si="17"/>
        <v/>
      </c>
      <c r="D146" s="7" t="str">
        <f t="shared" si="17"/>
        <v/>
      </c>
      <c r="E146" s="7" t="str">
        <f t="shared" si="17"/>
        <v/>
      </c>
      <c r="F146" s="7" t="str">
        <f t="shared" si="18"/>
        <v/>
      </c>
      <c r="G146" s="7" t="str">
        <f t="shared" si="18"/>
        <v/>
      </c>
      <c r="I146" s="7" t="str">
        <f t="shared" si="19"/>
        <v/>
      </c>
      <c r="J146" s="7" t="str">
        <f t="shared" si="20"/>
        <v/>
      </c>
      <c r="K146" s="7" t="str">
        <f t="shared" si="21"/>
        <v/>
      </c>
      <c r="L146" s="7" t="str">
        <f t="shared" si="22"/>
        <v/>
      </c>
      <c r="M146" s="7" t="str">
        <f t="shared" si="23"/>
        <v/>
      </c>
      <c r="N146" s="7" t="str">
        <f t="shared" si="24"/>
        <v/>
      </c>
    </row>
    <row r="147" spans="1:14" x14ac:dyDescent="0.25">
      <c r="A147" t="s">
        <v>73</v>
      </c>
      <c r="B147" t="str">
        <f t="shared" si="17"/>
        <v/>
      </c>
      <c r="C147" s="7" t="str">
        <f t="shared" si="17"/>
        <v/>
      </c>
      <c r="D147" s="7" t="str">
        <f t="shared" si="17"/>
        <v/>
      </c>
      <c r="E147" s="7" t="str">
        <f t="shared" si="17"/>
        <v/>
      </c>
      <c r="F147" s="7" t="str">
        <f t="shared" si="18"/>
        <v/>
      </c>
      <c r="G147" s="7" t="str">
        <f t="shared" si="18"/>
        <v/>
      </c>
      <c r="I147" s="7" t="str">
        <f t="shared" si="19"/>
        <v/>
      </c>
      <c r="J147" s="7" t="str">
        <f t="shared" si="20"/>
        <v/>
      </c>
      <c r="K147" s="7" t="str">
        <f t="shared" si="21"/>
        <v/>
      </c>
      <c r="L147" s="7" t="str">
        <f t="shared" si="22"/>
        <v/>
      </c>
      <c r="M147" s="7" t="str">
        <f t="shared" si="23"/>
        <v/>
      </c>
      <c r="N147" s="7" t="str">
        <f t="shared" si="24"/>
        <v/>
      </c>
    </row>
    <row r="148" spans="1:14" x14ac:dyDescent="0.25">
      <c r="A148" t="s">
        <v>74</v>
      </c>
      <c r="B148">
        <f t="shared" si="17"/>
        <v>100</v>
      </c>
      <c r="C148" s="7">
        <f t="shared" si="17"/>
        <v>113.35107881438518</v>
      </c>
      <c r="D148" s="7">
        <f t="shared" si="17"/>
        <v>191.3005451187627</v>
      </c>
      <c r="E148" s="7">
        <f t="shared" ref="E148:G153" si="25">IFERROR(E74/$B74*100,"")</f>
        <v>107.93115568251297</v>
      </c>
      <c r="F148" s="7">
        <f t="shared" si="18"/>
        <v>75.8409852897787</v>
      </c>
      <c r="G148" s="7">
        <f t="shared" si="18"/>
        <v>60.623152989170926</v>
      </c>
      <c r="I148" s="7" t="str">
        <f t="shared" si="19"/>
        <v/>
      </c>
      <c r="J148" s="7" t="str">
        <f t="shared" si="20"/>
        <v/>
      </c>
      <c r="K148" s="7" t="str">
        <f t="shared" si="21"/>
        <v/>
      </c>
      <c r="L148" s="7" t="str">
        <f t="shared" si="22"/>
        <v/>
      </c>
      <c r="M148" s="7" t="str">
        <f t="shared" si="23"/>
        <v/>
      </c>
      <c r="N148" s="7" t="str">
        <f t="shared" si="24"/>
        <v/>
      </c>
    </row>
    <row r="149" spans="1:14" x14ac:dyDescent="0.25">
      <c r="A149" t="s">
        <v>75</v>
      </c>
      <c r="B149">
        <f t="shared" ref="B149:D153" si="26">IFERROR(B75/$B75*100,"")</f>
        <v>100</v>
      </c>
      <c r="C149" s="7">
        <f t="shared" si="26"/>
        <v>126.54370326936242</v>
      </c>
      <c r="D149" s="7">
        <f t="shared" si="26"/>
        <v>129.80852211137787</v>
      </c>
      <c r="E149" s="7">
        <f t="shared" si="25"/>
        <v>112.54300242173609</v>
      </c>
      <c r="F149" s="7">
        <f t="shared" si="25"/>
        <v>56.911297117741576</v>
      </c>
      <c r="G149" s="7">
        <f t="shared" si="25"/>
        <v>181.80742602542909</v>
      </c>
      <c r="I149" s="7" t="str">
        <f t="shared" ref="I149:I153" si="27">IFERROR(N75/$N75*100,"")</f>
        <v/>
      </c>
      <c r="J149" s="7" t="str">
        <f t="shared" ref="J149:J153" si="28">IFERROR(O75/$N75*100,"")</f>
        <v/>
      </c>
      <c r="K149" s="7" t="str">
        <f t="shared" ref="K149:K153" si="29">IFERROR(P75/$N75*100,"")</f>
        <v/>
      </c>
      <c r="L149" s="7" t="str">
        <f t="shared" ref="L149:L153" si="30">IFERROR(Q75/$N75*100,"")</f>
        <v/>
      </c>
      <c r="M149" s="7" t="str">
        <f t="shared" ref="M149:M153" si="31">IFERROR(R75/$N75*100,"")</f>
        <v/>
      </c>
      <c r="N149" s="7" t="str">
        <f t="shared" ref="N149:N153" si="32">IFERROR(S75/$N75*100,"")</f>
        <v/>
      </c>
    </row>
    <row r="150" spans="1:14" x14ac:dyDescent="0.25">
      <c r="A150" s="8" t="s">
        <v>76</v>
      </c>
      <c r="B150">
        <f t="shared" si="26"/>
        <v>100</v>
      </c>
      <c r="C150" s="7">
        <f t="shared" si="26"/>
        <v>100.88858874617628</v>
      </c>
      <c r="D150" s="7">
        <f t="shared" si="26"/>
        <v>150.45463662404828</v>
      </c>
      <c r="E150" s="7">
        <f t="shared" si="25"/>
        <v>116.70700747870222</v>
      </c>
      <c r="F150" s="7">
        <f t="shared" si="25"/>
        <v>73.306751650244024</v>
      </c>
      <c r="G150" s="7">
        <f t="shared" si="25"/>
        <v>270.57623505872999</v>
      </c>
      <c r="I150" s="7" t="str">
        <f t="shared" si="27"/>
        <v/>
      </c>
      <c r="J150" s="7" t="str">
        <f t="shared" si="28"/>
        <v/>
      </c>
      <c r="K150" s="7" t="str">
        <f t="shared" si="29"/>
        <v/>
      </c>
      <c r="L150" s="7" t="str">
        <f t="shared" si="30"/>
        <v/>
      </c>
      <c r="M150" s="7" t="str">
        <f t="shared" si="31"/>
        <v/>
      </c>
      <c r="N150" s="7" t="str">
        <f t="shared" si="32"/>
        <v/>
      </c>
    </row>
    <row r="151" spans="1:14" x14ac:dyDescent="0.25">
      <c r="A151" t="s">
        <v>77</v>
      </c>
      <c r="B151">
        <f t="shared" si="26"/>
        <v>100</v>
      </c>
      <c r="C151" s="7">
        <f t="shared" si="26"/>
        <v>90.110492151478169</v>
      </c>
      <c r="D151" s="7">
        <f t="shared" si="26"/>
        <v>76.392776501602171</v>
      </c>
      <c r="E151" s="7">
        <f t="shared" si="25"/>
        <v>41.773450072602401</v>
      </c>
      <c r="F151" s="7">
        <f t="shared" si="25"/>
        <v>20.45760592259581</v>
      </c>
      <c r="G151" s="7">
        <f t="shared" si="25"/>
        <v>10.283458044557193</v>
      </c>
      <c r="I151" s="7" t="str">
        <f t="shared" si="27"/>
        <v/>
      </c>
      <c r="J151" s="7" t="str">
        <f t="shared" si="28"/>
        <v/>
      </c>
      <c r="K151" s="7" t="str">
        <f t="shared" si="29"/>
        <v/>
      </c>
      <c r="L151" s="7" t="str">
        <f t="shared" si="30"/>
        <v/>
      </c>
      <c r="M151" s="7" t="str">
        <f t="shared" si="31"/>
        <v/>
      </c>
      <c r="N151" s="7" t="str">
        <f t="shared" si="32"/>
        <v/>
      </c>
    </row>
    <row r="152" spans="1:14" x14ac:dyDescent="0.25">
      <c r="A152" t="s">
        <v>78</v>
      </c>
      <c r="B152" t="str">
        <f t="shared" si="26"/>
        <v/>
      </c>
      <c r="C152" s="7" t="str">
        <f t="shared" si="26"/>
        <v/>
      </c>
      <c r="D152" s="7" t="str">
        <f t="shared" si="26"/>
        <v/>
      </c>
      <c r="E152" s="7" t="str">
        <f t="shared" si="25"/>
        <v/>
      </c>
      <c r="F152" s="7" t="str">
        <f t="shared" si="25"/>
        <v/>
      </c>
      <c r="G152" s="7" t="str">
        <f t="shared" si="25"/>
        <v/>
      </c>
      <c r="I152" s="7" t="str">
        <f t="shared" si="27"/>
        <v/>
      </c>
      <c r="J152" s="7" t="str">
        <f t="shared" si="28"/>
        <v/>
      </c>
      <c r="K152" s="7" t="str">
        <f t="shared" si="29"/>
        <v/>
      </c>
      <c r="L152" s="7" t="str">
        <f t="shared" si="30"/>
        <v/>
      </c>
      <c r="M152" s="7" t="str">
        <f t="shared" si="31"/>
        <v/>
      </c>
      <c r="N152" s="7" t="str">
        <f t="shared" si="32"/>
        <v/>
      </c>
    </row>
    <row r="153" spans="1:14" x14ac:dyDescent="0.25">
      <c r="A153" t="s">
        <v>79</v>
      </c>
      <c r="B153">
        <f t="shared" si="26"/>
        <v>100</v>
      </c>
      <c r="C153" s="7">
        <f t="shared" si="26"/>
        <v>100.22718425219482</v>
      </c>
      <c r="D153" s="7">
        <f t="shared" si="26"/>
        <v>98.093138893650746</v>
      </c>
      <c r="E153" s="7">
        <f t="shared" si="25"/>
        <v>71.437132159756544</v>
      </c>
      <c r="F153" s="7">
        <f t="shared" si="25"/>
        <v>50.56672624617643</v>
      </c>
      <c r="G153" s="7">
        <f t="shared" si="25"/>
        <v>68.352239627478127</v>
      </c>
      <c r="I153" s="7" t="str">
        <f t="shared" si="27"/>
        <v/>
      </c>
      <c r="J153" s="7" t="str">
        <f t="shared" si="28"/>
        <v/>
      </c>
      <c r="K153" s="7" t="str">
        <f t="shared" si="29"/>
        <v/>
      </c>
      <c r="L153" s="7" t="str">
        <f t="shared" si="30"/>
        <v/>
      </c>
      <c r="M153" s="7" t="str">
        <f t="shared" si="31"/>
        <v/>
      </c>
      <c r="N153" s="7" t="str">
        <f t="shared" si="32"/>
        <v/>
      </c>
    </row>
    <row r="154" spans="1:14" x14ac:dyDescent="0.25">
      <c r="A154" t="s">
        <v>183</v>
      </c>
      <c r="B154">
        <f t="shared" ref="B154:G154" si="33">IFERROR(B80/$B80*100,"")</f>
        <v>100</v>
      </c>
      <c r="C154" s="7">
        <f t="shared" si="33"/>
        <v>104.31969234113174</v>
      </c>
      <c r="D154" s="7">
        <f t="shared" si="33"/>
        <v>111.51417169384447</v>
      </c>
      <c r="E154" s="7">
        <f t="shared" si="33"/>
        <v>56.578665223568471</v>
      </c>
      <c r="F154" s="7">
        <f t="shared" si="33"/>
        <v>27.247292563933073</v>
      </c>
      <c r="G154" s="7">
        <f t="shared" si="33"/>
        <v>55.909624885145824</v>
      </c>
    </row>
    <row r="155" spans="1:14" x14ac:dyDescent="0.25">
      <c r="A155" t="s">
        <v>184</v>
      </c>
      <c r="B155">
        <f t="shared" ref="B155:G155" si="34">IFERROR(B81/$B81*100,"")</f>
        <v>100</v>
      </c>
      <c r="C155" s="7">
        <f t="shared" si="34"/>
        <v>99.791707073574045</v>
      </c>
      <c r="D155" s="7">
        <f t="shared" si="34"/>
        <v>96.438850541148398</v>
      </c>
      <c r="E155" s="7">
        <f t="shared" si="34"/>
        <v>71.493445107834958</v>
      </c>
      <c r="F155" s="7">
        <f t="shared" si="34"/>
        <v>56.015728420561594</v>
      </c>
      <c r="G155" s="7">
        <f t="shared" si="34"/>
        <v>63.383375565864107</v>
      </c>
    </row>
  </sheetData>
  <mergeCells count="1">
    <mergeCell ref="B82:G8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32A0-E863-48F6-B0C7-683EC0050614}">
  <dimension ref="A1:W79"/>
  <sheetViews>
    <sheetView topLeftCell="B61" zoomScale="70" zoomScaleNormal="70" workbookViewId="0">
      <selection activeCell="B79" sqref="B79:W79"/>
    </sheetView>
  </sheetViews>
  <sheetFormatPr defaultRowHeight="15" x14ac:dyDescent="0.25"/>
  <cols>
    <col min="1" max="1" width="65" bestFit="1" customWidth="1"/>
    <col min="2" max="15" width="11.7109375" bestFit="1" customWidth="1"/>
    <col min="16" max="16" width="12" bestFit="1" customWidth="1"/>
    <col min="17" max="23" width="12.7109375" bestFit="1" customWidth="1"/>
  </cols>
  <sheetData>
    <row r="1" spans="1:23" x14ac:dyDescent="0.25">
      <c r="B1" s="1" t="s">
        <v>22</v>
      </c>
      <c r="C1" s="1" t="s">
        <v>21</v>
      </c>
      <c r="D1" s="1" t="s">
        <v>20</v>
      </c>
      <c r="E1" s="1" t="s">
        <v>19</v>
      </c>
      <c r="F1" s="1" t="s">
        <v>18</v>
      </c>
      <c r="G1" s="1" t="s">
        <v>17</v>
      </c>
      <c r="H1" s="1" t="s">
        <v>16</v>
      </c>
      <c r="I1" s="1" t="s">
        <v>15</v>
      </c>
      <c r="J1" s="1" t="s">
        <v>14</v>
      </c>
      <c r="K1" s="1" t="s">
        <v>13</v>
      </c>
      <c r="L1" s="1" t="s">
        <v>12</v>
      </c>
      <c r="M1" s="1" t="s">
        <v>11</v>
      </c>
      <c r="N1" s="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 t="s">
        <v>1</v>
      </c>
    </row>
    <row r="2" spans="1:23" x14ac:dyDescent="0.25">
      <c r="A2" t="s">
        <v>81</v>
      </c>
      <c r="B2">
        <f>IF(MID(B$1,6,2)="3",Bilanço!C73,Bilanço!C73-Bilanço!B73)</f>
        <v>3746993000</v>
      </c>
      <c r="C2">
        <f>IF(MID(C$1,6,2)="3",Bilanço!D73,Bilanço!D73-Bilanço!C73)</f>
        <v>4664380000</v>
      </c>
      <c r="D2">
        <f>IF(MID(D$1,6,2)="3",Bilanço!E73,Bilanço!E73-Bilanço!D73)</f>
        <v>5874890000</v>
      </c>
      <c r="E2">
        <f>IF(MID(E$1,6,2)="3",Bilanço!F73,Bilanço!F73-Bilanço!E73)</f>
        <v>4483636000</v>
      </c>
      <c r="F2">
        <f>IF(MID(F$1,6,2)="3",Bilanço!G73,Bilanço!G73-Bilanço!F73)</f>
        <v>4843643000</v>
      </c>
      <c r="G2">
        <f>IF(MID(G$1,6,2)="3",Bilanço!H73,Bilanço!H73-Bilanço!G73)</f>
        <v>5238724000</v>
      </c>
      <c r="H2">
        <f>IF(MID(H$1,6,2)="3",Bilanço!I73,Bilanço!I73-Bilanço!H73)</f>
        <v>4887082000</v>
      </c>
      <c r="I2">
        <f>IF(MID(I$1,6,2)="3",Bilanço!J73,Bilanço!J73-Bilanço!I73)</f>
        <v>5779079000</v>
      </c>
      <c r="J2">
        <f>IF(MID(J$1,6,2)="3",Bilanço!K73,Bilanço!K73-Bilanço!J73)</f>
        <v>5325689000</v>
      </c>
      <c r="K2">
        <f>IF(MID(K$1,6,2)="3",Bilanço!L73,Bilanço!L73-Bilanço!K73)</f>
        <v>5782549000</v>
      </c>
      <c r="L2">
        <f>IF(MID(L$1,6,2)="3",Bilanço!M73,Bilanço!M73-Bilanço!L73)</f>
        <v>4869886000</v>
      </c>
      <c r="M2">
        <f>IF(MID(M$1,6,2)="3",Bilanço!N73,Bilanço!N73-Bilanço!M73)</f>
        <v>5888865000</v>
      </c>
      <c r="N2">
        <f>IF(MID(N$1,6,2)="3",Bilanço!O73,Bilanço!O73-Bilanço!N73)</f>
        <v>6075987000</v>
      </c>
      <c r="O2">
        <f>IF(MID(O$1,6,2)="3",Bilanço!P73,Bilanço!P73-Bilanço!O73)</f>
        <v>8394807000</v>
      </c>
      <c r="P2">
        <f>IF(MID(P$1,6,2)="3",Bilanço!Q73,Bilanço!Q73-Bilanço!P73)</f>
        <v>12634671000</v>
      </c>
      <c r="Q2">
        <f>IF(MID(Q$1,6,2)="3",Bilanço!R73,Bilanço!R73-Bilanço!Q73)</f>
        <v>17910428000</v>
      </c>
      <c r="R2">
        <f>IF(MID(R$1,6,2)="3",Bilanço!S73,Bilanço!S73-Bilanço!R73)</f>
        <v>19140396000</v>
      </c>
      <c r="S2">
        <f>IF(MID(S$1,6,2)="3",Bilanço!T73,Bilanço!T73-Bilanço!S73)</f>
        <v>25697106000</v>
      </c>
      <c r="T2">
        <f>IF(MID(T$1,6,2)="3",Bilanço!U73,Bilanço!U73-Bilanço!T73)</f>
        <v>21701101000</v>
      </c>
      <c r="U2">
        <f>IF(MID(U$1,6,2)="3",Bilanço!V73,Bilanço!V73-Bilanço!U73)</f>
        <v>28641417000</v>
      </c>
      <c r="V2">
        <f>IF(MID(V$1,6,2)="3",Bilanço!W73,Bilanço!W73-Bilanço!V73)</f>
        <v>29475848000</v>
      </c>
      <c r="W2">
        <f>IF(MID(W$1,6,2)="3",Bilanço!X73,Bilanço!X73-Bilanço!W73)</f>
        <v>40109982000</v>
      </c>
    </row>
    <row r="3" spans="1:23" x14ac:dyDescent="0.25">
      <c r="A3" t="s">
        <v>82</v>
      </c>
      <c r="B3">
        <f>IF(MID(B$1,6,2)="3",Bilanço!C74,Bilanço!C74-Bilanço!B74)</f>
        <v>-2498145000</v>
      </c>
      <c r="C3">
        <f>IF(MID(C$1,6,2)="3",Bilanço!D74,Bilanço!D74-Bilanço!C74)</f>
        <v>-3442441000</v>
      </c>
      <c r="D3">
        <f>IF(MID(D$1,6,2)="3",Bilanço!E74,Bilanço!E74-Bilanço!D74)</f>
        <v>-3403942000</v>
      </c>
      <c r="E3">
        <f>IF(MID(E$1,6,2)="3",Bilanço!F74,Bilanço!F74-Bilanço!E74)</f>
        <v>-3183198000</v>
      </c>
      <c r="F3">
        <f>IF(MID(F$1,6,2)="3",Bilanço!G74,Bilanço!G74-Bilanço!F74)</f>
        <v>-3427938000</v>
      </c>
      <c r="G3">
        <f>IF(MID(G$1,6,2)="3",Bilanço!H74,Bilanço!H74-Bilanço!G74)</f>
        <v>-3738213000</v>
      </c>
      <c r="H3">
        <f>IF(MID(H$1,6,2)="3",Bilanço!I74,Bilanço!I74-Bilanço!H74)</f>
        <v>-3759265000</v>
      </c>
      <c r="I3">
        <f>IF(MID(I$1,6,2)="3",Bilanço!J74,Bilanço!J74-Bilanço!I74)</f>
        <v>-4215418000</v>
      </c>
      <c r="J3">
        <f>IF(MID(J$1,6,2)="3",Bilanço!K74,Bilanço!K74-Bilanço!J74)</f>
        <v>-3834163000</v>
      </c>
      <c r="K3">
        <f>IF(MID(K$1,6,2)="3",Bilanço!L74,Bilanço!L74-Bilanço!K74)</f>
        <v>-4170808000</v>
      </c>
      <c r="L3">
        <f>IF(MID(L$1,6,2)="3",Bilanço!M74,Bilanço!M74-Bilanço!L74)</f>
        <v>-3897442000</v>
      </c>
      <c r="M3">
        <f>IF(MID(M$1,6,2)="3",Bilanço!N74,Bilanço!N74-Bilanço!M74)</f>
        <v>-4173188000</v>
      </c>
      <c r="N3">
        <f>IF(MID(N$1,6,2)="3",Bilanço!O74,Bilanço!O74-Bilanço!N74)</f>
        <v>-4337253000</v>
      </c>
      <c r="O3">
        <f>IF(MID(O$1,6,2)="3",Bilanço!P74,Bilanço!P74-Bilanço!O74)</f>
        <v>-6315372000</v>
      </c>
      <c r="P3">
        <f>IF(MID(P$1,6,2)="3",Bilanço!Q74,Bilanço!Q74-Bilanço!P74)</f>
        <v>-9886690000</v>
      </c>
      <c r="Q3">
        <f>IF(MID(Q$1,6,2)="3",Bilanço!R74,Bilanço!R74-Bilanço!Q74)</f>
        <v>-15191668000</v>
      </c>
      <c r="R3">
        <f>IF(MID(R$1,6,2)="3",Bilanço!S74,Bilanço!S74-Bilanço!R74)</f>
        <v>-16936138000</v>
      </c>
      <c r="S3">
        <f>IF(MID(S$1,6,2)="3",Bilanço!T74,Bilanço!T74-Bilanço!S74)</f>
        <v>-22580399000</v>
      </c>
      <c r="T3">
        <f>IF(MID(T$1,6,2)="3",Bilanço!U74,Bilanço!U74-Bilanço!T74)</f>
        <v>-13912645000</v>
      </c>
      <c r="U3">
        <f>IF(MID(U$1,6,2)="3",Bilanço!V74,Bilanço!V74-Bilanço!U74)</f>
        <v>-24632680000</v>
      </c>
      <c r="V3">
        <f>IF(MID(V$1,6,2)="3",Bilanço!W74,Bilanço!W74-Bilanço!V74)</f>
        <v>-24730611000</v>
      </c>
      <c r="W3">
        <f>IF(MID(W$1,6,2)="3",Bilanço!X74,Bilanço!X74-Bilanço!W74)</f>
        <v>-33743327000</v>
      </c>
    </row>
    <row r="4" spans="1:23" x14ac:dyDescent="0.25">
      <c r="A4" t="s">
        <v>83</v>
      </c>
      <c r="B4">
        <f>IF(MID(B$1,6,2)="3",Bilanço!C75,Bilanço!C75-Bilanço!B75)</f>
        <v>0</v>
      </c>
      <c r="C4">
        <f>IF(MID(C$1,6,2)="3",Bilanço!D75,Bilanço!D75-Bilanço!C75)</f>
        <v>0</v>
      </c>
      <c r="D4">
        <f>IF(MID(D$1,6,2)="3",Bilanço!E75,Bilanço!E75-Bilanço!D75)</f>
        <v>0</v>
      </c>
      <c r="E4">
        <f>IF(MID(E$1,6,2)="3",Bilanço!F75,Bilanço!F75-Bilanço!E75)</f>
        <v>0</v>
      </c>
      <c r="F4">
        <f>IF(MID(F$1,6,2)="3",Bilanço!G75,Bilanço!G75-Bilanço!F75)</f>
        <v>0</v>
      </c>
      <c r="G4">
        <f>IF(MID(G$1,6,2)="3",Bilanço!H75,Bilanço!H75-Bilanço!G75)</f>
        <v>0</v>
      </c>
      <c r="H4">
        <f>IF(MID(H$1,6,2)="3",Bilanço!I75,Bilanço!I75-Bilanço!H75)</f>
        <v>0</v>
      </c>
      <c r="I4">
        <f>IF(MID(I$1,6,2)="3",Bilanço!J75,Bilanço!J75-Bilanço!I75)</f>
        <v>0</v>
      </c>
      <c r="J4">
        <f>IF(MID(J$1,6,2)="3",Bilanço!K75,Bilanço!K75-Bilanço!J75)</f>
        <v>0</v>
      </c>
      <c r="K4">
        <f>IF(MID(K$1,6,2)="3",Bilanço!L75,Bilanço!L75-Bilanço!K75)</f>
        <v>0</v>
      </c>
      <c r="L4">
        <f>IF(MID(L$1,6,2)="3",Bilanço!M75,Bilanço!M75-Bilanço!L75)</f>
        <v>0</v>
      </c>
      <c r="M4">
        <f>IF(MID(M$1,6,2)="3",Bilanço!N75,Bilanço!N75-Bilanço!M75)</f>
        <v>0</v>
      </c>
      <c r="N4">
        <f>IF(MID(N$1,6,2)="3",Bilanço!O75,Bilanço!O75-Bilanço!N75)</f>
        <v>0</v>
      </c>
      <c r="O4">
        <f>IF(MID(O$1,6,2)="3",Bilanço!P75,Bilanço!P75-Bilanço!O75)</f>
        <v>0</v>
      </c>
      <c r="P4">
        <f>IF(MID(P$1,6,2)="3",Bilanço!Q75,Bilanço!Q75-Bilanço!P75)</f>
        <v>0</v>
      </c>
      <c r="Q4">
        <f>IF(MID(Q$1,6,2)="3",Bilanço!R75,Bilanço!R75-Bilanço!Q75)</f>
        <v>0</v>
      </c>
      <c r="R4">
        <f>IF(MID(R$1,6,2)="3",Bilanço!S75,Bilanço!S75-Bilanço!R75)</f>
        <v>0</v>
      </c>
      <c r="S4">
        <f>IF(MID(S$1,6,2)="3",Bilanço!T75,Bilanço!T75-Bilanço!S75)</f>
        <v>0</v>
      </c>
      <c r="T4">
        <f>IF(MID(T$1,6,2)="3",Bilanço!U75,Bilanço!U75-Bilanço!T75)</f>
        <v>0</v>
      </c>
      <c r="U4">
        <f>IF(MID(U$1,6,2)="3",Bilanço!V75,Bilanço!V75-Bilanço!U75)</f>
        <v>0</v>
      </c>
      <c r="V4">
        <f>IF(MID(V$1,6,2)="3",Bilanço!W75,Bilanço!W75-Bilanço!V75)</f>
        <v>0</v>
      </c>
      <c r="W4">
        <f>IF(MID(W$1,6,2)="3",Bilanço!X75,Bilanço!X75-Bilanço!W75)</f>
        <v>0</v>
      </c>
    </row>
    <row r="5" spans="1:23" x14ac:dyDescent="0.25">
      <c r="A5" t="s">
        <v>84</v>
      </c>
      <c r="B5">
        <f>IF(MID(B$1,6,2)="3",Bilanço!C76,Bilanço!C76-Bilanço!B76)</f>
        <v>1248848000</v>
      </c>
      <c r="C5">
        <f>IF(MID(C$1,6,2)="3",Bilanço!D76,Bilanço!D76-Bilanço!C76)</f>
        <v>1221939000</v>
      </c>
      <c r="D5">
        <f>IF(MID(D$1,6,2)="3",Bilanço!E76,Bilanço!E76-Bilanço!D76)</f>
        <v>2470948000</v>
      </c>
      <c r="E5">
        <f>IF(MID(E$1,6,2)="3",Bilanço!F76,Bilanço!F76-Bilanço!E76)</f>
        <v>1300438000</v>
      </c>
      <c r="F5">
        <f>IF(MID(F$1,6,2)="3",Bilanço!G76,Bilanço!G76-Bilanço!F76)</f>
        <v>1415705000</v>
      </c>
      <c r="G5">
        <f>IF(MID(G$1,6,2)="3",Bilanço!H76,Bilanço!H76-Bilanço!G76)</f>
        <v>1500511000</v>
      </c>
      <c r="H5">
        <f>IF(MID(H$1,6,2)="3",Bilanço!I76,Bilanço!I76-Bilanço!H76)</f>
        <v>1127817000</v>
      </c>
      <c r="I5">
        <f>IF(MID(I$1,6,2)="3",Bilanço!J76,Bilanço!J76-Bilanço!I76)</f>
        <v>1563661000</v>
      </c>
      <c r="J5">
        <f>IF(MID(J$1,6,2)="3",Bilanço!K76,Bilanço!K76-Bilanço!J76)</f>
        <v>1491526000</v>
      </c>
      <c r="K5">
        <f>IF(MID(K$1,6,2)="3",Bilanço!L76,Bilanço!L76-Bilanço!K76)</f>
        <v>1611741000</v>
      </c>
      <c r="L5">
        <f>IF(MID(L$1,6,2)="3",Bilanço!M76,Bilanço!M76-Bilanço!L76)</f>
        <v>972444000</v>
      </c>
      <c r="M5">
        <f>IF(MID(M$1,6,2)="3",Bilanço!N76,Bilanço!N76-Bilanço!M76)</f>
        <v>1715677000</v>
      </c>
      <c r="N5">
        <f>IF(MID(N$1,6,2)="3",Bilanço!O76,Bilanço!O76-Bilanço!N76)</f>
        <v>1738734000</v>
      </c>
      <c r="O5">
        <f>IF(MID(O$1,6,2)="3",Bilanço!P76,Bilanço!P76-Bilanço!O76)</f>
        <v>2079435000</v>
      </c>
      <c r="P5">
        <f>IF(MID(P$1,6,2)="3",Bilanço!Q76,Bilanço!Q76-Bilanço!P76)</f>
        <v>2747981000</v>
      </c>
      <c r="Q5">
        <f>IF(MID(Q$1,6,2)="3",Bilanço!R76,Bilanço!R76-Bilanço!Q76)</f>
        <v>2718760000</v>
      </c>
      <c r="R5">
        <f>IF(MID(R$1,6,2)="3",Bilanço!S76,Bilanço!S76-Bilanço!R76)</f>
        <v>2204258000</v>
      </c>
      <c r="S5">
        <f>IF(MID(S$1,6,2)="3",Bilanço!T76,Bilanço!T76-Bilanço!S76)</f>
        <v>3116707000</v>
      </c>
      <c r="T5">
        <f>IF(MID(T$1,6,2)="3",Bilanço!U76,Bilanço!U76-Bilanço!T76)</f>
        <v>7788456000</v>
      </c>
      <c r="U5">
        <f>IF(MID(U$1,6,2)="3",Bilanço!V76,Bilanço!V76-Bilanço!U76)</f>
        <v>4008737000</v>
      </c>
      <c r="V5">
        <f>IF(MID(V$1,6,2)="3",Bilanço!W76,Bilanço!W76-Bilanço!V76)</f>
        <v>4745237000</v>
      </c>
      <c r="W5">
        <f>IF(MID(W$1,6,2)="3",Bilanço!X76,Bilanço!X76-Bilanço!W76)</f>
        <v>6366655000</v>
      </c>
    </row>
    <row r="6" spans="1:23" x14ac:dyDescent="0.25">
      <c r="A6" t="s">
        <v>85</v>
      </c>
      <c r="B6">
        <f>IF(MID(B$1,6,2)="3",Bilanço!C77,Bilanço!C77-Bilanço!B77)</f>
        <v>0</v>
      </c>
      <c r="C6">
        <f>IF(MID(C$1,6,2)="3",Bilanço!D77,Bilanço!D77-Bilanço!C77)</f>
        <v>0</v>
      </c>
      <c r="D6">
        <f>IF(MID(D$1,6,2)="3",Bilanço!E77,Bilanço!E77-Bilanço!D77)</f>
        <v>0</v>
      </c>
      <c r="E6">
        <f>IF(MID(E$1,6,2)="3",Bilanço!F77,Bilanço!F77-Bilanço!E77)</f>
        <v>0</v>
      </c>
      <c r="F6">
        <f>IF(MID(F$1,6,2)="3",Bilanço!G77,Bilanço!G77-Bilanço!F77)</f>
        <v>0</v>
      </c>
      <c r="G6">
        <f>IF(MID(G$1,6,2)="3",Bilanço!H77,Bilanço!H77-Bilanço!G77)</f>
        <v>0</v>
      </c>
      <c r="H6">
        <f>IF(MID(H$1,6,2)="3",Bilanço!I77,Bilanço!I77-Bilanço!H77)</f>
        <v>0</v>
      </c>
      <c r="I6">
        <f>IF(MID(I$1,6,2)="3",Bilanço!J77,Bilanço!J77-Bilanço!I77)</f>
        <v>0</v>
      </c>
      <c r="J6">
        <f>IF(MID(J$1,6,2)="3",Bilanço!K77,Bilanço!K77-Bilanço!J77)</f>
        <v>0</v>
      </c>
      <c r="K6">
        <f>IF(MID(K$1,6,2)="3",Bilanço!L77,Bilanço!L77-Bilanço!K77)</f>
        <v>0</v>
      </c>
      <c r="L6">
        <f>IF(MID(L$1,6,2)="3",Bilanço!M77,Bilanço!M77-Bilanço!L77)</f>
        <v>0</v>
      </c>
      <c r="M6">
        <f>IF(MID(M$1,6,2)="3",Bilanço!N77,Bilanço!N77-Bilanço!M77)</f>
        <v>0</v>
      </c>
      <c r="N6">
        <f>IF(MID(N$1,6,2)="3",Bilanço!O77,Bilanço!O77-Bilanço!N77)</f>
        <v>0</v>
      </c>
      <c r="O6">
        <f>IF(MID(O$1,6,2)="3",Bilanço!P77,Bilanço!P77-Bilanço!O77)</f>
        <v>0</v>
      </c>
      <c r="P6">
        <f>IF(MID(P$1,6,2)="3",Bilanço!Q77,Bilanço!Q77-Bilanço!P77)</f>
        <v>0</v>
      </c>
      <c r="Q6">
        <f>IF(MID(Q$1,6,2)="3",Bilanço!R77,Bilanço!R77-Bilanço!Q77)</f>
        <v>0</v>
      </c>
      <c r="R6">
        <f>IF(MID(R$1,6,2)="3",Bilanço!S77,Bilanço!S77-Bilanço!R77)</f>
        <v>0</v>
      </c>
      <c r="S6">
        <f>IF(MID(S$1,6,2)="3",Bilanço!T77,Bilanço!T77-Bilanço!S77)</f>
        <v>0</v>
      </c>
      <c r="T6">
        <f>IF(MID(T$1,6,2)="3",Bilanço!U77,Bilanço!U77-Bilanço!T77)</f>
        <v>0</v>
      </c>
      <c r="U6">
        <f>IF(MID(U$1,6,2)="3",Bilanço!V77,Bilanço!V77-Bilanço!U77)</f>
        <v>0</v>
      </c>
      <c r="V6">
        <f>IF(MID(V$1,6,2)="3",Bilanço!W77,Bilanço!W77-Bilanço!V77)</f>
        <v>0</v>
      </c>
      <c r="W6">
        <f>IF(MID(W$1,6,2)="3",Bilanço!X77,Bilanço!X77-Bilanço!W77)</f>
        <v>0</v>
      </c>
    </row>
    <row r="7" spans="1:23" x14ac:dyDescent="0.25">
      <c r="A7" t="s">
        <v>86</v>
      </c>
      <c r="B7">
        <f>IF(MID(B$1,6,2)="3",Bilanço!C78,Bilanço!C78-Bilanço!B78)</f>
        <v>0</v>
      </c>
      <c r="C7">
        <f>IF(MID(C$1,6,2)="3",Bilanço!D78,Bilanço!D78-Bilanço!C78)</f>
        <v>0</v>
      </c>
      <c r="D7">
        <f>IF(MID(D$1,6,2)="3",Bilanço!E78,Bilanço!E78-Bilanço!D78)</f>
        <v>0</v>
      </c>
      <c r="E7">
        <f>IF(MID(E$1,6,2)="3",Bilanço!F78,Bilanço!F78-Bilanço!E78)</f>
        <v>0</v>
      </c>
      <c r="F7">
        <f>IF(MID(F$1,6,2)="3",Bilanço!G78,Bilanço!G78-Bilanço!F78)</f>
        <v>0</v>
      </c>
      <c r="G7">
        <f>IF(MID(G$1,6,2)="3",Bilanço!H78,Bilanço!H78-Bilanço!G78)</f>
        <v>0</v>
      </c>
      <c r="H7">
        <f>IF(MID(H$1,6,2)="3",Bilanço!I78,Bilanço!I78-Bilanço!H78)</f>
        <v>0</v>
      </c>
      <c r="I7">
        <f>IF(MID(I$1,6,2)="3",Bilanço!J78,Bilanço!J78-Bilanço!I78)</f>
        <v>0</v>
      </c>
      <c r="J7">
        <f>IF(MID(J$1,6,2)="3",Bilanço!K78,Bilanço!K78-Bilanço!J78)</f>
        <v>0</v>
      </c>
      <c r="K7">
        <f>IF(MID(K$1,6,2)="3",Bilanço!L78,Bilanço!L78-Bilanço!K78)</f>
        <v>0</v>
      </c>
      <c r="L7">
        <f>IF(MID(L$1,6,2)="3",Bilanço!M78,Bilanço!M78-Bilanço!L78)</f>
        <v>0</v>
      </c>
      <c r="M7">
        <f>IF(MID(M$1,6,2)="3",Bilanço!N78,Bilanço!N78-Bilanço!M78)</f>
        <v>0</v>
      </c>
      <c r="N7">
        <f>IF(MID(N$1,6,2)="3",Bilanço!O78,Bilanço!O78-Bilanço!N78)</f>
        <v>0</v>
      </c>
      <c r="O7">
        <f>IF(MID(O$1,6,2)="3",Bilanço!P78,Bilanço!P78-Bilanço!O78)</f>
        <v>0</v>
      </c>
      <c r="P7">
        <f>IF(MID(P$1,6,2)="3",Bilanço!Q78,Bilanço!Q78-Bilanço!P78)</f>
        <v>0</v>
      </c>
      <c r="Q7">
        <f>IF(MID(Q$1,6,2)="3",Bilanço!R78,Bilanço!R78-Bilanço!Q78)</f>
        <v>0</v>
      </c>
      <c r="R7">
        <f>IF(MID(R$1,6,2)="3",Bilanço!S78,Bilanço!S78-Bilanço!R78)</f>
        <v>0</v>
      </c>
      <c r="S7">
        <f>IF(MID(S$1,6,2)="3",Bilanço!T78,Bilanço!T78-Bilanço!S78)</f>
        <v>0</v>
      </c>
      <c r="T7">
        <f>IF(MID(T$1,6,2)="3",Bilanço!U78,Bilanço!U78-Bilanço!T78)</f>
        <v>0</v>
      </c>
      <c r="U7">
        <f>IF(MID(U$1,6,2)="3",Bilanço!V78,Bilanço!V78-Bilanço!U78)</f>
        <v>0</v>
      </c>
      <c r="V7">
        <f>IF(MID(V$1,6,2)="3",Bilanço!W78,Bilanço!W78-Bilanço!V78)</f>
        <v>0</v>
      </c>
      <c r="W7">
        <f>IF(MID(W$1,6,2)="3",Bilanço!X78,Bilanço!X78-Bilanço!W78)</f>
        <v>0</v>
      </c>
    </row>
    <row r="8" spans="1:23" x14ac:dyDescent="0.25">
      <c r="A8" t="s">
        <v>87</v>
      </c>
      <c r="B8">
        <f>IF(MID(B$1,6,2)="3",Bilanço!C79,Bilanço!C79-Bilanço!B79)</f>
        <v>0</v>
      </c>
      <c r="C8">
        <f>IF(MID(C$1,6,2)="3",Bilanço!D79,Bilanço!D79-Bilanço!C79)</f>
        <v>0</v>
      </c>
      <c r="D8">
        <f>IF(MID(D$1,6,2)="3",Bilanço!E79,Bilanço!E79-Bilanço!D79)</f>
        <v>0</v>
      </c>
      <c r="E8">
        <f>IF(MID(E$1,6,2)="3",Bilanço!F79,Bilanço!F79-Bilanço!E79)</f>
        <v>0</v>
      </c>
      <c r="F8">
        <f>IF(MID(F$1,6,2)="3",Bilanço!G79,Bilanço!G79-Bilanço!F79)</f>
        <v>0</v>
      </c>
      <c r="G8">
        <f>IF(MID(G$1,6,2)="3",Bilanço!H79,Bilanço!H79-Bilanço!G79)</f>
        <v>0</v>
      </c>
      <c r="H8">
        <f>IF(MID(H$1,6,2)="3",Bilanço!I79,Bilanço!I79-Bilanço!H79)</f>
        <v>0</v>
      </c>
      <c r="I8">
        <f>IF(MID(I$1,6,2)="3",Bilanço!J79,Bilanço!J79-Bilanço!I79)</f>
        <v>0</v>
      </c>
      <c r="J8">
        <f>IF(MID(J$1,6,2)="3",Bilanço!K79,Bilanço!K79-Bilanço!J79)</f>
        <v>0</v>
      </c>
      <c r="K8">
        <f>IF(MID(K$1,6,2)="3",Bilanço!L79,Bilanço!L79-Bilanço!K79)</f>
        <v>0</v>
      </c>
      <c r="L8">
        <f>IF(MID(L$1,6,2)="3",Bilanço!M79,Bilanço!M79-Bilanço!L79)</f>
        <v>0</v>
      </c>
      <c r="M8">
        <f>IF(MID(M$1,6,2)="3",Bilanço!N79,Bilanço!N79-Bilanço!M79)</f>
        <v>0</v>
      </c>
      <c r="N8">
        <f>IF(MID(N$1,6,2)="3",Bilanço!O79,Bilanço!O79-Bilanço!N79)</f>
        <v>0</v>
      </c>
      <c r="O8">
        <f>IF(MID(O$1,6,2)="3",Bilanço!P79,Bilanço!P79-Bilanço!O79)</f>
        <v>0</v>
      </c>
      <c r="P8">
        <f>IF(MID(P$1,6,2)="3",Bilanço!Q79,Bilanço!Q79-Bilanço!P79)</f>
        <v>0</v>
      </c>
      <c r="Q8">
        <f>IF(MID(Q$1,6,2)="3",Bilanço!R79,Bilanço!R79-Bilanço!Q79)</f>
        <v>0</v>
      </c>
      <c r="R8">
        <f>IF(MID(R$1,6,2)="3",Bilanço!S79,Bilanço!S79-Bilanço!R79)</f>
        <v>0</v>
      </c>
      <c r="S8">
        <f>IF(MID(S$1,6,2)="3",Bilanço!T79,Bilanço!T79-Bilanço!S79)</f>
        <v>0</v>
      </c>
      <c r="T8">
        <f>IF(MID(T$1,6,2)="3",Bilanço!U79,Bilanço!U79-Bilanço!T79)</f>
        <v>0</v>
      </c>
      <c r="U8">
        <f>IF(MID(U$1,6,2)="3",Bilanço!V79,Bilanço!V79-Bilanço!U79)</f>
        <v>0</v>
      </c>
      <c r="V8">
        <f>IF(MID(V$1,6,2)="3",Bilanço!W79,Bilanço!W79-Bilanço!V79)</f>
        <v>0</v>
      </c>
      <c r="W8">
        <f>IF(MID(W$1,6,2)="3",Bilanço!X79,Bilanço!X79-Bilanço!W79)</f>
        <v>0</v>
      </c>
    </row>
    <row r="9" spans="1:23" x14ac:dyDescent="0.25">
      <c r="A9" t="s">
        <v>88</v>
      </c>
      <c r="B9">
        <f>IF(MID(B$1,6,2)="3",Bilanço!C80,Bilanço!C80-Bilanço!B80)</f>
        <v>0</v>
      </c>
      <c r="C9">
        <f>IF(MID(C$1,6,2)="3",Bilanço!D80,Bilanço!D80-Bilanço!C80)</f>
        <v>0</v>
      </c>
      <c r="D9">
        <f>IF(MID(D$1,6,2)="3",Bilanço!E80,Bilanço!E80-Bilanço!D80)</f>
        <v>0</v>
      </c>
      <c r="E9">
        <f>IF(MID(E$1,6,2)="3",Bilanço!F80,Bilanço!F80-Bilanço!E80)</f>
        <v>0</v>
      </c>
      <c r="F9">
        <f>IF(MID(F$1,6,2)="3",Bilanço!G80,Bilanço!G80-Bilanço!F80)</f>
        <v>0</v>
      </c>
      <c r="G9">
        <f>IF(MID(G$1,6,2)="3",Bilanço!H80,Bilanço!H80-Bilanço!G80)</f>
        <v>0</v>
      </c>
      <c r="H9">
        <f>IF(MID(H$1,6,2)="3",Bilanço!I80,Bilanço!I80-Bilanço!H80)</f>
        <v>0</v>
      </c>
      <c r="I9">
        <f>IF(MID(I$1,6,2)="3",Bilanço!J80,Bilanço!J80-Bilanço!I80)</f>
        <v>0</v>
      </c>
      <c r="J9">
        <f>IF(MID(J$1,6,2)="3",Bilanço!K80,Bilanço!K80-Bilanço!J80)</f>
        <v>0</v>
      </c>
      <c r="K9">
        <f>IF(MID(K$1,6,2)="3",Bilanço!L80,Bilanço!L80-Bilanço!K80)</f>
        <v>0</v>
      </c>
      <c r="L9">
        <f>IF(MID(L$1,6,2)="3",Bilanço!M80,Bilanço!M80-Bilanço!L80)</f>
        <v>0</v>
      </c>
      <c r="M9">
        <f>IF(MID(M$1,6,2)="3",Bilanço!N80,Bilanço!N80-Bilanço!M80)</f>
        <v>0</v>
      </c>
      <c r="N9">
        <f>IF(MID(N$1,6,2)="3",Bilanço!O80,Bilanço!O80-Bilanço!N80)</f>
        <v>0</v>
      </c>
      <c r="O9">
        <f>IF(MID(O$1,6,2)="3",Bilanço!P80,Bilanço!P80-Bilanço!O80)</f>
        <v>0</v>
      </c>
      <c r="P9">
        <f>IF(MID(P$1,6,2)="3",Bilanço!Q80,Bilanço!Q80-Bilanço!P80)</f>
        <v>0</v>
      </c>
      <c r="Q9">
        <f>IF(MID(Q$1,6,2)="3",Bilanço!R80,Bilanço!R80-Bilanço!Q80)</f>
        <v>0</v>
      </c>
      <c r="R9">
        <f>IF(MID(R$1,6,2)="3",Bilanço!S80,Bilanço!S80-Bilanço!R80)</f>
        <v>0</v>
      </c>
      <c r="S9">
        <f>IF(MID(S$1,6,2)="3",Bilanço!T80,Bilanço!T80-Bilanço!S80)</f>
        <v>0</v>
      </c>
      <c r="T9">
        <f>IF(MID(T$1,6,2)="3",Bilanço!U80,Bilanço!U80-Bilanço!T80)</f>
        <v>0</v>
      </c>
      <c r="U9">
        <f>IF(MID(U$1,6,2)="3",Bilanço!V80,Bilanço!V80-Bilanço!U80)</f>
        <v>0</v>
      </c>
      <c r="V9">
        <f>IF(MID(V$1,6,2)="3",Bilanço!W80,Bilanço!W80-Bilanço!V80)</f>
        <v>0</v>
      </c>
      <c r="W9">
        <f>IF(MID(W$1,6,2)="3",Bilanço!X80,Bilanço!X80-Bilanço!W80)</f>
        <v>0</v>
      </c>
    </row>
    <row r="10" spans="1:23" x14ac:dyDescent="0.25">
      <c r="A10" t="s">
        <v>89</v>
      </c>
      <c r="B10">
        <f>IF(MID(B$1,6,2)="3",Bilanço!C81,Bilanço!C81-Bilanço!B81)</f>
        <v>0</v>
      </c>
      <c r="C10">
        <f>IF(MID(C$1,6,2)="3",Bilanço!D81,Bilanço!D81-Bilanço!C81)</f>
        <v>0</v>
      </c>
      <c r="D10">
        <f>IF(MID(D$1,6,2)="3",Bilanço!E81,Bilanço!E81-Bilanço!D81)</f>
        <v>0</v>
      </c>
      <c r="E10">
        <f>IF(MID(E$1,6,2)="3",Bilanço!F81,Bilanço!F81-Bilanço!E81)</f>
        <v>0</v>
      </c>
      <c r="F10">
        <f>IF(MID(F$1,6,2)="3",Bilanço!G81,Bilanço!G81-Bilanço!F81)</f>
        <v>0</v>
      </c>
      <c r="G10">
        <f>IF(MID(G$1,6,2)="3",Bilanço!H81,Bilanço!H81-Bilanço!G81)</f>
        <v>0</v>
      </c>
      <c r="H10">
        <f>IF(MID(H$1,6,2)="3",Bilanço!I81,Bilanço!I81-Bilanço!H81)</f>
        <v>0</v>
      </c>
      <c r="I10">
        <f>IF(MID(I$1,6,2)="3",Bilanço!J81,Bilanço!J81-Bilanço!I81)</f>
        <v>0</v>
      </c>
      <c r="J10">
        <f>IF(MID(J$1,6,2)="3",Bilanço!K81,Bilanço!K81-Bilanço!J81)</f>
        <v>0</v>
      </c>
      <c r="K10">
        <f>IF(MID(K$1,6,2)="3",Bilanço!L81,Bilanço!L81-Bilanço!K81)</f>
        <v>0</v>
      </c>
      <c r="L10">
        <f>IF(MID(L$1,6,2)="3",Bilanço!M81,Bilanço!M81-Bilanço!L81)</f>
        <v>0</v>
      </c>
      <c r="M10">
        <f>IF(MID(M$1,6,2)="3",Bilanço!N81,Bilanço!N81-Bilanço!M81)</f>
        <v>0</v>
      </c>
      <c r="N10">
        <f>IF(MID(N$1,6,2)="3",Bilanço!O81,Bilanço!O81-Bilanço!N81)</f>
        <v>0</v>
      </c>
      <c r="O10">
        <f>IF(MID(O$1,6,2)="3",Bilanço!P81,Bilanço!P81-Bilanço!O81)</f>
        <v>0</v>
      </c>
      <c r="P10">
        <f>IF(MID(P$1,6,2)="3",Bilanço!Q81,Bilanço!Q81-Bilanço!P81)</f>
        <v>0</v>
      </c>
      <c r="Q10">
        <f>IF(MID(Q$1,6,2)="3",Bilanço!R81,Bilanço!R81-Bilanço!Q81)</f>
        <v>0</v>
      </c>
      <c r="R10">
        <f>IF(MID(R$1,6,2)="3",Bilanço!S81,Bilanço!S81-Bilanço!R81)</f>
        <v>0</v>
      </c>
      <c r="S10">
        <f>IF(MID(S$1,6,2)="3",Bilanço!T81,Bilanço!T81-Bilanço!S81)</f>
        <v>0</v>
      </c>
      <c r="T10">
        <f>IF(MID(T$1,6,2)="3",Bilanço!U81,Bilanço!U81-Bilanço!T81)</f>
        <v>0</v>
      </c>
      <c r="U10">
        <f>IF(MID(U$1,6,2)="3",Bilanço!V81,Bilanço!V81-Bilanço!U81)</f>
        <v>0</v>
      </c>
      <c r="V10">
        <f>IF(MID(V$1,6,2)="3",Bilanço!W81,Bilanço!W81-Bilanço!V81)</f>
        <v>0</v>
      </c>
      <c r="W10">
        <f>IF(MID(W$1,6,2)="3",Bilanço!X81,Bilanço!X81-Bilanço!W81)</f>
        <v>0</v>
      </c>
    </row>
    <row r="11" spans="1:23" x14ac:dyDescent="0.25">
      <c r="A11" t="s">
        <v>90</v>
      </c>
      <c r="B11">
        <f>IF(MID(B$1,6,2)="3",Bilanço!C82,Bilanço!C82-Bilanço!B82)</f>
        <v>1248848000</v>
      </c>
      <c r="C11">
        <f>IF(MID(C$1,6,2)="3",Bilanço!D82,Bilanço!D82-Bilanço!C82)</f>
        <v>1221939000</v>
      </c>
      <c r="D11">
        <f>IF(MID(D$1,6,2)="3",Bilanço!E82,Bilanço!E82-Bilanço!D82)</f>
        <v>2470948000</v>
      </c>
      <c r="E11">
        <f>IF(MID(E$1,6,2)="3",Bilanço!F82,Bilanço!F82-Bilanço!E82)</f>
        <v>1300438000</v>
      </c>
      <c r="F11">
        <f>IF(MID(F$1,6,2)="3",Bilanço!G82,Bilanço!G82-Bilanço!F82)</f>
        <v>1415705000</v>
      </c>
      <c r="G11">
        <f>IF(MID(G$1,6,2)="3",Bilanço!H82,Bilanço!H82-Bilanço!G82)</f>
        <v>1500511000</v>
      </c>
      <c r="H11">
        <f>IF(MID(H$1,6,2)="3",Bilanço!I82,Bilanço!I82-Bilanço!H82)</f>
        <v>1127817000</v>
      </c>
      <c r="I11">
        <f>IF(MID(I$1,6,2)="3",Bilanço!J82,Bilanço!J82-Bilanço!I82)</f>
        <v>1563661000</v>
      </c>
      <c r="J11">
        <f>IF(MID(J$1,6,2)="3",Bilanço!K82,Bilanço!K82-Bilanço!J82)</f>
        <v>1491526000</v>
      </c>
      <c r="K11">
        <f>IF(MID(K$1,6,2)="3",Bilanço!L82,Bilanço!L82-Bilanço!K82)</f>
        <v>1611741000</v>
      </c>
      <c r="L11">
        <f>IF(MID(L$1,6,2)="3",Bilanço!M82,Bilanço!M82-Bilanço!L82)</f>
        <v>972444000</v>
      </c>
      <c r="M11">
        <f>IF(MID(M$1,6,2)="3",Bilanço!N82,Bilanço!N82-Bilanço!M82)</f>
        <v>1715677000</v>
      </c>
      <c r="N11">
        <f>IF(MID(N$1,6,2)="3",Bilanço!O82,Bilanço!O82-Bilanço!N82)</f>
        <v>1738734000</v>
      </c>
      <c r="O11">
        <f>IF(MID(O$1,6,2)="3",Bilanço!P82,Bilanço!P82-Bilanço!O82)</f>
        <v>2079435000</v>
      </c>
      <c r="P11">
        <f>IF(MID(P$1,6,2)="3",Bilanço!Q82,Bilanço!Q82-Bilanço!P82)</f>
        <v>2747981000</v>
      </c>
      <c r="Q11">
        <f>IF(MID(Q$1,6,2)="3",Bilanço!R82,Bilanço!R82-Bilanço!Q82)</f>
        <v>2718760000</v>
      </c>
      <c r="R11">
        <f>IF(MID(R$1,6,2)="3",Bilanço!S82,Bilanço!S82-Bilanço!R82)</f>
        <v>2204258000</v>
      </c>
      <c r="S11">
        <f>IF(MID(S$1,6,2)="3",Bilanço!T82,Bilanço!T82-Bilanço!S82)</f>
        <v>3116707000</v>
      </c>
      <c r="T11">
        <f>IF(MID(T$1,6,2)="3",Bilanço!U82,Bilanço!U82-Bilanço!T82)</f>
        <v>7788456000</v>
      </c>
      <c r="U11">
        <f>IF(MID(U$1,6,2)="3",Bilanço!V82,Bilanço!V82-Bilanço!U82)</f>
        <v>4008737000</v>
      </c>
      <c r="V11">
        <f>IF(MID(V$1,6,2)="3",Bilanço!W82,Bilanço!W82-Bilanço!V82)</f>
        <v>4745237000</v>
      </c>
      <c r="W11">
        <f>IF(MID(W$1,6,2)="3",Bilanço!X82,Bilanço!X82-Bilanço!W82)</f>
        <v>6366655000</v>
      </c>
    </row>
    <row r="12" spans="1:23" x14ac:dyDescent="0.25">
      <c r="A12" t="s">
        <v>91</v>
      </c>
      <c r="B12">
        <f>IF(MID(B$1,6,2)="3",Bilanço!C83,Bilanço!C83-Bilanço!B83)</f>
        <v>0</v>
      </c>
      <c r="C12">
        <f>IF(MID(C$1,6,2)="3",Bilanço!D83,Bilanço!D83-Bilanço!C83)</f>
        <v>0</v>
      </c>
      <c r="D12">
        <f>IF(MID(D$1,6,2)="3",Bilanço!E83,Bilanço!E83-Bilanço!D83)</f>
        <v>0</v>
      </c>
      <c r="E12">
        <f>IF(MID(E$1,6,2)="3",Bilanço!F83,Bilanço!F83-Bilanço!E83)</f>
        <v>0</v>
      </c>
      <c r="F12">
        <f>IF(MID(F$1,6,2)="3",Bilanço!G83,Bilanço!G83-Bilanço!F83)</f>
        <v>0</v>
      </c>
      <c r="G12">
        <f>IF(MID(G$1,6,2)="3",Bilanço!H83,Bilanço!H83-Bilanço!G83)</f>
        <v>0</v>
      </c>
      <c r="H12">
        <f>IF(MID(H$1,6,2)="3",Bilanço!I83,Bilanço!I83-Bilanço!H83)</f>
        <v>0</v>
      </c>
      <c r="I12">
        <f>IF(MID(I$1,6,2)="3",Bilanço!J83,Bilanço!J83-Bilanço!I83)</f>
        <v>0</v>
      </c>
      <c r="J12">
        <f>IF(MID(J$1,6,2)="3",Bilanço!K83,Bilanço!K83-Bilanço!J83)</f>
        <v>0</v>
      </c>
      <c r="K12">
        <f>IF(MID(K$1,6,2)="3",Bilanço!L83,Bilanço!L83-Bilanço!K83)</f>
        <v>0</v>
      </c>
      <c r="L12">
        <f>IF(MID(L$1,6,2)="3",Bilanço!M83,Bilanço!M83-Bilanço!L83)</f>
        <v>0</v>
      </c>
      <c r="M12">
        <f>IF(MID(M$1,6,2)="3",Bilanço!N83,Bilanço!N83-Bilanço!M83)</f>
        <v>0</v>
      </c>
      <c r="N12">
        <f>IF(MID(N$1,6,2)="3",Bilanço!O83,Bilanço!O83-Bilanço!N83)</f>
        <v>0</v>
      </c>
      <c r="O12">
        <f>IF(MID(O$1,6,2)="3",Bilanço!P83,Bilanço!P83-Bilanço!O83)</f>
        <v>0</v>
      </c>
      <c r="P12">
        <f>IF(MID(P$1,6,2)="3",Bilanço!Q83,Bilanço!Q83-Bilanço!P83)</f>
        <v>0</v>
      </c>
      <c r="Q12">
        <f>IF(MID(Q$1,6,2)="3",Bilanço!R83,Bilanço!R83-Bilanço!Q83)</f>
        <v>0</v>
      </c>
      <c r="R12">
        <f>IF(MID(R$1,6,2)="3",Bilanço!S83,Bilanço!S83-Bilanço!R83)</f>
        <v>0</v>
      </c>
      <c r="S12">
        <f>IF(MID(S$1,6,2)="3",Bilanço!T83,Bilanço!T83-Bilanço!S83)</f>
        <v>0</v>
      </c>
      <c r="T12">
        <f>IF(MID(T$1,6,2)="3",Bilanço!U83,Bilanço!U83-Bilanço!T83)</f>
        <v>0</v>
      </c>
      <c r="U12">
        <f>IF(MID(U$1,6,2)="3",Bilanço!V83,Bilanço!V83-Bilanço!U83)</f>
        <v>0</v>
      </c>
      <c r="V12">
        <f>IF(MID(V$1,6,2)="3",Bilanço!W83,Bilanço!W83-Bilanço!V83)</f>
        <v>0</v>
      </c>
      <c r="W12">
        <f>IF(MID(W$1,6,2)="3",Bilanço!X83,Bilanço!X83-Bilanço!W83)</f>
        <v>0</v>
      </c>
    </row>
    <row r="13" spans="1:23" x14ac:dyDescent="0.25">
      <c r="A13" t="s">
        <v>92</v>
      </c>
      <c r="B13">
        <f>IF(MID(B$1,6,2)="3",Bilanço!C84,Bilanço!C84-Bilanço!B84)</f>
        <v>-422364000</v>
      </c>
      <c r="C13">
        <f>IF(MID(C$1,6,2)="3",Bilanço!D84,Bilanço!D84-Bilanço!C84)</f>
        <v>-449583000</v>
      </c>
      <c r="D13">
        <f>IF(MID(D$1,6,2)="3",Bilanço!E84,Bilanço!E84-Bilanço!D84)</f>
        <v>-562002000</v>
      </c>
      <c r="E13">
        <f>IF(MID(E$1,6,2)="3",Bilanço!F84,Bilanço!F84-Bilanço!E84)</f>
        <v>-511802000</v>
      </c>
      <c r="F13">
        <f>IF(MID(F$1,6,2)="3",Bilanço!G84,Bilanço!G84-Bilanço!F84)</f>
        <v>-479245000</v>
      </c>
      <c r="G13">
        <f>IF(MID(G$1,6,2)="3",Bilanço!H84,Bilanço!H84-Bilanço!G84)</f>
        <v>-519663000</v>
      </c>
      <c r="H13">
        <f>IF(MID(H$1,6,2)="3",Bilanço!I84,Bilanço!I84-Bilanço!H84)</f>
        <v>-659775000</v>
      </c>
      <c r="I13">
        <f>IF(MID(I$1,6,2)="3",Bilanço!J84,Bilanço!J84-Bilanço!I84)</f>
        <v>-606798000</v>
      </c>
      <c r="J13">
        <f>IF(MID(J$1,6,2)="3",Bilanço!K84,Bilanço!K84-Bilanço!J84)</f>
        <v>-563116000</v>
      </c>
      <c r="K13">
        <f>IF(MID(K$1,6,2)="3",Bilanço!L84,Bilanço!L84-Bilanço!K84)</f>
        <v>-591282000</v>
      </c>
      <c r="L13">
        <f>IF(MID(L$1,6,2)="3",Bilanço!M84,Bilanço!M84-Bilanço!L84)</f>
        <v>-781998000</v>
      </c>
      <c r="M13">
        <f>IF(MID(M$1,6,2)="3",Bilanço!N84,Bilanço!N84-Bilanço!M84)</f>
        <v>-684552000</v>
      </c>
      <c r="N13">
        <f>IF(MID(N$1,6,2)="3",Bilanço!O84,Bilanço!O84-Bilanço!N84)</f>
        <v>-713990000</v>
      </c>
      <c r="O13">
        <f>IF(MID(O$1,6,2)="3",Bilanço!P84,Bilanço!P84-Bilanço!O84)</f>
        <v>-837461000</v>
      </c>
      <c r="P13">
        <f>IF(MID(P$1,6,2)="3",Bilanço!Q84,Bilanço!Q84-Bilanço!P84)</f>
        <v>-1146726000</v>
      </c>
      <c r="Q13">
        <f>IF(MID(Q$1,6,2)="3",Bilanço!R84,Bilanço!R84-Bilanço!Q84)</f>
        <v>-1320178000</v>
      </c>
      <c r="R13">
        <f>IF(MID(R$1,6,2)="3",Bilanço!S84,Bilanço!S84-Bilanço!R84)</f>
        <v>-99587000</v>
      </c>
      <c r="S13">
        <f>IF(MID(S$1,6,2)="3",Bilanço!T84,Bilanço!T84-Bilanço!S84)</f>
        <v>-854037000</v>
      </c>
      <c r="T13">
        <f>IF(MID(T$1,6,2)="3",Bilanço!U84,Bilanço!U84-Bilanço!T84)</f>
        <v>-5460249000</v>
      </c>
      <c r="U13">
        <f>IF(MID(U$1,6,2)="3",Bilanço!V84,Bilanço!V84-Bilanço!U84)</f>
        <v>-1977934000</v>
      </c>
      <c r="V13">
        <f>IF(MID(V$1,6,2)="3",Bilanço!W84,Bilanço!W84-Bilanço!V84)</f>
        <v>-1071368000</v>
      </c>
      <c r="W13">
        <f>IF(MID(W$1,6,2)="3",Bilanço!X84,Bilanço!X84-Bilanço!W84)</f>
        <v>-1828392000</v>
      </c>
    </row>
    <row r="14" spans="1:23" x14ac:dyDescent="0.25">
      <c r="A14" t="s">
        <v>93</v>
      </c>
      <c r="B14">
        <f>IF(MID(B$1,6,2)="3",Bilanço!C85,Bilanço!C85-Bilanço!B85)</f>
        <v>0</v>
      </c>
      <c r="C14">
        <f>IF(MID(C$1,6,2)="3",Bilanço!D85,Bilanço!D85-Bilanço!C85)</f>
        <v>0</v>
      </c>
      <c r="D14">
        <f>IF(MID(D$1,6,2)="3",Bilanço!E85,Bilanço!E85-Bilanço!D85)</f>
        <v>0</v>
      </c>
      <c r="E14">
        <f>IF(MID(E$1,6,2)="3",Bilanço!F85,Bilanço!F85-Bilanço!E85)</f>
        <v>0</v>
      </c>
      <c r="F14">
        <f>IF(MID(F$1,6,2)="3",Bilanço!G85,Bilanço!G85-Bilanço!F85)</f>
        <v>0</v>
      </c>
      <c r="G14">
        <f>IF(MID(G$1,6,2)="3",Bilanço!H85,Bilanço!H85-Bilanço!G85)</f>
        <v>0</v>
      </c>
      <c r="H14">
        <f>IF(MID(H$1,6,2)="3",Bilanço!I85,Bilanço!I85-Bilanço!H85)</f>
        <v>0</v>
      </c>
      <c r="I14">
        <f>IF(MID(I$1,6,2)="3",Bilanço!J85,Bilanço!J85-Bilanço!I85)</f>
        <v>0</v>
      </c>
      <c r="J14">
        <f>IF(MID(J$1,6,2)="3",Bilanço!K85,Bilanço!K85-Bilanço!J85)</f>
        <v>0</v>
      </c>
      <c r="K14">
        <f>IF(MID(K$1,6,2)="3",Bilanço!L85,Bilanço!L85-Bilanço!K85)</f>
        <v>0</v>
      </c>
      <c r="L14">
        <f>IF(MID(L$1,6,2)="3",Bilanço!M85,Bilanço!M85-Bilanço!L85)</f>
        <v>0</v>
      </c>
      <c r="M14">
        <f>IF(MID(M$1,6,2)="3",Bilanço!N85,Bilanço!N85-Bilanço!M85)</f>
        <v>0</v>
      </c>
      <c r="N14">
        <f>IF(MID(N$1,6,2)="3",Bilanço!O85,Bilanço!O85-Bilanço!N85)</f>
        <v>0</v>
      </c>
      <c r="O14">
        <f>IF(MID(O$1,6,2)="3",Bilanço!P85,Bilanço!P85-Bilanço!O85)</f>
        <v>0</v>
      </c>
      <c r="P14">
        <f>IF(MID(P$1,6,2)="3",Bilanço!Q85,Bilanço!Q85-Bilanço!P85)</f>
        <v>0</v>
      </c>
      <c r="Q14">
        <f>IF(MID(Q$1,6,2)="3",Bilanço!R85,Bilanço!R85-Bilanço!Q85)</f>
        <v>0</v>
      </c>
      <c r="R14">
        <f>IF(MID(R$1,6,2)="3",Bilanço!S85,Bilanço!S85-Bilanço!R85)</f>
        <v>0</v>
      </c>
      <c r="S14">
        <f>IF(MID(S$1,6,2)="3",Bilanço!T85,Bilanço!T85-Bilanço!S85)</f>
        <v>0</v>
      </c>
      <c r="T14">
        <f>IF(MID(T$1,6,2)="3",Bilanço!U85,Bilanço!U85-Bilanço!T85)</f>
        <v>0</v>
      </c>
      <c r="U14">
        <f>IF(MID(U$1,6,2)="3",Bilanço!V85,Bilanço!V85-Bilanço!U85)</f>
        <v>0</v>
      </c>
      <c r="V14">
        <f>IF(MID(V$1,6,2)="3",Bilanço!W85,Bilanço!W85-Bilanço!V85)</f>
        <v>0</v>
      </c>
      <c r="W14">
        <f>IF(MID(W$1,6,2)="3",Bilanço!X85,Bilanço!X85-Bilanço!W85)</f>
        <v>0</v>
      </c>
    </row>
    <row r="15" spans="1:23" x14ac:dyDescent="0.25">
      <c r="A15" t="s">
        <v>94</v>
      </c>
      <c r="B15">
        <f>IF(MID(B$1,6,2)="3",Bilanço!C86,Bilanço!C86-Bilanço!B86)</f>
        <v>62112000</v>
      </c>
      <c r="C15">
        <f>IF(MID(C$1,6,2)="3",Bilanço!D86,Bilanço!D86-Bilanço!C86)</f>
        <v>176966000</v>
      </c>
      <c r="D15">
        <f>IF(MID(D$1,6,2)="3",Bilanço!E86,Bilanço!E86-Bilanço!D86)</f>
        <v>65480000</v>
      </c>
      <c r="E15">
        <f>IF(MID(E$1,6,2)="3",Bilanço!F86,Bilanço!F86-Bilanço!E86)</f>
        <v>114192000</v>
      </c>
      <c r="F15">
        <f>IF(MID(F$1,6,2)="3",Bilanço!G86,Bilanço!G86-Bilanço!F86)</f>
        <v>62699000</v>
      </c>
      <c r="G15">
        <f>IF(MID(G$1,6,2)="3",Bilanço!H86,Bilanço!H86-Bilanço!G86)</f>
        <v>94260000</v>
      </c>
      <c r="H15">
        <f>IF(MID(H$1,6,2)="3",Bilanço!I86,Bilanço!I86-Bilanço!H86)</f>
        <v>281149000</v>
      </c>
      <c r="I15">
        <f>IF(MID(I$1,6,2)="3",Bilanço!J86,Bilanço!J86-Bilanço!I86)</f>
        <v>130467000</v>
      </c>
      <c r="J15">
        <f>IF(MID(J$1,6,2)="3",Bilanço!K86,Bilanço!K86-Bilanço!J86)</f>
        <v>145638000</v>
      </c>
      <c r="K15">
        <f>IF(MID(K$1,6,2)="3",Bilanço!L86,Bilanço!L86-Bilanço!K86)</f>
        <v>232465000</v>
      </c>
      <c r="L15">
        <f>IF(MID(L$1,6,2)="3",Bilanço!M86,Bilanço!M86-Bilanço!L86)</f>
        <v>137532000</v>
      </c>
      <c r="M15">
        <f>IF(MID(M$1,6,2)="3",Bilanço!N86,Bilanço!N86-Bilanço!M86)</f>
        <v>128093000</v>
      </c>
      <c r="N15">
        <f>IF(MID(N$1,6,2)="3",Bilanço!O86,Bilanço!O86-Bilanço!N86)</f>
        <v>99890000</v>
      </c>
      <c r="O15">
        <f>IF(MID(O$1,6,2)="3",Bilanço!P86,Bilanço!P86-Bilanço!O86)</f>
        <v>141000000</v>
      </c>
      <c r="P15">
        <f>IF(MID(P$1,6,2)="3",Bilanço!Q86,Bilanço!Q86-Bilanço!P86)</f>
        <v>462988000</v>
      </c>
      <c r="Q15">
        <f>IF(MID(Q$1,6,2)="3",Bilanço!R86,Bilanço!R86-Bilanço!Q86)</f>
        <v>576167000</v>
      </c>
      <c r="R15">
        <f>IF(MID(R$1,6,2)="3",Bilanço!S86,Bilanço!S86-Bilanço!R86)</f>
        <v>1213072000</v>
      </c>
      <c r="S15">
        <f>IF(MID(S$1,6,2)="3",Bilanço!T86,Bilanço!T86-Bilanço!S86)</f>
        <v>1496416000</v>
      </c>
      <c r="T15">
        <f>IF(MID(T$1,6,2)="3",Bilanço!U86,Bilanço!U86-Bilanço!T86)</f>
        <v>1198269000</v>
      </c>
      <c r="U15">
        <f>IF(MID(U$1,6,2)="3",Bilanço!V86,Bilanço!V86-Bilanço!U86)</f>
        <v>431000000</v>
      </c>
      <c r="V15">
        <f>IF(MID(V$1,6,2)="3",Bilanço!W86,Bilanço!W86-Bilanço!V86)</f>
        <v>1702968000</v>
      </c>
      <c r="W15">
        <f>IF(MID(W$1,6,2)="3",Bilanço!X86,Bilanço!X86-Bilanço!W86)</f>
        <v>2000106000</v>
      </c>
    </row>
    <row r="16" spans="1:23" x14ac:dyDescent="0.25">
      <c r="A16" t="s">
        <v>95</v>
      </c>
      <c r="B16">
        <f>IF(MID(B$1,6,2)="3",Bilanço!C87,Bilanço!C87-Bilanço!B87)</f>
        <v>-206552000</v>
      </c>
      <c r="C16">
        <f>IF(MID(C$1,6,2)="3",Bilanço!D87,Bilanço!D87-Bilanço!C87)</f>
        <v>-199105000</v>
      </c>
      <c r="D16">
        <f>IF(MID(D$1,6,2)="3",Bilanço!E87,Bilanço!E87-Bilanço!D87)</f>
        <v>-1187979000</v>
      </c>
      <c r="E16">
        <f>IF(MID(E$1,6,2)="3",Bilanço!F87,Bilanço!F87-Bilanço!E87)</f>
        <v>-130975000</v>
      </c>
      <c r="F16">
        <f>IF(MID(F$1,6,2)="3",Bilanço!G87,Bilanço!G87-Bilanço!F87)</f>
        <v>-247306000</v>
      </c>
      <c r="G16">
        <f>IF(MID(G$1,6,2)="3",Bilanço!H87,Bilanço!H87-Bilanço!G87)</f>
        <v>-237266000</v>
      </c>
      <c r="H16">
        <f>IF(MID(H$1,6,2)="3",Bilanço!I87,Bilanço!I87-Bilanço!H87)</f>
        <v>-46533000</v>
      </c>
      <c r="I16">
        <f>IF(MID(I$1,6,2)="3",Bilanço!J87,Bilanço!J87-Bilanço!I87)</f>
        <v>-255188000</v>
      </c>
      <c r="J16">
        <f>IF(MID(J$1,6,2)="3",Bilanço!K87,Bilanço!K87-Bilanço!J87)</f>
        <v>-239408000</v>
      </c>
      <c r="K16">
        <f>IF(MID(K$1,6,2)="3",Bilanço!L87,Bilanço!L87-Bilanço!K87)</f>
        <v>-140739000</v>
      </c>
      <c r="L16">
        <f>IF(MID(L$1,6,2)="3",Bilanço!M87,Bilanço!M87-Bilanço!L87)</f>
        <v>-369100000</v>
      </c>
      <c r="M16">
        <f>IF(MID(M$1,6,2)="3",Bilanço!N87,Bilanço!N87-Bilanço!M87)</f>
        <v>-219341000</v>
      </c>
      <c r="N16">
        <f>IF(MID(N$1,6,2)="3",Bilanço!O87,Bilanço!O87-Bilanço!N87)</f>
        <v>-153768000</v>
      </c>
      <c r="O16">
        <f>IF(MID(O$1,6,2)="3",Bilanço!P87,Bilanço!P87-Bilanço!O87)</f>
        <v>-275993000</v>
      </c>
      <c r="P16">
        <f>IF(MID(P$1,6,2)="3",Bilanço!Q87,Bilanço!Q87-Bilanço!P87)</f>
        <v>-567376000</v>
      </c>
      <c r="Q16">
        <f>IF(MID(Q$1,6,2)="3",Bilanço!R87,Bilanço!R87-Bilanço!Q87)</f>
        <v>-920691000</v>
      </c>
      <c r="R16">
        <f>IF(MID(R$1,6,2)="3",Bilanço!S87,Bilanço!S87-Bilanço!R87)</f>
        <v>-793760000</v>
      </c>
      <c r="S16">
        <f>IF(MID(S$1,6,2)="3",Bilanço!T87,Bilanço!T87-Bilanço!S87)</f>
        <v>-1170936000</v>
      </c>
      <c r="T16">
        <f>IF(MID(T$1,6,2)="3",Bilanço!U87,Bilanço!U87-Bilanço!T87)</f>
        <v>-1344660000</v>
      </c>
      <c r="U16">
        <f>IF(MID(U$1,6,2)="3",Bilanço!V87,Bilanço!V87-Bilanço!U87)</f>
        <v>-1050880000</v>
      </c>
      <c r="V16">
        <f>IF(MID(V$1,6,2)="3",Bilanço!W87,Bilanço!W87-Bilanço!V87)</f>
        <v>-2029045000</v>
      </c>
      <c r="W16">
        <f>IF(MID(W$1,6,2)="3",Bilanço!X87,Bilanço!X87-Bilanço!W87)</f>
        <v>-2360233000</v>
      </c>
    </row>
    <row r="17" spans="1:23" x14ac:dyDescent="0.25">
      <c r="A17" t="s">
        <v>96</v>
      </c>
      <c r="B17">
        <f>IF(MID(B$1,6,2)="3",Bilanço!C88,Bilanço!C88-Bilanço!B88)</f>
        <v>0</v>
      </c>
      <c r="C17">
        <f>IF(MID(C$1,6,2)="3",Bilanço!D88,Bilanço!D88-Bilanço!C88)</f>
        <v>0</v>
      </c>
      <c r="D17">
        <f>IF(MID(D$1,6,2)="3",Bilanço!E88,Bilanço!E88-Bilanço!D88)</f>
        <v>0</v>
      </c>
      <c r="E17">
        <f>IF(MID(E$1,6,2)="3",Bilanço!F88,Bilanço!F88-Bilanço!E88)</f>
        <v>0</v>
      </c>
      <c r="F17">
        <f>IF(MID(F$1,6,2)="3",Bilanço!G88,Bilanço!G88-Bilanço!F88)</f>
        <v>0</v>
      </c>
      <c r="G17">
        <f>IF(MID(G$1,6,2)="3",Bilanço!H88,Bilanço!H88-Bilanço!G88)</f>
        <v>0</v>
      </c>
      <c r="H17">
        <f>IF(MID(H$1,6,2)="3",Bilanço!I88,Bilanço!I88-Bilanço!H88)</f>
        <v>0</v>
      </c>
      <c r="I17">
        <f>IF(MID(I$1,6,2)="3",Bilanço!J88,Bilanço!J88-Bilanço!I88)</f>
        <v>0</v>
      </c>
      <c r="J17">
        <f>IF(MID(J$1,6,2)="3",Bilanço!K88,Bilanço!K88-Bilanço!J88)</f>
        <v>0</v>
      </c>
      <c r="K17">
        <f>IF(MID(K$1,6,2)="3",Bilanço!L88,Bilanço!L88-Bilanço!K88)</f>
        <v>0</v>
      </c>
      <c r="L17">
        <f>IF(MID(L$1,6,2)="3",Bilanço!M88,Bilanço!M88-Bilanço!L88)</f>
        <v>0</v>
      </c>
      <c r="M17">
        <f>IF(MID(M$1,6,2)="3",Bilanço!N88,Bilanço!N88-Bilanço!M88)</f>
        <v>0</v>
      </c>
      <c r="N17">
        <f>IF(MID(N$1,6,2)="3",Bilanço!O88,Bilanço!O88-Bilanço!N88)</f>
        <v>0</v>
      </c>
      <c r="O17">
        <f>IF(MID(O$1,6,2)="3",Bilanço!P88,Bilanço!P88-Bilanço!O88)</f>
        <v>0</v>
      </c>
      <c r="P17">
        <f>IF(MID(P$1,6,2)="3",Bilanço!Q88,Bilanço!Q88-Bilanço!P88)</f>
        <v>0</v>
      </c>
      <c r="Q17">
        <f>IF(MID(Q$1,6,2)="3",Bilanço!R88,Bilanço!R88-Bilanço!Q88)</f>
        <v>0</v>
      </c>
      <c r="R17">
        <f>IF(MID(R$1,6,2)="3",Bilanço!S88,Bilanço!S88-Bilanço!R88)</f>
        <v>0</v>
      </c>
      <c r="S17">
        <f>IF(MID(S$1,6,2)="3",Bilanço!T88,Bilanço!T88-Bilanço!S88)</f>
        <v>0</v>
      </c>
      <c r="T17">
        <f>IF(MID(T$1,6,2)="3",Bilanço!U88,Bilanço!U88-Bilanço!T88)</f>
        <v>0</v>
      </c>
      <c r="U17">
        <f>IF(MID(U$1,6,2)="3",Bilanço!V88,Bilanço!V88-Bilanço!U88)</f>
        <v>0</v>
      </c>
      <c r="V17">
        <f>IF(MID(V$1,6,2)="3",Bilanço!W88,Bilanço!W88-Bilanço!V88)</f>
        <v>0</v>
      </c>
      <c r="W17">
        <f>IF(MID(W$1,6,2)="3",Bilanço!X88,Bilanço!X88-Bilanço!W88)</f>
        <v>0</v>
      </c>
    </row>
    <row r="18" spans="1:23" x14ac:dyDescent="0.25">
      <c r="A18" t="s">
        <v>97</v>
      </c>
      <c r="B18">
        <f>IF(MID(B$1,6,2)="3",Bilanço!C89,Bilanço!C89-Bilanço!B89)</f>
        <v>682044000</v>
      </c>
      <c r="C18">
        <f>IF(MID(C$1,6,2)="3",Bilanço!D89,Bilanço!D89-Bilanço!C89)</f>
        <v>750217000</v>
      </c>
      <c r="D18">
        <f>IF(MID(D$1,6,2)="3",Bilanço!E89,Bilanço!E89-Bilanço!D89)</f>
        <v>786447000</v>
      </c>
      <c r="E18">
        <f>IF(MID(E$1,6,2)="3",Bilanço!F89,Bilanço!F89-Bilanço!E89)</f>
        <v>771853000</v>
      </c>
      <c r="F18">
        <f>IF(MID(F$1,6,2)="3",Bilanço!G89,Bilanço!G89-Bilanço!F89)</f>
        <v>751853000</v>
      </c>
      <c r="G18">
        <f>IF(MID(G$1,6,2)="3",Bilanço!H89,Bilanço!H89-Bilanço!G89)</f>
        <v>837842000</v>
      </c>
      <c r="H18">
        <f>IF(MID(H$1,6,2)="3",Bilanço!I89,Bilanço!I89-Bilanço!H89)</f>
        <v>702658000</v>
      </c>
      <c r="I18">
        <f>IF(MID(I$1,6,2)="3",Bilanço!J89,Bilanço!J89-Bilanço!I89)</f>
        <v>832142000</v>
      </c>
      <c r="J18">
        <f>IF(MID(J$1,6,2)="3",Bilanço!K89,Bilanço!K89-Bilanço!J89)</f>
        <v>834640000</v>
      </c>
      <c r="K18">
        <f>IF(MID(K$1,6,2)="3",Bilanço!L89,Bilanço!L89-Bilanço!K89)</f>
        <v>1112185000</v>
      </c>
      <c r="L18">
        <f>IF(MID(L$1,6,2)="3",Bilanço!M89,Bilanço!M89-Bilanço!L89)</f>
        <v>-41122000</v>
      </c>
      <c r="M18">
        <f>IF(MID(M$1,6,2)="3",Bilanço!N89,Bilanço!N89-Bilanço!M89)</f>
        <v>939877000</v>
      </c>
      <c r="N18">
        <f>IF(MID(N$1,6,2)="3",Bilanço!O89,Bilanço!O89-Bilanço!N89)</f>
        <v>970866000</v>
      </c>
      <c r="O18">
        <f>IF(MID(O$1,6,2)="3",Bilanço!P89,Bilanço!P89-Bilanço!O89)</f>
        <v>1106981000</v>
      </c>
      <c r="P18">
        <f>IF(MID(P$1,6,2)="3",Bilanço!Q89,Bilanço!Q89-Bilanço!P89)</f>
        <v>1496867000</v>
      </c>
      <c r="Q18">
        <f>IF(MID(Q$1,6,2)="3",Bilanço!R89,Bilanço!R89-Bilanço!Q89)</f>
        <v>1054058000</v>
      </c>
      <c r="R18">
        <f>IF(MID(R$1,6,2)="3",Bilanço!S89,Bilanço!S89-Bilanço!R89)</f>
        <v>2523983000</v>
      </c>
      <c r="S18">
        <f>IF(MID(S$1,6,2)="3",Bilanço!T89,Bilanço!T89-Bilanço!S89)</f>
        <v>2588150000</v>
      </c>
      <c r="T18">
        <f>IF(MID(T$1,6,2)="3",Bilanço!U89,Bilanço!U89-Bilanço!T89)</f>
        <v>2181816000</v>
      </c>
      <c r="U18">
        <f>IF(MID(U$1,6,2)="3",Bilanço!V89,Bilanço!V89-Bilanço!U89)</f>
        <v>1410923000</v>
      </c>
      <c r="V18">
        <f>IF(MID(V$1,6,2)="3",Bilanço!W89,Bilanço!W89-Bilanço!V89)</f>
        <v>3347792000</v>
      </c>
      <c r="W18">
        <f>IF(MID(W$1,6,2)="3",Bilanço!X89,Bilanço!X89-Bilanço!W89)</f>
        <v>4178136000</v>
      </c>
    </row>
    <row r="19" spans="1:23" x14ac:dyDescent="0.25">
      <c r="A19" t="s">
        <v>98</v>
      </c>
      <c r="B19">
        <f>IF(MID(B$1,6,2)="3",Bilanço!C90,Bilanço!C90-Bilanço!B90)</f>
        <v>826484000</v>
      </c>
      <c r="C19">
        <f>IF(MID(C$1,6,2)="3",Bilanço!D90,Bilanço!D90-Bilanço!C90)</f>
        <v>772356000</v>
      </c>
      <c r="D19">
        <f>IF(MID(D$1,6,2)="3",Bilanço!E90,Bilanço!E90-Bilanço!D90)</f>
        <v>1908946000</v>
      </c>
      <c r="E19">
        <f>IF(MID(E$1,6,2)="3",Bilanço!F90,Bilanço!F90-Bilanço!E90)</f>
        <v>788636000</v>
      </c>
      <c r="F19">
        <f>IF(MID(F$1,6,2)="3",Bilanço!G90,Bilanço!G90-Bilanço!F90)</f>
        <v>936460000</v>
      </c>
      <c r="G19">
        <f>IF(MID(G$1,6,2)="3",Bilanço!H90,Bilanço!H90-Bilanço!G90)</f>
        <v>980848000</v>
      </c>
      <c r="H19">
        <f>IF(MID(H$1,6,2)="3",Bilanço!I90,Bilanço!I90-Bilanço!H90)</f>
        <v>468042000</v>
      </c>
      <c r="I19">
        <f>IF(MID(I$1,6,2)="3",Bilanço!J90,Bilanço!J90-Bilanço!I90)</f>
        <v>956863000</v>
      </c>
      <c r="J19">
        <f>IF(MID(J$1,6,2)="3",Bilanço!K90,Bilanço!K90-Bilanço!J90)</f>
        <v>928410000</v>
      </c>
      <c r="K19">
        <f>IF(MID(K$1,6,2)="3",Bilanço!L90,Bilanço!L90-Bilanço!K90)</f>
        <v>1020459000</v>
      </c>
      <c r="L19">
        <f>IF(MID(L$1,6,2)="3",Bilanço!M90,Bilanço!M90-Bilanço!L90)</f>
        <v>190446000</v>
      </c>
      <c r="M19">
        <f>IF(MID(M$1,6,2)="3",Bilanço!N90,Bilanço!N90-Bilanço!M90)</f>
        <v>1031125000</v>
      </c>
      <c r="N19">
        <f>IF(MID(N$1,6,2)="3",Bilanço!O90,Bilanço!O90-Bilanço!N90)</f>
        <v>1024744000</v>
      </c>
      <c r="O19">
        <f>IF(MID(O$1,6,2)="3",Bilanço!P90,Bilanço!P90-Bilanço!O90)</f>
        <v>1241974000</v>
      </c>
      <c r="P19">
        <f>IF(MID(P$1,6,2)="3",Bilanço!Q90,Bilanço!Q90-Bilanço!P90)</f>
        <v>1601255000</v>
      </c>
      <c r="Q19">
        <f>IF(MID(Q$1,6,2)="3",Bilanço!R90,Bilanço!R90-Bilanço!Q90)</f>
        <v>1398582000</v>
      </c>
      <c r="R19">
        <f>IF(MID(R$1,6,2)="3",Bilanço!S90,Bilanço!S90-Bilanço!R90)</f>
        <v>2104671000</v>
      </c>
      <c r="S19">
        <f>IF(MID(S$1,6,2)="3",Bilanço!T90,Bilanço!T90-Bilanço!S90)</f>
        <v>2262670000</v>
      </c>
      <c r="T19">
        <f>IF(MID(T$1,6,2)="3",Bilanço!U90,Bilanço!U90-Bilanço!T90)</f>
        <v>2328207000</v>
      </c>
      <c r="U19">
        <f>IF(MID(U$1,6,2)="3",Bilanço!V90,Bilanço!V90-Bilanço!U90)</f>
        <v>2030803000</v>
      </c>
      <c r="V19">
        <f>IF(MID(V$1,6,2)="3",Bilanço!W90,Bilanço!W90-Bilanço!V90)</f>
        <v>3673869000</v>
      </c>
      <c r="W19">
        <f>IF(MID(W$1,6,2)="3",Bilanço!X90,Bilanço!X90-Bilanço!W90)</f>
        <v>4538263000</v>
      </c>
    </row>
    <row r="20" spans="1:23" x14ac:dyDescent="0.25">
      <c r="A20" t="s">
        <v>99</v>
      </c>
      <c r="B20">
        <f>IF(MID(B$1,6,2)="3",Bilanço!C91,Bilanço!C91-Bilanço!B91)</f>
        <v>0</v>
      </c>
      <c r="C20">
        <f>IF(MID(C$1,6,2)="3",Bilanço!D91,Bilanço!D91-Bilanço!C91)</f>
        <v>0</v>
      </c>
      <c r="D20">
        <f>IF(MID(D$1,6,2)="3",Bilanço!E91,Bilanço!E91-Bilanço!D91)</f>
        <v>0</v>
      </c>
      <c r="E20">
        <f>IF(MID(E$1,6,2)="3",Bilanço!F91,Bilanço!F91-Bilanço!E91)</f>
        <v>0</v>
      </c>
      <c r="F20">
        <f>IF(MID(F$1,6,2)="3",Bilanço!G91,Bilanço!G91-Bilanço!F91)</f>
        <v>0</v>
      </c>
      <c r="G20">
        <f>IF(MID(G$1,6,2)="3",Bilanço!H91,Bilanço!H91-Bilanço!G91)</f>
        <v>0</v>
      </c>
      <c r="H20">
        <f>IF(MID(H$1,6,2)="3",Bilanço!I91,Bilanço!I91-Bilanço!H91)</f>
        <v>0</v>
      </c>
      <c r="I20">
        <f>IF(MID(I$1,6,2)="3",Bilanço!J91,Bilanço!J91-Bilanço!I91)</f>
        <v>0</v>
      </c>
      <c r="J20">
        <f>IF(MID(J$1,6,2)="3",Bilanço!K91,Bilanço!K91-Bilanço!J91)</f>
        <v>0</v>
      </c>
      <c r="K20">
        <f>IF(MID(K$1,6,2)="3",Bilanço!L91,Bilanço!L91-Bilanço!K91)</f>
        <v>0</v>
      </c>
      <c r="L20">
        <f>IF(MID(L$1,6,2)="3",Bilanço!M91,Bilanço!M91-Bilanço!L91)</f>
        <v>0</v>
      </c>
      <c r="M20">
        <f>IF(MID(M$1,6,2)="3",Bilanço!N91,Bilanço!N91-Bilanço!M91)</f>
        <v>0</v>
      </c>
      <c r="N20">
        <f>IF(MID(N$1,6,2)="3",Bilanço!O91,Bilanço!O91-Bilanço!N91)</f>
        <v>0</v>
      </c>
      <c r="O20">
        <f>IF(MID(O$1,6,2)="3",Bilanço!P91,Bilanço!P91-Bilanço!O91)</f>
        <v>0</v>
      </c>
      <c r="P20">
        <f>IF(MID(P$1,6,2)="3",Bilanço!Q91,Bilanço!Q91-Bilanço!P91)</f>
        <v>0</v>
      </c>
      <c r="Q20">
        <f>IF(MID(Q$1,6,2)="3",Bilanço!R91,Bilanço!R91-Bilanço!Q91)</f>
        <v>0</v>
      </c>
      <c r="R20">
        <f>IF(MID(R$1,6,2)="3",Bilanço!S91,Bilanço!S91-Bilanço!R91)</f>
        <v>0</v>
      </c>
      <c r="S20">
        <f>IF(MID(S$1,6,2)="3",Bilanço!T91,Bilanço!T91-Bilanço!S91)</f>
        <v>0</v>
      </c>
      <c r="T20">
        <f>IF(MID(T$1,6,2)="3",Bilanço!U91,Bilanço!U91-Bilanço!T91)</f>
        <v>0</v>
      </c>
      <c r="U20">
        <f>IF(MID(U$1,6,2)="3",Bilanço!V91,Bilanço!V91-Bilanço!U91)</f>
        <v>0</v>
      </c>
      <c r="V20">
        <f>IF(MID(V$1,6,2)="3",Bilanço!W91,Bilanço!W91-Bilanço!V91)</f>
        <v>0</v>
      </c>
      <c r="W20">
        <f>IF(MID(W$1,6,2)="3",Bilanço!X91,Bilanço!X91-Bilanço!W91)</f>
        <v>0</v>
      </c>
    </row>
    <row r="21" spans="1:23" x14ac:dyDescent="0.25">
      <c r="A21" t="s">
        <v>100</v>
      </c>
      <c r="B21">
        <f>IF(MID(B$1,6,2)="3",Bilanço!C92,Bilanço!C92-Bilanço!B92)</f>
        <v>0</v>
      </c>
      <c r="C21">
        <f>IF(MID(C$1,6,2)="3",Bilanço!D92,Bilanço!D92-Bilanço!C92)</f>
        <v>0</v>
      </c>
      <c r="D21">
        <f>IF(MID(D$1,6,2)="3",Bilanço!E92,Bilanço!E92-Bilanço!D92)</f>
        <v>0</v>
      </c>
      <c r="E21">
        <f>IF(MID(E$1,6,2)="3",Bilanço!F92,Bilanço!F92-Bilanço!E92)</f>
        <v>0</v>
      </c>
      <c r="F21">
        <f>IF(MID(F$1,6,2)="3",Bilanço!G92,Bilanço!G92-Bilanço!F92)</f>
        <v>0</v>
      </c>
      <c r="G21">
        <f>IF(MID(G$1,6,2)="3",Bilanço!H92,Bilanço!H92-Bilanço!G92)</f>
        <v>0</v>
      </c>
      <c r="H21">
        <f>IF(MID(H$1,6,2)="3",Bilanço!I92,Bilanço!I92-Bilanço!H92)</f>
        <v>0</v>
      </c>
      <c r="I21">
        <f>IF(MID(I$1,6,2)="3",Bilanço!J92,Bilanço!J92-Bilanço!I92)</f>
        <v>0</v>
      </c>
      <c r="J21">
        <f>IF(MID(J$1,6,2)="3",Bilanço!K92,Bilanço!K92-Bilanço!J92)</f>
        <v>0</v>
      </c>
      <c r="K21">
        <f>IF(MID(K$1,6,2)="3",Bilanço!L92,Bilanço!L92-Bilanço!K92)</f>
        <v>0</v>
      </c>
      <c r="L21">
        <f>IF(MID(L$1,6,2)="3",Bilanço!M92,Bilanço!M92-Bilanço!L92)</f>
        <v>0</v>
      </c>
      <c r="M21">
        <f>IF(MID(M$1,6,2)="3",Bilanço!N92,Bilanço!N92-Bilanço!M92)</f>
        <v>0</v>
      </c>
      <c r="N21">
        <f>IF(MID(N$1,6,2)="3",Bilanço!O92,Bilanço!O92-Bilanço!N92)</f>
        <v>0</v>
      </c>
      <c r="O21">
        <f>IF(MID(O$1,6,2)="3",Bilanço!P92,Bilanço!P92-Bilanço!O92)</f>
        <v>0</v>
      </c>
      <c r="P21">
        <f>IF(MID(P$1,6,2)="3",Bilanço!Q92,Bilanço!Q92-Bilanço!P92)</f>
        <v>0</v>
      </c>
      <c r="Q21">
        <f>IF(MID(Q$1,6,2)="3",Bilanço!R92,Bilanço!R92-Bilanço!Q92)</f>
        <v>0</v>
      </c>
      <c r="R21">
        <f>IF(MID(R$1,6,2)="3",Bilanço!S92,Bilanço!S92-Bilanço!R92)</f>
        <v>0</v>
      </c>
      <c r="S21">
        <f>IF(MID(S$1,6,2)="3",Bilanço!T92,Bilanço!T92-Bilanço!S92)</f>
        <v>0</v>
      </c>
      <c r="T21">
        <f>IF(MID(T$1,6,2)="3",Bilanço!U92,Bilanço!U92-Bilanço!T92)</f>
        <v>0</v>
      </c>
      <c r="U21">
        <f>IF(MID(U$1,6,2)="3",Bilanço!V92,Bilanço!V92-Bilanço!U92)</f>
        <v>0</v>
      </c>
      <c r="V21">
        <f>IF(MID(V$1,6,2)="3",Bilanço!W92,Bilanço!W92-Bilanço!V92)</f>
        <v>0</v>
      </c>
      <c r="W21">
        <f>IF(MID(W$1,6,2)="3",Bilanço!X92,Bilanço!X92-Bilanço!W92)</f>
        <v>0</v>
      </c>
    </row>
    <row r="22" spans="1:23" x14ac:dyDescent="0.25">
      <c r="A22" t="s">
        <v>101</v>
      </c>
      <c r="B22">
        <f>IF(MID(B$1,6,2)="3",Bilanço!C93,Bilanço!C93-Bilanço!B93)</f>
        <v>0</v>
      </c>
      <c r="C22">
        <f>IF(MID(C$1,6,2)="3",Bilanço!D93,Bilanço!D93-Bilanço!C93)</f>
        <v>0</v>
      </c>
      <c r="D22">
        <f>IF(MID(D$1,6,2)="3",Bilanço!E93,Bilanço!E93-Bilanço!D93)</f>
        <v>0</v>
      </c>
      <c r="E22">
        <f>IF(MID(E$1,6,2)="3",Bilanço!F93,Bilanço!F93-Bilanço!E93)</f>
        <v>0</v>
      </c>
      <c r="F22">
        <f>IF(MID(F$1,6,2)="3",Bilanço!G93,Bilanço!G93-Bilanço!F93)</f>
        <v>0</v>
      </c>
      <c r="G22">
        <f>IF(MID(G$1,6,2)="3",Bilanço!H93,Bilanço!H93-Bilanço!G93)</f>
        <v>0</v>
      </c>
      <c r="H22">
        <f>IF(MID(H$1,6,2)="3",Bilanço!I93,Bilanço!I93-Bilanço!H93)</f>
        <v>0</v>
      </c>
      <c r="I22">
        <f>IF(MID(I$1,6,2)="3",Bilanço!J93,Bilanço!J93-Bilanço!I93)</f>
        <v>0</v>
      </c>
      <c r="J22">
        <f>IF(MID(J$1,6,2)="3",Bilanço!K93,Bilanço!K93-Bilanço!J93)</f>
        <v>0</v>
      </c>
      <c r="K22">
        <f>IF(MID(K$1,6,2)="3",Bilanço!L93,Bilanço!L93-Bilanço!K93)</f>
        <v>0</v>
      </c>
      <c r="L22">
        <f>IF(MID(L$1,6,2)="3",Bilanço!M93,Bilanço!M93-Bilanço!L93)</f>
        <v>0</v>
      </c>
      <c r="M22">
        <f>IF(MID(M$1,6,2)="3",Bilanço!N93,Bilanço!N93-Bilanço!M93)</f>
        <v>0</v>
      </c>
      <c r="N22">
        <f>IF(MID(N$1,6,2)="3",Bilanço!O93,Bilanço!O93-Bilanço!N93)</f>
        <v>0</v>
      </c>
      <c r="O22">
        <f>IF(MID(O$1,6,2)="3",Bilanço!P93,Bilanço!P93-Bilanço!O93)</f>
        <v>0</v>
      </c>
      <c r="P22">
        <f>IF(MID(P$1,6,2)="3",Bilanço!Q93,Bilanço!Q93-Bilanço!P93)</f>
        <v>0</v>
      </c>
      <c r="Q22">
        <f>IF(MID(Q$1,6,2)="3",Bilanço!R93,Bilanço!R93-Bilanço!Q93)</f>
        <v>0</v>
      </c>
      <c r="R22">
        <f>IF(MID(R$1,6,2)="3",Bilanço!S93,Bilanço!S93-Bilanço!R93)</f>
        <v>0</v>
      </c>
      <c r="S22">
        <f>IF(MID(S$1,6,2)="3",Bilanço!T93,Bilanço!T93-Bilanço!S93)</f>
        <v>0</v>
      </c>
      <c r="T22">
        <f>IF(MID(T$1,6,2)="3",Bilanço!U93,Bilanço!U93-Bilanço!T93)</f>
        <v>0</v>
      </c>
      <c r="U22">
        <f>IF(MID(U$1,6,2)="3",Bilanço!V93,Bilanço!V93-Bilanço!U93)</f>
        <v>0</v>
      </c>
      <c r="V22">
        <f>IF(MID(V$1,6,2)="3",Bilanço!W93,Bilanço!W93-Bilanço!V93)</f>
        <v>0</v>
      </c>
      <c r="W22">
        <f>IF(MID(W$1,6,2)="3",Bilanço!X93,Bilanço!X93-Bilanço!W93)</f>
        <v>0</v>
      </c>
    </row>
    <row r="23" spans="1:23" x14ac:dyDescent="0.25">
      <c r="A23" t="s">
        <v>102</v>
      </c>
      <c r="B23">
        <f>IF(MID(B$1,6,2)="3",Bilanço!C94,Bilanço!C94-Bilanço!B94)</f>
        <v>0</v>
      </c>
      <c r="C23">
        <f>IF(MID(C$1,6,2)="3",Bilanço!D94,Bilanço!D94-Bilanço!C94)</f>
        <v>0</v>
      </c>
      <c r="D23">
        <f>IF(MID(D$1,6,2)="3",Bilanço!E94,Bilanço!E94-Bilanço!D94)</f>
        <v>0</v>
      </c>
      <c r="E23">
        <f>IF(MID(E$1,6,2)="3",Bilanço!F94,Bilanço!F94-Bilanço!E94)</f>
        <v>0</v>
      </c>
      <c r="F23">
        <f>IF(MID(F$1,6,2)="3",Bilanço!G94,Bilanço!G94-Bilanço!F94)</f>
        <v>0</v>
      </c>
      <c r="G23">
        <f>IF(MID(G$1,6,2)="3",Bilanço!H94,Bilanço!H94-Bilanço!G94)</f>
        <v>0</v>
      </c>
      <c r="H23">
        <f>IF(MID(H$1,6,2)="3",Bilanço!I94,Bilanço!I94-Bilanço!H94)</f>
        <v>0</v>
      </c>
      <c r="I23">
        <f>IF(MID(I$1,6,2)="3",Bilanço!J94,Bilanço!J94-Bilanço!I94)</f>
        <v>0</v>
      </c>
      <c r="J23">
        <f>IF(MID(J$1,6,2)="3",Bilanço!K94,Bilanço!K94-Bilanço!J94)</f>
        <v>0</v>
      </c>
      <c r="K23">
        <f>IF(MID(K$1,6,2)="3",Bilanço!L94,Bilanço!L94-Bilanço!K94)</f>
        <v>0</v>
      </c>
      <c r="L23">
        <f>IF(MID(L$1,6,2)="3",Bilanço!M94,Bilanço!M94-Bilanço!L94)</f>
        <v>0</v>
      </c>
      <c r="M23">
        <f>IF(MID(M$1,6,2)="3",Bilanço!N94,Bilanço!N94-Bilanço!M94)</f>
        <v>0</v>
      </c>
      <c r="N23">
        <f>IF(MID(N$1,6,2)="3",Bilanço!O94,Bilanço!O94-Bilanço!N94)</f>
        <v>0</v>
      </c>
      <c r="O23">
        <f>IF(MID(O$1,6,2)="3",Bilanço!P94,Bilanço!P94-Bilanço!O94)</f>
        <v>0</v>
      </c>
      <c r="P23">
        <f>IF(MID(P$1,6,2)="3",Bilanço!Q94,Bilanço!Q94-Bilanço!P94)</f>
        <v>0</v>
      </c>
      <c r="Q23">
        <f>IF(MID(Q$1,6,2)="3",Bilanço!R94,Bilanço!R94-Bilanço!Q94)</f>
        <v>0</v>
      </c>
      <c r="R23">
        <f>IF(MID(R$1,6,2)="3",Bilanço!S94,Bilanço!S94-Bilanço!R94)</f>
        <v>0</v>
      </c>
      <c r="S23">
        <f>IF(MID(S$1,6,2)="3",Bilanço!T94,Bilanço!T94-Bilanço!S94)</f>
        <v>0</v>
      </c>
      <c r="T23">
        <f>IF(MID(T$1,6,2)="3",Bilanço!U94,Bilanço!U94-Bilanço!T94)</f>
        <v>0</v>
      </c>
      <c r="U23">
        <f>IF(MID(U$1,6,2)="3",Bilanço!V94,Bilanço!V94-Bilanço!U94)</f>
        <v>0</v>
      </c>
      <c r="V23">
        <f>IF(MID(V$1,6,2)="3",Bilanço!W94,Bilanço!W94-Bilanço!V94)</f>
        <v>0</v>
      </c>
      <c r="W23">
        <f>IF(MID(W$1,6,2)="3",Bilanço!X94,Bilanço!X94-Bilanço!W94)</f>
        <v>0</v>
      </c>
    </row>
    <row r="24" spans="1:23" x14ac:dyDescent="0.25">
      <c r="A24" t="s">
        <v>103</v>
      </c>
      <c r="B24">
        <f>IF(MID(B$1,6,2)="3",Bilanço!C95,Bilanço!C95-Bilanço!B95)</f>
        <v>682044000</v>
      </c>
      <c r="C24">
        <f>IF(MID(C$1,6,2)="3",Bilanço!D95,Bilanço!D95-Bilanço!C95)</f>
        <v>750217000</v>
      </c>
      <c r="D24">
        <f>IF(MID(D$1,6,2)="3",Bilanço!E95,Bilanço!E95-Bilanço!D95)</f>
        <v>786447000</v>
      </c>
      <c r="E24">
        <f>IF(MID(E$1,6,2)="3",Bilanço!F95,Bilanço!F95-Bilanço!E95)</f>
        <v>771853000</v>
      </c>
      <c r="F24">
        <f>IF(MID(F$1,6,2)="3",Bilanço!G95,Bilanço!G95-Bilanço!F95)</f>
        <v>751853000</v>
      </c>
      <c r="G24">
        <f>IF(MID(G$1,6,2)="3",Bilanço!H95,Bilanço!H95-Bilanço!G95)</f>
        <v>837842000</v>
      </c>
      <c r="H24">
        <f>IF(MID(H$1,6,2)="3",Bilanço!I95,Bilanço!I95-Bilanço!H95)</f>
        <v>702658000</v>
      </c>
      <c r="I24">
        <f>IF(MID(I$1,6,2)="3",Bilanço!J95,Bilanço!J95-Bilanço!I95)</f>
        <v>832142000</v>
      </c>
      <c r="J24">
        <f>IF(MID(J$1,6,2)="3",Bilanço!K95,Bilanço!K95-Bilanço!J95)</f>
        <v>834640000</v>
      </c>
      <c r="K24">
        <f>IF(MID(K$1,6,2)="3",Bilanço!L95,Bilanço!L95-Bilanço!K95)</f>
        <v>1112185000</v>
      </c>
      <c r="L24">
        <f>IF(MID(L$1,6,2)="3",Bilanço!M95,Bilanço!M95-Bilanço!L95)</f>
        <v>-41122000</v>
      </c>
      <c r="M24">
        <f>IF(MID(M$1,6,2)="3",Bilanço!N95,Bilanço!N95-Bilanço!M95)</f>
        <v>939877000</v>
      </c>
      <c r="N24">
        <f>IF(MID(N$1,6,2)="3",Bilanço!O95,Bilanço!O95-Bilanço!N95)</f>
        <v>970866000</v>
      </c>
      <c r="O24">
        <f>IF(MID(O$1,6,2)="3",Bilanço!P95,Bilanço!P95-Bilanço!O95)</f>
        <v>1106981000</v>
      </c>
      <c r="P24">
        <f>IF(MID(P$1,6,2)="3",Bilanço!Q95,Bilanço!Q95-Bilanço!P95)</f>
        <v>1496867000</v>
      </c>
      <c r="Q24">
        <f>IF(MID(Q$1,6,2)="3",Bilanço!R95,Bilanço!R95-Bilanço!Q95)</f>
        <v>1054058000</v>
      </c>
      <c r="R24">
        <f>IF(MID(R$1,6,2)="3",Bilanço!S95,Bilanço!S95-Bilanço!R95)</f>
        <v>2523983000</v>
      </c>
      <c r="S24">
        <f>IF(MID(S$1,6,2)="3",Bilanço!T95,Bilanço!T95-Bilanço!S95)</f>
        <v>2588150000</v>
      </c>
      <c r="T24">
        <f>IF(MID(T$1,6,2)="3",Bilanço!U95,Bilanço!U95-Bilanço!T95)</f>
        <v>2181816000</v>
      </c>
      <c r="U24">
        <f>IF(MID(U$1,6,2)="3",Bilanço!V95,Bilanço!V95-Bilanço!U95)</f>
        <v>1410923000</v>
      </c>
      <c r="V24">
        <f>IF(MID(V$1,6,2)="3",Bilanço!W95,Bilanço!W95-Bilanço!V95)</f>
        <v>3347792000</v>
      </c>
      <c r="W24">
        <f>IF(MID(W$1,6,2)="3",Bilanço!X95,Bilanço!X95-Bilanço!W95)</f>
        <v>4178136000</v>
      </c>
    </row>
    <row r="25" spans="1:23" x14ac:dyDescent="0.25">
      <c r="A25" t="s">
        <v>104</v>
      </c>
      <c r="B25">
        <f>IF(MID(B$1,6,2)="3",Bilanço!C96,Bilanço!C96-Bilanço!B96)</f>
        <v>24331000</v>
      </c>
      <c r="C25">
        <f>IF(MID(C$1,6,2)="3",Bilanço!D96,Bilanço!D96-Bilanço!C96)</f>
        <v>17930000</v>
      </c>
      <c r="D25">
        <f>IF(MID(D$1,6,2)="3",Bilanço!E96,Bilanço!E96-Bilanço!D96)</f>
        <v>30765000</v>
      </c>
      <c r="E25">
        <f>IF(MID(E$1,6,2)="3",Bilanço!F96,Bilanço!F96-Bilanço!E96)</f>
        <v>48867000</v>
      </c>
      <c r="F25">
        <f>IF(MID(F$1,6,2)="3",Bilanço!G96,Bilanço!G96-Bilanço!F96)</f>
        <v>27702000</v>
      </c>
      <c r="G25">
        <f>IF(MID(G$1,6,2)="3",Bilanço!H96,Bilanço!H96-Bilanço!G96)</f>
        <v>96162000</v>
      </c>
      <c r="H25">
        <f>IF(MID(H$1,6,2)="3",Bilanço!I96,Bilanço!I96-Bilanço!H96)</f>
        <v>-2104000</v>
      </c>
      <c r="I25">
        <f>IF(MID(I$1,6,2)="3",Bilanço!J96,Bilanço!J96-Bilanço!I96)</f>
        <v>1320000</v>
      </c>
      <c r="J25">
        <f>IF(MID(J$1,6,2)="3",Bilanço!K96,Bilanço!K96-Bilanço!J96)</f>
        <v>9656000</v>
      </c>
      <c r="K25">
        <f>IF(MID(K$1,6,2)="3",Bilanço!L96,Bilanço!L96-Bilanço!K96)</f>
        <v>17324000</v>
      </c>
      <c r="L25">
        <f>IF(MID(L$1,6,2)="3",Bilanço!M96,Bilanço!M96-Bilanço!L96)</f>
        <v>35791000</v>
      </c>
      <c r="M25">
        <f>IF(MID(M$1,6,2)="3",Bilanço!N96,Bilanço!N96-Bilanço!M96)</f>
        <v>60690000</v>
      </c>
      <c r="N25">
        <f>IF(MID(N$1,6,2)="3",Bilanço!O96,Bilanço!O96-Bilanço!N96)</f>
        <v>22685000</v>
      </c>
      <c r="O25">
        <f>IF(MID(O$1,6,2)="3",Bilanço!P96,Bilanço!P96-Bilanço!O96)</f>
        <v>7139000</v>
      </c>
      <c r="P25">
        <f>IF(MID(P$1,6,2)="3",Bilanço!Q96,Bilanço!Q96-Bilanço!P96)</f>
        <v>17576000</v>
      </c>
      <c r="Q25">
        <f>IF(MID(Q$1,6,2)="3",Bilanço!R96,Bilanço!R96-Bilanço!Q96)</f>
        <v>115544000</v>
      </c>
      <c r="R25">
        <f>IF(MID(R$1,6,2)="3",Bilanço!S96,Bilanço!S96-Bilanço!R96)</f>
        <v>-65966000</v>
      </c>
      <c r="S25">
        <f>IF(MID(S$1,6,2)="3",Bilanço!T96,Bilanço!T96-Bilanço!S96)</f>
        <v>109893000</v>
      </c>
      <c r="T25">
        <f>IF(MID(T$1,6,2)="3",Bilanço!U96,Bilanço!U96-Bilanço!T96)</f>
        <v>151186000</v>
      </c>
      <c r="U25">
        <f>IF(MID(U$1,6,2)="3",Bilanço!V96,Bilanço!V96-Bilanço!U96)</f>
        <v>459736000</v>
      </c>
      <c r="V25">
        <f>IF(MID(V$1,6,2)="3",Bilanço!W96,Bilanço!W96-Bilanço!V96)</f>
        <v>279636000</v>
      </c>
      <c r="W25">
        <f>IF(MID(W$1,6,2)="3",Bilanço!X96,Bilanço!X96-Bilanço!W96)</f>
        <v>310658000</v>
      </c>
    </row>
    <row r="26" spans="1:23" x14ac:dyDescent="0.25">
      <c r="A26" t="s">
        <v>105</v>
      </c>
      <c r="B26">
        <f>IF(MID(B$1,6,2)="3",Bilanço!C97,Bilanço!C97-Bilanço!B97)</f>
        <v>-328849000</v>
      </c>
      <c r="C26">
        <f>IF(MID(C$1,6,2)="3",Bilanço!D97,Bilanço!D97-Bilanço!C97)</f>
        <v>-388552000</v>
      </c>
      <c r="D26">
        <f>IF(MID(D$1,6,2)="3",Bilanço!E97,Bilanço!E97-Bilanço!D97)</f>
        <v>-584060000</v>
      </c>
      <c r="E26">
        <f>IF(MID(E$1,6,2)="3",Bilanço!F97,Bilanço!F97-Bilanço!E97)</f>
        <v>-406375000</v>
      </c>
      <c r="F26">
        <f>IF(MID(F$1,6,2)="3",Bilanço!G97,Bilanço!G97-Bilanço!F97)</f>
        <v>-525429000</v>
      </c>
      <c r="G26">
        <f>IF(MID(G$1,6,2)="3",Bilanço!H97,Bilanço!H97-Bilanço!G97)</f>
        <v>-495811000</v>
      </c>
      <c r="H26">
        <f>IF(MID(H$1,6,2)="3",Bilanço!I97,Bilanço!I97-Bilanço!H97)</f>
        <v>-415862000</v>
      </c>
      <c r="I26">
        <f>IF(MID(I$1,6,2)="3",Bilanço!J97,Bilanço!J97-Bilanço!I97)</f>
        <v>-401814000</v>
      </c>
      <c r="J26">
        <f>IF(MID(J$1,6,2)="3",Bilanço!K97,Bilanço!K97-Bilanço!J97)</f>
        <v>-359513000</v>
      </c>
      <c r="K26">
        <f>IF(MID(K$1,6,2)="3",Bilanço!L97,Bilanço!L97-Bilanço!K97)</f>
        <v>-313600000</v>
      </c>
      <c r="L26">
        <f>IF(MID(L$1,6,2)="3",Bilanço!M97,Bilanço!M97-Bilanço!L97)</f>
        <v>-314303000</v>
      </c>
      <c r="M26">
        <f>IF(MID(M$1,6,2)="3",Bilanço!N97,Bilanço!N97-Bilanço!M97)</f>
        <v>-335397000</v>
      </c>
      <c r="N26">
        <f>IF(MID(N$1,6,2)="3",Bilanço!O97,Bilanço!O97-Bilanço!N97)</f>
        <v>-372139000</v>
      </c>
      <c r="O26">
        <f>IF(MID(O$1,6,2)="3",Bilanço!P97,Bilanço!P97-Bilanço!O97)</f>
        <v>-385714000</v>
      </c>
      <c r="P26">
        <f>IF(MID(P$1,6,2)="3",Bilanço!Q97,Bilanço!Q97-Bilanço!P97)</f>
        <v>-386317000</v>
      </c>
      <c r="Q26">
        <f>IF(MID(Q$1,6,2)="3",Bilanço!R97,Bilanço!R97-Bilanço!Q97)</f>
        <v>-882982000</v>
      </c>
      <c r="R26">
        <f>IF(MID(R$1,6,2)="3",Bilanço!S97,Bilanço!S97-Bilanço!R97)</f>
        <v>-1080413000</v>
      </c>
      <c r="S26">
        <f>IF(MID(S$1,6,2)="3",Bilanço!T97,Bilanço!T97-Bilanço!S97)</f>
        <v>-1097797000</v>
      </c>
      <c r="T26">
        <f>IF(MID(T$1,6,2)="3",Bilanço!U97,Bilanço!U97-Bilanço!T97)</f>
        <v>-1150848000</v>
      </c>
      <c r="U26">
        <f>IF(MID(U$1,6,2)="3",Bilanço!V97,Bilanço!V97-Bilanço!U97)</f>
        <v>-1224801000</v>
      </c>
      <c r="V26">
        <f>IF(MID(V$1,6,2)="3",Bilanço!W97,Bilanço!W97-Bilanço!V97)</f>
        <v>-1162432000</v>
      </c>
      <c r="W26">
        <f>IF(MID(W$1,6,2)="3",Bilanço!X97,Bilanço!X97-Bilanço!W97)</f>
        <v>-2099293000</v>
      </c>
    </row>
    <row r="27" spans="1:23" x14ac:dyDescent="0.25">
      <c r="A27" t="s">
        <v>106</v>
      </c>
      <c r="B27">
        <f>IF(MID(B$1,6,2)="3",Bilanço!C98,Bilanço!C98-Bilanço!B98)</f>
        <v>0</v>
      </c>
      <c r="C27">
        <f>IF(MID(C$1,6,2)="3",Bilanço!D98,Bilanço!D98-Bilanço!C98)</f>
        <v>0</v>
      </c>
      <c r="D27">
        <f>IF(MID(D$1,6,2)="3",Bilanço!E98,Bilanço!E98-Bilanço!D98)</f>
        <v>0</v>
      </c>
      <c r="E27">
        <f>IF(MID(E$1,6,2)="3",Bilanço!F98,Bilanço!F98-Bilanço!E98)</f>
        <v>0</v>
      </c>
      <c r="F27">
        <f>IF(MID(F$1,6,2)="3",Bilanço!G98,Bilanço!G98-Bilanço!F98)</f>
        <v>0</v>
      </c>
      <c r="G27">
        <f>IF(MID(G$1,6,2)="3",Bilanço!H98,Bilanço!H98-Bilanço!G98)</f>
        <v>0</v>
      </c>
      <c r="H27">
        <f>IF(MID(H$1,6,2)="3",Bilanço!I98,Bilanço!I98-Bilanço!H98)</f>
        <v>0</v>
      </c>
      <c r="I27">
        <f>IF(MID(I$1,6,2)="3",Bilanço!J98,Bilanço!J98-Bilanço!I98)</f>
        <v>0</v>
      </c>
      <c r="J27">
        <f>IF(MID(J$1,6,2)="3",Bilanço!K98,Bilanço!K98-Bilanço!J98)</f>
        <v>0</v>
      </c>
      <c r="K27">
        <f>IF(MID(K$1,6,2)="3",Bilanço!L98,Bilanço!L98-Bilanço!K98)</f>
        <v>0</v>
      </c>
      <c r="L27">
        <f>IF(MID(L$1,6,2)="3",Bilanço!M98,Bilanço!M98-Bilanço!L98)</f>
        <v>0</v>
      </c>
      <c r="M27">
        <f>IF(MID(M$1,6,2)="3",Bilanço!N98,Bilanço!N98-Bilanço!M98)</f>
        <v>0</v>
      </c>
      <c r="N27">
        <f>IF(MID(N$1,6,2)="3",Bilanço!O98,Bilanço!O98-Bilanço!N98)</f>
        <v>0</v>
      </c>
      <c r="O27">
        <f>IF(MID(O$1,6,2)="3",Bilanço!P98,Bilanço!P98-Bilanço!O98)</f>
        <v>0</v>
      </c>
      <c r="P27">
        <f>IF(MID(P$1,6,2)="3",Bilanço!Q98,Bilanço!Q98-Bilanço!P98)</f>
        <v>0</v>
      </c>
      <c r="Q27">
        <f>IF(MID(Q$1,6,2)="3",Bilanço!R98,Bilanço!R98-Bilanço!Q98)</f>
        <v>0</v>
      </c>
      <c r="R27">
        <f>IF(MID(R$1,6,2)="3",Bilanço!S98,Bilanço!S98-Bilanço!R98)</f>
        <v>0</v>
      </c>
      <c r="S27">
        <f>IF(MID(S$1,6,2)="3",Bilanço!T98,Bilanço!T98-Bilanço!S98)</f>
        <v>0</v>
      </c>
      <c r="T27">
        <f>IF(MID(T$1,6,2)="3",Bilanço!U98,Bilanço!U98-Bilanço!T98)</f>
        <v>0</v>
      </c>
      <c r="U27">
        <f>IF(MID(U$1,6,2)="3",Bilanço!V98,Bilanço!V98-Bilanço!U98)</f>
        <v>0</v>
      </c>
      <c r="V27">
        <f>IF(MID(V$1,6,2)="3",Bilanço!W98,Bilanço!W98-Bilanço!V98)</f>
        <v>0</v>
      </c>
      <c r="W27">
        <f>IF(MID(W$1,6,2)="3",Bilanço!X98,Bilanço!X98-Bilanço!W98)</f>
        <v>0</v>
      </c>
    </row>
    <row r="28" spans="1:23" x14ac:dyDescent="0.25">
      <c r="A28" t="s">
        <v>107</v>
      </c>
      <c r="B28">
        <f>IF(MID(B$1,6,2)="3",Bilanço!C99,Bilanço!C99-Bilanço!B99)</f>
        <v>377526000</v>
      </c>
      <c r="C28">
        <f>IF(MID(C$1,6,2)="3",Bilanço!D99,Bilanço!D99-Bilanço!C99)</f>
        <v>379595000</v>
      </c>
      <c r="D28">
        <f>IF(MID(D$1,6,2)="3",Bilanço!E99,Bilanço!E99-Bilanço!D99)</f>
        <v>233152000</v>
      </c>
      <c r="E28">
        <f>IF(MID(E$1,6,2)="3",Bilanço!F99,Bilanço!F99-Bilanço!E99)</f>
        <v>414345000</v>
      </c>
      <c r="F28">
        <f>IF(MID(F$1,6,2)="3",Bilanço!G99,Bilanço!G99-Bilanço!F99)</f>
        <v>254126000</v>
      </c>
      <c r="G28">
        <f>IF(MID(G$1,6,2)="3",Bilanço!H99,Bilanço!H99-Bilanço!G99)</f>
        <v>438193000</v>
      </c>
      <c r="H28">
        <f>IF(MID(H$1,6,2)="3",Bilanço!I99,Bilanço!I99-Bilanço!H99)</f>
        <v>284692000</v>
      </c>
      <c r="I28">
        <f>IF(MID(I$1,6,2)="3",Bilanço!J99,Bilanço!J99-Bilanço!I99)</f>
        <v>431648000</v>
      </c>
      <c r="J28">
        <f>IF(MID(J$1,6,2)="3",Bilanço!K99,Bilanço!K99-Bilanço!J99)</f>
        <v>484783000</v>
      </c>
      <c r="K28">
        <f>IF(MID(K$1,6,2)="3",Bilanço!L99,Bilanço!L99-Bilanço!K99)</f>
        <v>815909000</v>
      </c>
      <c r="L28">
        <f>IF(MID(L$1,6,2)="3",Bilanço!M99,Bilanço!M99-Bilanço!L99)</f>
        <v>-319634000</v>
      </c>
      <c r="M28">
        <f>IF(MID(M$1,6,2)="3",Bilanço!N99,Bilanço!N99-Bilanço!M99)</f>
        <v>665170000</v>
      </c>
      <c r="N28">
        <f>IF(MID(N$1,6,2)="3",Bilanço!O99,Bilanço!O99-Bilanço!N99)</f>
        <v>621412000</v>
      </c>
      <c r="O28">
        <f>IF(MID(O$1,6,2)="3",Bilanço!P99,Bilanço!P99-Bilanço!O99)</f>
        <v>728406000</v>
      </c>
      <c r="P28">
        <f>IF(MID(P$1,6,2)="3",Bilanço!Q99,Bilanço!Q99-Bilanço!P99)</f>
        <v>1128126000</v>
      </c>
      <c r="Q28">
        <f>IF(MID(Q$1,6,2)="3",Bilanço!R99,Bilanço!R99-Bilanço!Q99)</f>
        <v>286620000</v>
      </c>
      <c r="R28">
        <f>IF(MID(R$1,6,2)="3",Bilanço!S99,Bilanço!S99-Bilanço!R99)</f>
        <v>1377604000</v>
      </c>
      <c r="S28">
        <f>IF(MID(S$1,6,2)="3",Bilanço!T99,Bilanço!T99-Bilanço!S99)</f>
        <v>1600246000</v>
      </c>
      <c r="T28">
        <f>IF(MID(T$1,6,2)="3",Bilanço!U99,Bilanço!U99-Bilanço!T99)</f>
        <v>1182154000</v>
      </c>
      <c r="U28">
        <f>IF(MID(U$1,6,2)="3",Bilanço!V99,Bilanço!V99-Bilanço!U99)</f>
        <v>645858000</v>
      </c>
      <c r="V28">
        <f>IF(MID(V$1,6,2)="3",Bilanço!W99,Bilanço!W99-Bilanço!V99)</f>
        <v>2464996000</v>
      </c>
      <c r="W28">
        <f>IF(MID(W$1,6,2)="3",Bilanço!X99,Bilanço!X99-Bilanço!W99)</f>
        <v>2389501000</v>
      </c>
    </row>
    <row r="29" spans="1:23" x14ac:dyDescent="0.25">
      <c r="A29" t="s">
        <v>108</v>
      </c>
      <c r="B29">
        <f>IF(MID(B$1,6,2)="3",Bilanço!C100,Bilanço!C100-Bilanço!B100)</f>
        <v>-121416000</v>
      </c>
      <c r="C29">
        <f>IF(MID(C$1,6,2)="3",Bilanço!D100,Bilanço!D100-Bilanço!C100)</f>
        <v>-114301000</v>
      </c>
      <c r="D29">
        <f>IF(MID(D$1,6,2)="3",Bilanço!E100,Bilanço!E100-Bilanço!D100)</f>
        <v>-249721000</v>
      </c>
      <c r="E29">
        <f>IF(MID(E$1,6,2)="3",Bilanço!F100,Bilanço!F100-Bilanço!E100)</f>
        <v>-116926000</v>
      </c>
      <c r="F29">
        <f>IF(MID(F$1,6,2)="3",Bilanço!G100,Bilanço!G100-Bilanço!F100)</f>
        <v>-92704000</v>
      </c>
      <c r="G29">
        <f>IF(MID(G$1,6,2)="3",Bilanço!H100,Bilanço!H100-Bilanço!G100)</f>
        <v>-107094000</v>
      </c>
      <c r="H29">
        <f>IF(MID(H$1,6,2)="3",Bilanço!I100,Bilanço!I100-Bilanço!H100)</f>
        <v>-41010000</v>
      </c>
      <c r="I29">
        <f>IF(MID(I$1,6,2)="3",Bilanço!J100,Bilanço!J100-Bilanço!I100)</f>
        <v>-90580000</v>
      </c>
      <c r="J29">
        <f>IF(MID(J$1,6,2)="3",Bilanço!K100,Bilanço!K100-Bilanço!J100)</f>
        <v>-117537000</v>
      </c>
      <c r="K29">
        <f>IF(MID(K$1,6,2)="3",Bilanço!L100,Bilanço!L100-Bilanço!K100)</f>
        <v>-177335000</v>
      </c>
      <c r="L29">
        <f>IF(MID(L$1,6,2)="3",Bilanço!M100,Bilanço!M100-Bilanço!L100)</f>
        <v>60429000</v>
      </c>
      <c r="M29">
        <f>IF(MID(M$1,6,2)="3",Bilanço!N100,Bilanço!N100-Bilanço!M100)</f>
        <v>-133186000</v>
      </c>
      <c r="N29">
        <f>IF(MID(N$1,6,2)="3",Bilanço!O100,Bilanço!O100-Bilanço!N100)</f>
        <v>-183746000</v>
      </c>
      <c r="O29">
        <f>IF(MID(O$1,6,2)="3",Bilanço!P100,Bilanço!P100-Bilanço!O100)</f>
        <v>-194000000</v>
      </c>
      <c r="P29">
        <f>IF(MID(P$1,6,2)="3",Bilanço!Q100,Bilanço!Q100-Bilanço!P100)</f>
        <v>-349814000</v>
      </c>
      <c r="Q29">
        <f>IF(MID(Q$1,6,2)="3",Bilanço!R100,Bilanço!R100-Bilanço!Q100)</f>
        <v>-93594000</v>
      </c>
      <c r="R29">
        <f>IF(MID(R$1,6,2)="3",Bilanço!S100,Bilanço!S100-Bilanço!R100)</f>
        <v>-395318000</v>
      </c>
      <c r="S29">
        <f>IF(MID(S$1,6,2)="3",Bilanço!T100,Bilanço!T100-Bilanço!S100)</f>
        <v>-399523000</v>
      </c>
      <c r="T29">
        <f>IF(MID(T$1,6,2)="3",Bilanço!U100,Bilanço!U100-Bilanço!T100)</f>
        <v>10939904000</v>
      </c>
      <c r="U29">
        <f>IF(MID(U$1,6,2)="3",Bilanço!V100,Bilanço!V100-Bilanço!U100)</f>
        <v>-276286000</v>
      </c>
      <c r="V29">
        <f>IF(MID(V$1,6,2)="3",Bilanço!W100,Bilanço!W100-Bilanço!V100)</f>
        <v>-480931000</v>
      </c>
      <c r="W29">
        <f>IF(MID(W$1,6,2)="3",Bilanço!X100,Bilanço!X100-Bilanço!W100)</f>
        <v>8187747000</v>
      </c>
    </row>
    <row r="30" spans="1:23" x14ac:dyDescent="0.25">
      <c r="A30" t="s">
        <v>109</v>
      </c>
      <c r="B30">
        <f>IF(MID(B$1,6,2)="3",Bilanço!C101,Bilanço!C101-Bilanço!B101)</f>
        <v>-29772000</v>
      </c>
      <c r="C30">
        <f>IF(MID(C$1,6,2)="3",Bilanço!D101,Bilanço!D101-Bilanço!C101)</f>
        <v>8794000</v>
      </c>
      <c r="D30">
        <f>IF(MID(D$1,6,2)="3",Bilanço!E101,Bilanço!E101-Bilanço!D101)</f>
        <v>-55965000</v>
      </c>
      <c r="E30">
        <f>IF(MID(E$1,6,2)="3",Bilanço!F101,Bilanço!F101-Bilanço!E101)</f>
        <v>-173710000</v>
      </c>
      <c r="F30">
        <f>IF(MID(F$1,6,2)="3",Bilanço!G101,Bilanço!G101-Bilanço!F101)</f>
        <v>-62285000</v>
      </c>
      <c r="G30">
        <f>IF(MID(G$1,6,2)="3",Bilanço!H101,Bilanço!H101-Bilanço!G101)</f>
        <v>-133244000</v>
      </c>
      <c r="H30">
        <f>IF(MID(H$1,6,2)="3",Bilanço!I101,Bilanço!I101-Bilanço!H101)</f>
        <v>-122860000</v>
      </c>
      <c r="I30">
        <f>IF(MID(I$1,6,2)="3",Bilanço!J101,Bilanço!J101-Bilanço!I101)</f>
        <v>-132521000</v>
      </c>
      <c r="J30">
        <f>IF(MID(J$1,6,2)="3",Bilanço!K101,Bilanço!K101-Bilanço!J101)</f>
        <v>-1212000</v>
      </c>
      <c r="K30">
        <f>IF(MID(K$1,6,2)="3",Bilanço!L101,Bilanço!L101-Bilanço!K101)</f>
        <v>-223623000</v>
      </c>
      <c r="L30">
        <f>IF(MID(L$1,6,2)="3",Bilanço!M101,Bilanço!M101-Bilanço!L101)</f>
        <v>-180630000</v>
      </c>
      <c r="M30">
        <f>IF(MID(M$1,6,2)="3",Bilanço!N101,Bilanço!N101-Bilanço!M101)</f>
        <v>-287208000</v>
      </c>
      <c r="N30">
        <f>IF(MID(N$1,6,2)="3",Bilanço!O101,Bilanço!O101-Bilanço!N101)</f>
        <v>-396791000</v>
      </c>
      <c r="O30">
        <f>IF(MID(O$1,6,2)="3",Bilanço!P101,Bilanço!P101-Bilanço!O101)</f>
        <v>-320188000</v>
      </c>
      <c r="P30">
        <f>IF(MID(P$1,6,2)="3",Bilanço!Q101,Bilanço!Q101-Bilanço!P101)</f>
        <v>14218000</v>
      </c>
      <c r="Q30">
        <f>IF(MID(Q$1,6,2)="3",Bilanço!R101,Bilanço!R101-Bilanço!Q101)</f>
        <v>-352395000</v>
      </c>
      <c r="R30">
        <f>IF(MID(R$1,6,2)="3",Bilanço!S101,Bilanço!S101-Bilanço!R101)</f>
        <v>-294453000</v>
      </c>
      <c r="S30">
        <f>IF(MID(S$1,6,2)="3",Bilanço!T101,Bilanço!T101-Bilanço!S101)</f>
        <v>-286307000</v>
      </c>
      <c r="T30">
        <f>IF(MID(T$1,6,2)="3",Bilanço!U101,Bilanço!U101-Bilanço!T101)</f>
        <v>-1550349000</v>
      </c>
      <c r="U30">
        <f>IF(MID(U$1,6,2)="3",Bilanço!V101,Bilanço!V101-Bilanço!U101)</f>
        <v>-1060968000</v>
      </c>
      <c r="V30">
        <f>IF(MID(V$1,6,2)="3",Bilanço!W101,Bilanço!W101-Bilanço!V101)</f>
        <v>656224000</v>
      </c>
      <c r="W30">
        <f>IF(MID(W$1,6,2)="3",Bilanço!X101,Bilanço!X101-Bilanço!W101)</f>
        <v>272509000</v>
      </c>
    </row>
    <row r="31" spans="1:23" x14ac:dyDescent="0.25">
      <c r="A31" t="s">
        <v>110</v>
      </c>
      <c r="B31">
        <f>IF(MID(B$1,6,2)="3",Bilanço!C102,Bilanço!C102-Bilanço!B102)</f>
        <v>-91644000</v>
      </c>
      <c r="C31">
        <f>IF(MID(C$1,6,2)="3",Bilanço!D102,Bilanço!D102-Bilanço!C102)</f>
        <v>-123095000</v>
      </c>
      <c r="D31">
        <f>IF(MID(D$1,6,2)="3",Bilanço!E102,Bilanço!E102-Bilanço!D102)</f>
        <v>-193756000</v>
      </c>
      <c r="E31">
        <f>IF(MID(E$1,6,2)="3",Bilanço!F102,Bilanço!F102-Bilanço!E102)</f>
        <v>56784000</v>
      </c>
      <c r="F31">
        <f>IF(MID(F$1,6,2)="3",Bilanço!G102,Bilanço!G102-Bilanço!F102)</f>
        <v>-30419000</v>
      </c>
      <c r="G31">
        <f>IF(MID(G$1,6,2)="3",Bilanço!H102,Bilanço!H102-Bilanço!G102)</f>
        <v>26150000</v>
      </c>
      <c r="H31">
        <f>IF(MID(H$1,6,2)="3",Bilanço!I102,Bilanço!I102-Bilanço!H102)</f>
        <v>81850000</v>
      </c>
      <c r="I31">
        <f>IF(MID(I$1,6,2)="3",Bilanço!J102,Bilanço!J102-Bilanço!I102)</f>
        <v>41941000</v>
      </c>
      <c r="J31">
        <f>IF(MID(J$1,6,2)="3",Bilanço!K102,Bilanço!K102-Bilanço!J102)</f>
        <v>-116325000</v>
      </c>
      <c r="K31">
        <f>IF(MID(K$1,6,2)="3",Bilanço!L102,Bilanço!L102-Bilanço!K102)</f>
        <v>46288000</v>
      </c>
      <c r="L31">
        <f>IF(MID(L$1,6,2)="3",Bilanço!M102,Bilanço!M102-Bilanço!L102)</f>
        <v>241059000</v>
      </c>
      <c r="M31">
        <f>IF(MID(M$1,6,2)="3",Bilanço!N102,Bilanço!N102-Bilanço!M102)</f>
        <v>154022000</v>
      </c>
      <c r="N31">
        <f>IF(MID(N$1,6,2)="3",Bilanço!O102,Bilanço!O102-Bilanço!N102)</f>
        <v>213045000</v>
      </c>
      <c r="O31">
        <f>IF(MID(O$1,6,2)="3",Bilanço!P102,Bilanço!P102-Bilanço!O102)</f>
        <v>126188000</v>
      </c>
      <c r="P31">
        <f>IF(MID(P$1,6,2)="3",Bilanço!Q102,Bilanço!Q102-Bilanço!P102)</f>
        <v>-364032000</v>
      </c>
      <c r="Q31">
        <f>IF(MID(Q$1,6,2)="3",Bilanço!R102,Bilanço!R102-Bilanço!Q102)</f>
        <v>258801000</v>
      </c>
      <c r="R31">
        <f>IF(MID(R$1,6,2)="3",Bilanço!S102,Bilanço!S102-Bilanço!R102)</f>
        <v>-100865000</v>
      </c>
      <c r="S31">
        <f>IF(MID(S$1,6,2)="3",Bilanço!T102,Bilanço!T102-Bilanço!S102)</f>
        <v>-113216000</v>
      </c>
      <c r="T31">
        <f>IF(MID(T$1,6,2)="3",Bilanço!U102,Bilanço!U102-Bilanço!T102)</f>
        <v>12490253000</v>
      </c>
      <c r="U31">
        <f>IF(MID(U$1,6,2)="3",Bilanço!V102,Bilanço!V102-Bilanço!U102)</f>
        <v>784682000</v>
      </c>
      <c r="V31">
        <f>IF(MID(V$1,6,2)="3",Bilanço!W102,Bilanço!W102-Bilanço!V102)</f>
        <v>-1137155000</v>
      </c>
      <c r="W31">
        <f>IF(MID(W$1,6,2)="3",Bilanço!X102,Bilanço!X102-Bilanço!W102)</f>
        <v>7915238000</v>
      </c>
    </row>
    <row r="32" spans="1:23" x14ac:dyDescent="0.25">
      <c r="A32" t="s">
        <v>111</v>
      </c>
      <c r="B32">
        <f>IF(MID(B$1,6,2)="3",Bilanço!C103,Bilanço!C103-Bilanço!B103)</f>
        <v>0</v>
      </c>
      <c r="C32">
        <f>IF(MID(C$1,6,2)="3",Bilanço!D103,Bilanço!D103-Bilanço!C103)</f>
        <v>0</v>
      </c>
      <c r="D32">
        <f>IF(MID(D$1,6,2)="3",Bilanço!E103,Bilanço!E103-Bilanço!D103)</f>
        <v>0</v>
      </c>
      <c r="E32">
        <f>IF(MID(E$1,6,2)="3",Bilanço!F103,Bilanço!F103-Bilanço!E103)</f>
        <v>0</v>
      </c>
      <c r="F32">
        <f>IF(MID(F$1,6,2)="3",Bilanço!G103,Bilanço!G103-Bilanço!F103)</f>
        <v>0</v>
      </c>
      <c r="G32">
        <f>IF(MID(G$1,6,2)="3",Bilanço!H103,Bilanço!H103-Bilanço!G103)</f>
        <v>0</v>
      </c>
      <c r="H32">
        <f>IF(MID(H$1,6,2)="3",Bilanço!I103,Bilanço!I103-Bilanço!H103)</f>
        <v>0</v>
      </c>
      <c r="I32">
        <f>IF(MID(I$1,6,2)="3",Bilanço!J103,Bilanço!J103-Bilanço!I103)</f>
        <v>0</v>
      </c>
      <c r="J32">
        <f>IF(MID(J$1,6,2)="3",Bilanço!K103,Bilanço!K103-Bilanço!J103)</f>
        <v>0</v>
      </c>
      <c r="K32">
        <f>IF(MID(K$1,6,2)="3",Bilanço!L103,Bilanço!L103-Bilanço!K103)</f>
        <v>0</v>
      </c>
      <c r="L32">
        <f>IF(MID(L$1,6,2)="3",Bilanço!M103,Bilanço!M103-Bilanço!L103)</f>
        <v>0</v>
      </c>
      <c r="M32">
        <f>IF(MID(M$1,6,2)="3",Bilanço!N103,Bilanço!N103-Bilanço!M103)</f>
        <v>0</v>
      </c>
      <c r="N32">
        <f>IF(MID(N$1,6,2)="3",Bilanço!O103,Bilanço!O103-Bilanço!N103)</f>
        <v>0</v>
      </c>
      <c r="O32">
        <f>IF(MID(O$1,6,2)="3",Bilanço!P103,Bilanço!P103-Bilanço!O103)</f>
        <v>0</v>
      </c>
      <c r="P32">
        <f>IF(MID(P$1,6,2)="3",Bilanço!Q103,Bilanço!Q103-Bilanço!P103)</f>
        <v>0</v>
      </c>
      <c r="Q32">
        <f>IF(MID(Q$1,6,2)="3",Bilanço!R103,Bilanço!R103-Bilanço!Q103)</f>
        <v>0</v>
      </c>
      <c r="R32">
        <f>IF(MID(R$1,6,2)="3",Bilanço!S103,Bilanço!S103-Bilanço!R103)</f>
        <v>0</v>
      </c>
      <c r="S32">
        <f>IF(MID(S$1,6,2)="3",Bilanço!T103,Bilanço!T103-Bilanço!S103)</f>
        <v>0</v>
      </c>
      <c r="T32">
        <f>IF(MID(T$1,6,2)="3",Bilanço!U103,Bilanço!U103-Bilanço!T103)</f>
        <v>0</v>
      </c>
      <c r="U32">
        <f>IF(MID(U$1,6,2)="3",Bilanço!V103,Bilanço!V103-Bilanço!U103)</f>
        <v>0</v>
      </c>
      <c r="V32">
        <f>IF(MID(V$1,6,2)="3",Bilanço!W103,Bilanço!W103-Bilanço!V103)</f>
        <v>0</v>
      </c>
      <c r="W32">
        <f>IF(MID(W$1,6,2)="3",Bilanço!X103,Bilanço!X103-Bilanço!W103)</f>
        <v>0</v>
      </c>
    </row>
    <row r="33" spans="1:23" x14ac:dyDescent="0.25">
      <c r="A33" t="s">
        <v>112</v>
      </c>
      <c r="B33">
        <f>IF(MID(B$1,6,2)="3",Bilanço!C104,Bilanço!C104-Bilanço!B104)</f>
        <v>256110000</v>
      </c>
      <c r="C33">
        <f>IF(MID(C$1,6,2)="3",Bilanço!D104,Bilanço!D104-Bilanço!C104)</f>
        <v>265294000</v>
      </c>
      <c r="D33">
        <f>IF(MID(D$1,6,2)="3",Bilanço!E104,Bilanço!E104-Bilanço!D104)</f>
        <v>-16569000</v>
      </c>
      <c r="E33">
        <f>IF(MID(E$1,6,2)="3",Bilanço!F104,Bilanço!F104-Bilanço!E104)</f>
        <v>297419000</v>
      </c>
      <c r="F33">
        <f>IF(MID(F$1,6,2)="3",Bilanço!G104,Bilanço!G104-Bilanço!F104)</f>
        <v>161422000</v>
      </c>
      <c r="G33">
        <f>IF(MID(G$1,6,2)="3",Bilanço!H104,Bilanço!H104-Bilanço!G104)</f>
        <v>331099000</v>
      </c>
      <c r="H33">
        <f>IF(MID(H$1,6,2)="3",Bilanço!I104,Bilanço!I104-Bilanço!H104)</f>
        <v>243682000</v>
      </c>
      <c r="I33">
        <f>IF(MID(I$1,6,2)="3",Bilanço!J104,Bilanço!J104-Bilanço!I104)</f>
        <v>341068000</v>
      </c>
      <c r="J33">
        <f>IF(MID(J$1,6,2)="3",Bilanço!K104,Bilanço!K104-Bilanço!J104)</f>
        <v>367246000</v>
      </c>
      <c r="K33">
        <f>IF(MID(K$1,6,2)="3",Bilanço!L104,Bilanço!L104-Bilanço!K104)</f>
        <v>638574000</v>
      </c>
      <c r="L33">
        <f>IF(MID(L$1,6,2)="3",Bilanço!M104,Bilanço!M104-Bilanço!L104)</f>
        <v>-259205000</v>
      </c>
      <c r="M33">
        <f>IF(MID(M$1,6,2)="3",Bilanço!N104,Bilanço!N104-Bilanço!M104)</f>
        <v>531984000</v>
      </c>
      <c r="N33">
        <f>IF(MID(N$1,6,2)="3",Bilanço!O104,Bilanço!O104-Bilanço!N104)</f>
        <v>437666000</v>
      </c>
      <c r="O33">
        <f>IF(MID(O$1,6,2)="3",Bilanço!P104,Bilanço!P104-Bilanço!O104)</f>
        <v>534406000</v>
      </c>
      <c r="P33">
        <f>IF(MID(P$1,6,2)="3",Bilanço!Q104,Bilanço!Q104-Bilanço!P104)</f>
        <v>778312000</v>
      </c>
      <c r="Q33">
        <f>IF(MID(Q$1,6,2)="3",Bilanço!R104,Bilanço!R104-Bilanço!Q104)</f>
        <v>193026000</v>
      </c>
      <c r="R33">
        <f>IF(MID(R$1,6,2)="3",Bilanço!S104,Bilanço!S104-Bilanço!R104)</f>
        <v>982286000</v>
      </c>
      <c r="S33">
        <f>IF(MID(S$1,6,2)="3",Bilanço!T104,Bilanço!T104-Bilanço!S104)</f>
        <v>1200723000</v>
      </c>
      <c r="T33">
        <f>IF(MID(T$1,6,2)="3",Bilanço!U104,Bilanço!U104-Bilanço!T104)</f>
        <v>12122058000</v>
      </c>
      <c r="U33">
        <f>IF(MID(U$1,6,2)="3",Bilanço!V104,Bilanço!V104-Bilanço!U104)</f>
        <v>369572000</v>
      </c>
      <c r="V33">
        <f>IF(MID(V$1,6,2)="3",Bilanço!W104,Bilanço!W104-Bilanço!V104)</f>
        <v>1984065000</v>
      </c>
      <c r="W33">
        <f>IF(MID(W$1,6,2)="3",Bilanço!X104,Bilanço!X104-Bilanço!W104)</f>
        <v>10577248000</v>
      </c>
    </row>
    <row r="34" spans="1:23" x14ac:dyDescent="0.25">
      <c r="A34" t="s">
        <v>113</v>
      </c>
      <c r="B34">
        <f>IF(MID(B$1,6,2)="3",Bilanço!C105,Bilanço!C105-Bilanço!B105)</f>
        <v>0</v>
      </c>
      <c r="C34">
        <f>IF(MID(C$1,6,2)="3",Bilanço!D105,Bilanço!D105-Bilanço!C105)</f>
        <v>0</v>
      </c>
      <c r="D34">
        <f>IF(MID(D$1,6,2)="3",Bilanço!E105,Bilanço!E105-Bilanço!D105)</f>
        <v>0</v>
      </c>
      <c r="E34">
        <f>IF(MID(E$1,6,2)="3",Bilanço!F105,Bilanço!F105-Bilanço!E105)</f>
        <v>0</v>
      </c>
      <c r="F34">
        <f>IF(MID(F$1,6,2)="3",Bilanço!G105,Bilanço!G105-Bilanço!F105)</f>
        <v>0</v>
      </c>
      <c r="G34">
        <f>IF(MID(G$1,6,2)="3",Bilanço!H105,Bilanço!H105-Bilanço!G105)</f>
        <v>0</v>
      </c>
      <c r="H34">
        <f>IF(MID(H$1,6,2)="3",Bilanço!I105,Bilanço!I105-Bilanço!H105)</f>
        <v>0</v>
      </c>
      <c r="I34">
        <f>IF(MID(I$1,6,2)="3",Bilanço!J105,Bilanço!J105-Bilanço!I105)</f>
        <v>0</v>
      </c>
      <c r="J34">
        <f>IF(MID(J$1,6,2)="3",Bilanço!K105,Bilanço!K105-Bilanço!J105)</f>
        <v>0</v>
      </c>
      <c r="K34">
        <f>IF(MID(K$1,6,2)="3",Bilanço!L105,Bilanço!L105-Bilanço!K105)</f>
        <v>0</v>
      </c>
      <c r="L34">
        <f>IF(MID(L$1,6,2)="3",Bilanço!M105,Bilanço!M105-Bilanço!L105)</f>
        <v>0</v>
      </c>
      <c r="M34">
        <f>IF(MID(M$1,6,2)="3",Bilanço!N105,Bilanço!N105-Bilanço!M105)</f>
        <v>0</v>
      </c>
      <c r="N34">
        <f>IF(MID(N$1,6,2)="3",Bilanço!O105,Bilanço!O105-Bilanço!N105)</f>
        <v>0</v>
      </c>
      <c r="O34">
        <f>IF(MID(O$1,6,2)="3",Bilanço!P105,Bilanço!P105-Bilanço!O105)</f>
        <v>0</v>
      </c>
      <c r="P34">
        <f>IF(MID(P$1,6,2)="3",Bilanço!Q105,Bilanço!Q105-Bilanço!P105)</f>
        <v>0</v>
      </c>
      <c r="Q34">
        <f>IF(MID(Q$1,6,2)="3",Bilanço!R105,Bilanço!R105-Bilanço!Q105)</f>
        <v>0</v>
      </c>
      <c r="R34">
        <f>IF(MID(R$1,6,2)="3",Bilanço!S105,Bilanço!S105-Bilanço!R105)</f>
        <v>0</v>
      </c>
      <c r="S34">
        <f>IF(MID(S$1,6,2)="3",Bilanço!T105,Bilanço!T105-Bilanço!S105)</f>
        <v>0</v>
      </c>
      <c r="T34">
        <f>IF(MID(T$1,6,2)="3",Bilanço!U105,Bilanço!U105-Bilanço!T105)</f>
        <v>0</v>
      </c>
      <c r="U34">
        <f>IF(MID(U$1,6,2)="3",Bilanço!V105,Bilanço!V105-Bilanço!U105)</f>
        <v>0</v>
      </c>
      <c r="V34">
        <f>IF(MID(V$1,6,2)="3",Bilanço!W105,Bilanço!W105-Bilanço!V105)</f>
        <v>0</v>
      </c>
      <c r="W34">
        <f>IF(MID(W$1,6,2)="3",Bilanço!X105,Bilanço!X105-Bilanço!W105)</f>
        <v>0</v>
      </c>
    </row>
    <row r="35" spans="1:23" x14ac:dyDescent="0.25">
      <c r="A35" t="s">
        <v>114</v>
      </c>
      <c r="B35">
        <f>IF(MID(B$1,6,2)="3",Bilanço!C106,Bilanço!C106-Bilanço!B106)</f>
        <v>0</v>
      </c>
      <c r="C35">
        <f>IF(MID(C$1,6,2)="3",Bilanço!D106,Bilanço!D106-Bilanço!C106)</f>
        <v>0</v>
      </c>
      <c r="D35">
        <f>IF(MID(D$1,6,2)="3",Bilanço!E106,Bilanço!E106-Bilanço!D106)</f>
        <v>0</v>
      </c>
      <c r="E35">
        <f>IF(MID(E$1,6,2)="3",Bilanço!F106,Bilanço!F106-Bilanço!E106)</f>
        <v>0</v>
      </c>
      <c r="F35">
        <f>IF(MID(F$1,6,2)="3",Bilanço!G106,Bilanço!G106-Bilanço!F106)</f>
        <v>0</v>
      </c>
      <c r="G35">
        <f>IF(MID(G$1,6,2)="3",Bilanço!H106,Bilanço!H106-Bilanço!G106)</f>
        <v>0</v>
      </c>
      <c r="H35">
        <f>IF(MID(H$1,6,2)="3",Bilanço!I106,Bilanço!I106-Bilanço!H106)</f>
        <v>0</v>
      </c>
      <c r="I35">
        <f>IF(MID(I$1,6,2)="3",Bilanço!J106,Bilanço!J106-Bilanço!I106)</f>
        <v>0</v>
      </c>
      <c r="J35">
        <f>IF(MID(J$1,6,2)="3",Bilanço!K106,Bilanço!K106-Bilanço!J106)</f>
        <v>0</v>
      </c>
      <c r="K35">
        <f>IF(MID(K$1,6,2)="3",Bilanço!L106,Bilanço!L106-Bilanço!K106)</f>
        <v>0</v>
      </c>
      <c r="L35">
        <f>IF(MID(L$1,6,2)="3",Bilanço!M106,Bilanço!M106-Bilanço!L106)</f>
        <v>0</v>
      </c>
      <c r="M35">
        <f>IF(MID(M$1,6,2)="3",Bilanço!N106,Bilanço!N106-Bilanço!M106)</f>
        <v>0</v>
      </c>
      <c r="N35">
        <f>IF(MID(N$1,6,2)="3",Bilanço!O106,Bilanço!O106-Bilanço!N106)</f>
        <v>0</v>
      </c>
      <c r="O35">
        <f>IF(MID(O$1,6,2)="3",Bilanço!P106,Bilanço!P106-Bilanço!O106)</f>
        <v>0</v>
      </c>
      <c r="P35">
        <f>IF(MID(P$1,6,2)="3",Bilanço!Q106,Bilanço!Q106-Bilanço!P106)</f>
        <v>0</v>
      </c>
      <c r="Q35">
        <f>IF(MID(Q$1,6,2)="3",Bilanço!R106,Bilanço!R106-Bilanço!Q106)</f>
        <v>0</v>
      </c>
      <c r="R35">
        <f>IF(MID(R$1,6,2)="3",Bilanço!S106,Bilanço!S106-Bilanço!R106)</f>
        <v>0</v>
      </c>
      <c r="S35">
        <f>IF(MID(S$1,6,2)="3",Bilanço!T106,Bilanço!T106-Bilanço!S106)</f>
        <v>0</v>
      </c>
      <c r="T35">
        <f>IF(MID(T$1,6,2)="3",Bilanço!U106,Bilanço!U106-Bilanço!T106)</f>
        <v>0</v>
      </c>
      <c r="U35">
        <f>IF(MID(U$1,6,2)="3",Bilanço!V106,Bilanço!V106-Bilanço!U106)</f>
        <v>0</v>
      </c>
      <c r="V35">
        <f>IF(MID(V$1,6,2)="3",Bilanço!W106,Bilanço!W106-Bilanço!V106)</f>
        <v>0</v>
      </c>
      <c r="W35">
        <f>IF(MID(W$1,6,2)="3",Bilanço!X106,Bilanço!X106-Bilanço!W106)</f>
        <v>0</v>
      </c>
    </row>
    <row r="36" spans="1:23" x14ac:dyDescent="0.25">
      <c r="A36" t="s">
        <v>115</v>
      </c>
      <c r="B36">
        <f>IF(MID(B$1,6,2)="3",Bilanço!C107,Bilanço!C107-Bilanço!B107)</f>
        <v>256110000</v>
      </c>
      <c r="C36">
        <f>IF(MID(C$1,6,2)="3",Bilanço!D107,Bilanço!D107-Bilanço!C107)</f>
        <v>265294000</v>
      </c>
      <c r="D36">
        <f>IF(MID(D$1,6,2)="3",Bilanço!E107,Bilanço!E107-Bilanço!D107)</f>
        <v>-16569000</v>
      </c>
      <c r="E36">
        <f>IF(MID(E$1,6,2)="3",Bilanço!F107,Bilanço!F107-Bilanço!E107)</f>
        <v>297419000</v>
      </c>
      <c r="F36">
        <f>IF(MID(F$1,6,2)="3",Bilanço!G107,Bilanço!G107-Bilanço!F107)</f>
        <v>161422000</v>
      </c>
      <c r="G36">
        <f>IF(MID(G$1,6,2)="3",Bilanço!H107,Bilanço!H107-Bilanço!G107)</f>
        <v>331099000</v>
      </c>
      <c r="H36">
        <f>IF(MID(H$1,6,2)="3",Bilanço!I107,Bilanço!I107-Bilanço!H107)</f>
        <v>243682000</v>
      </c>
      <c r="I36">
        <f>IF(MID(I$1,6,2)="3",Bilanço!J107,Bilanço!J107-Bilanço!I107)</f>
        <v>341068000</v>
      </c>
      <c r="J36">
        <f>IF(MID(J$1,6,2)="3",Bilanço!K107,Bilanço!K107-Bilanço!J107)</f>
        <v>367246000</v>
      </c>
      <c r="K36">
        <f>IF(MID(K$1,6,2)="3",Bilanço!L107,Bilanço!L107-Bilanço!K107)</f>
        <v>638574000</v>
      </c>
      <c r="L36">
        <f>IF(MID(L$1,6,2)="3",Bilanço!M107,Bilanço!M107-Bilanço!L107)</f>
        <v>-259205000</v>
      </c>
      <c r="M36">
        <f>IF(MID(M$1,6,2)="3",Bilanço!N107,Bilanço!N107-Bilanço!M107)</f>
        <v>531984000</v>
      </c>
      <c r="N36">
        <f>IF(MID(N$1,6,2)="3",Bilanço!O107,Bilanço!O107-Bilanço!N107)</f>
        <v>437666000</v>
      </c>
      <c r="O36">
        <f>IF(MID(O$1,6,2)="3",Bilanço!P107,Bilanço!P107-Bilanço!O107)</f>
        <v>534406000</v>
      </c>
      <c r="P36">
        <f>IF(MID(P$1,6,2)="3",Bilanço!Q107,Bilanço!Q107-Bilanço!P107)</f>
        <v>778312000</v>
      </c>
      <c r="Q36">
        <f>IF(MID(Q$1,6,2)="3",Bilanço!R107,Bilanço!R107-Bilanço!Q107)</f>
        <v>193026000</v>
      </c>
      <c r="R36">
        <f>IF(MID(R$1,6,2)="3",Bilanço!S107,Bilanço!S107-Bilanço!R107)</f>
        <v>982286000</v>
      </c>
      <c r="S36">
        <f>IF(MID(S$1,6,2)="3",Bilanço!T107,Bilanço!T107-Bilanço!S107)</f>
        <v>1200723000</v>
      </c>
      <c r="T36">
        <f>IF(MID(T$1,6,2)="3",Bilanço!U107,Bilanço!U107-Bilanço!T107)</f>
        <v>12122058000</v>
      </c>
      <c r="U36">
        <f>IF(MID(U$1,6,2)="3",Bilanço!V107,Bilanço!V107-Bilanço!U107)</f>
        <v>369572000</v>
      </c>
      <c r="V36">
        <f>IF(MID(V$1,6,2)="3",Bilanço!W107,Bilanço!W107-Bilanço!V107)</f>
        <v>1984065000</v>
      </c>
      <c r="W36">
        <f>IF(MID(W$1,6,2)="3",Bilanço!X107,Bilanço!X107-Bilanço!W107)</f>
        <v>10577248000</v>
      </c>
    </row>
    <row r="37" spans="1:23" x14ac:dyDescent="0.25">
      <c r="A37" t="s">
        <v>116</v>
      </c>
      <c r="B37">
        <f>IF(MID(B$1,6,2)="3",Bilanço!C108,Bilanço!C108-Bilanço!B108)</f>
        <v>0</v>
      </c>
      <c r="C37">
        <f>IF(MID(C$1,6,2)="3",Bilanço!D108,Bilanço!D108-Bilanço!C108)</f>
        <v>0</v>
      </c>
      <c r="D37">
        <f>IF(MID(D$1,6,2)="3",Bilanço!E108,Bilanço!E108-Bilanço!D108)</f>
        <v>0</v>
      </c>
      <c r="E37">
        <f>IF(MID(E$1,6,2)="3",Bilanço!F108,Bilanço!F108-Bilanço!E108)</f>
        <v>0</v>
      </c>
      <c r="F37">
        <f>IF(MID(F$1,6,2)="3",Bilanço!G108,Bilanço!G108-Bilanço!F108)</f>
        <v>0</v>
      </c>
      <c r="G37">
        <f>IF(MID(G$1,6,2)="3",Bilanço!H108,Bilanço!H108-Bilanço!G108)</f>
        <v>0</v>
      </c>
      <c r="H37">
        <f>IF(MID(H$1,6,2)="3",Bilanço!I108,Bilanço!I108-Bilanço!H108)</f>
        <v>0</v>
      </c>
      <c r="I37">
        <f>IF(MID(I$1,6,2)="3",Bilanço!J108,Bilanço!J108-Bilanço!I108)</f>
        <v>0</v>
      </c>
      <c r="J37">
        <f>IF(MID(J$1,6,2)="3",Bilanço!K108,Bilanço!K108-Bilanço!J108)</f>
        <v>0</v>
      </c>
      <c r="K37">
        <f>IF(MID(K$1,6,2)="3",Bilanço!L108,Bilanço!L108-Bilanço!K108)</f>
        <v>0</v>
      </c>
      <c r="L37">
        <f>IF(MID(L$1,6,2)="3",Bilanço!M108,Bilanço!M108-Bilanço!L108)</f>
        <v>0</v>
      </c>
      <c r="M37">
        <f>IF(MID(M$1,6,2)="3",Bilanço!N108,Bilanço!N108-Bilanço!M108)</f>
        <v>0</v>
      </c>
      <c r="N37">
        <f>IF(MID(N$1,6,2)="3",Bilanço!O108,Bilanço!O108-Bilanço!N108)</f>
        <v>0</v>
      </c>
      <c r="O37">
        <f>IF(MID(O$1,6,2)="3",Bilanço!P108,Bilanço!P108-Bilanço!O108)</f>
        <v>0</v>
      </c>
      <c r="P37">
        <f>IF(MID(P$1,6,2)="3",Bilanço!Q108,Bilanço!Q108-Bilanço!P108)</f>
        <v>0</v>
      </c>
      <c r="Q37">
        <f>IF(MID(Q$1,6,2)="3",Bilanço!R108,Bilanço!R108-Bilanço!Q108)</f>
        <v>0</v>
      </c>
      <c r="R37">
        <f>IF(MID(R$1,6,2)="3",Bilanço!S108,Bilanço!S108-Bilanço!R108)</f>
        <v>0</v>
      </c>
      <c r="S37">
        <f>IF(MID(S$1,6,2)="3",Bilanço!T108,Bilanço!T108-Bilanço!S108)</f>
        <v>0</v>
      </c>
      <c r="T37">
        <f>IF(MID(T$1,6,2)="3",Bilanço!U108,Bilanço!U108-Bilanço!T108)</f>
        <v>0</v>
      </c>
      <c r="U37">
        <f>IF(MID(U$1,6,2)="3",Bilanço!V108,Bilanço!V108-Bilanço!U108)</f>
        <v>0</v>
      </c>
      <c r="V37">
        <f>IF(MID(V$1,6,2)="3",Bilanço!W108,Bilanço!W108-Bilanço!V108)</f>
        <v>0</v>
      </c>
      <c r="W37">
        <f>IF(MID(W$1,6,2)="3",Bilanço!X108,Bilanço!X108-Bilanço!W108)</f>
        <v>0</v>
      </c>
    </row>
    <row r="38" spans="1:23" x14ac:dyDescent="0.25">
      <c r="A38" t="s">
        <v>117</v>
      </c>
      <c r="B38">
        <f>IF(MID(B$1,6,2)="3",Bilanço!C109,Bilanço!C109-Bilanço!B109)</f>
        <v>0</v>
      </c>
      <c r="C38">
        <f>IF(MID(C$1,6,2)="3",Bilanço!D109,Bilanço!D109-Bilanço!C109)</f>
        <v>0</v>
      </c>
      <c r="D38">
        <f>IF(MID(D$1,6,2)="3",Bilanço!E109,Bilanço!E109-Bilanço!D109)</f>
        <v>0</v>
      </c>
      <c r="E38">
        <f>IF(MID(E$1,6,2)="3",Bilanço!F109,Bilanço!F109-Bilanço!E109)</f>
        <v>0</v>
      </c>
      <c r="F38">
        <f>IF(MID(F$1,6,2)="3",Bilanço!G109,Bilanço!G109-Bilanço!F109)</f>
        <v>0</v>
      </c>
      <c r="G38">
        <f>IF(MID(G$1,6,2)="3",Bilanço!H109,Bilanço!H109-Bilanço!G109)</f>
        <v>0</v>
      </c>
      <c r="H38">
        <f>IF(MID(H$1,6,2)="3",Bilanço!I109,Bilanço!I109-Bilanço!H109)</f>
        <v>0</v>
      </c>
      <c r="I38">
        <f>IF(MID(I$1,6,2)="3",Bilanço!J109,Bilanço!J109-Bilanço!I109)</f>
        <v>0</v>
      </c>
      <c r="J38">
        <f>IF(MID(J$1,6,2)="3",Bilanço!K109,Bilanço!K109-Bilanço!J109)</f>
        <v>0</v>
      </c>
      <c r="K38">
        <f>IF(MID(K$1,6,2)="3",Bilanço!L109,Bilanço!L109-Bilanço!K109)</f>
        <v>0</v>
      </c>
      <c r="L38">
        <f>IF(MID(L$1,6,2)="3",Bilanço!M109,Bilanço!M109-Bilanço!L109)</f>
        <v>0</v>
      </c>
      <c r="M38">
        <f>IF(MID(M$1,6,2)="3",Bilanço!N109,Bilanço!N109-Bilanço!M109)</f>
        <v>0</v>
      </c>
      <c r="N38">
        <f>IF(MID(N$1,6,2)="3",Bilanço!O109,Bilanço!O109-Bilanço!N109)</f>
        <v>0</v>
      </c>
      <c r="O38">
        <f>IF(MID(O$1,6,2)="3",Bilanço!P109,Bilanço!P109-Bilanço!O109)</f>
        <v>0</v>
      </c>
      <c r="P38">
        <f>IF(MID(P$1,6,2)="3",Bilanço!Q109,Bilanço!Q109-Bilanço!P109)</f>
        <v>0</v>
      </c>
      <c r="Q38">
        <f>IF(MID(Q$1,6,2)="3",Bilanço!R109,Bilanço!R109-Bilanço!Q109)</f>
        <v>0</v>
      </c>
      <c r="R38">
        <f>IF(MID(R$1,6,2)="3",Bilanço!S109,Bilanço!S109-Bilanço!R109)</f>
        <v>0</v>
      </c>
      <c r="S38">
        <f>IF(MID(S$1,6,2)="3",Bilanço!T109,Bilanço!T109-Bilanço!S109)</f>
        <v>0</v>
      </c>
      <c r="T38">
        <f>IF(MID(T$1,6,2)="3",Bilanço!U109,Bilanço!U109-Bilanço!T109)</f>
        <v>0</v>
      </c>
      <c r="U38">
        <f>IF(MID(U$1,6,2)="3",Bilanço!V109,Bilanço!V109-Bilanço!U109)</f>
        <v>0</v>
      </c>
      <c r="V38">
        <f>IF(MID(V$1,6,2)="3",Bilanço!W109,Bilanço!W109-Bilanço!V109)</f>
        <v>0</v>
      </c>
      <c r="W38">
        <f>IF(MID(W$1,6,2)="3",Bilanço!X109,Bilanço!X109-Bilanço!W109)</f>
        <v>0</v>
      </c>
    </row>
    <row r="39" spans="1:23" x14ac:dyDescent="0.25">
      <c r="A39" t="s">
        <v>118</v>
      </c>
      <c r="B39">
        <f>IF(MID(B$1,6,2)="3",Bilanço!C110,Bilanço!C110-Bilanço!B110)</f>
        <v>256110000</v>
      </c>
      <c r="C39">
        <f>IF(MID(C$1,6,2)="3",Bilanço!D110,Bilanço!D110-Bilanço!C110)</f>
        <v>265294000</v>
      </c>
      <c r="D39">
        <f>IF(MID(D$1,6,2)="3",Bilanço!E110,Bilanço!E110-Bilanço!D110)</f>
        <v>-16569000</v>
      </c>
      <c r="E39">
        <f>IF(MID(E$1,6,2)="3",Bilanço!F110,Bilanço!F110-Bilanço!E110)</f>
        <v>297419000</v>
      </c>
      <c r="F39">
        <f>IF(MID(F$1,6,2)="3",Bilanço!G110,Bilanço!G110-Bilanço!F110)</f>
        <v>161422000</v>
      </c>
      <c r="G39">
        <f>IF(MID(G$1,6,2)="3",Bilanço!H110,Bilanço!H110-Bilanço!G110)</f>
        <v>331099000</v>
      </c>
      <c r="H39">
        <f>IF(MID(H$1,6,2)="3",Bilanço!I110,Bilanço!I110-Bilanço!H110)</f>
        <v>243682000</v>
      </c>
      <c r="I39">
        <f>IF(MID(I$1,6,2)="3",Bilanço!J110,Bilanço!J110-Bilanço!I110)</f>
        <v>341068000</v>
      </c>
      <c r="J39">
        <f>IF(MID(J$1,6,2)="3",Bilanço!K110,Bilanço!K110-Bilanço!J110)</f>
        <v>367246000</v>
      </c>
      <c r="K39">
        <f>IF(MID(K$1,6,2)="3",Bilanço!L110,Bilanço!L110-Bilanço!K110)</f>
        <v>638574000</v>
      </c>
      <c r="L39">
        <f>IF(MID(L$1,6,2)="3",Bilanço!M110,Bilanço!M110-Bilanço!L110)</f>
        <v>-259205000</v>
      </c>
      <c r="M39">
        <f>IF(MID(M$1,6,2)="3",Bilanço!N110,Bilanço!N110-Bilanço!M110)</f>
        <v>531984000</v>
      </c>
      <c r="N39">
        <f>IF(MID(N$1,6,2)="3",Bilanço!O110,Bilanço!O110-Bilanço!N110)</f>
        <v>437666000</v>
      </c>
      <c r="O39">
        <f>IF(MID(O$1,6,2)="3",Bilanço!P110,Bilanço!P110-Bilanço!O110)</f>
        <v>534406000</v>
      </c>
      <c r="P39">
        <f>IF(MID(P$1,6,2)="3",Bilanço!Q110,Bilanço!Q110-Bilanço!P110)</f>
        <v>778312000</v>
      </c>
      <c r="Q39">
        <f>IF(MID(Q$1,6,2)="3",Bilanço!R110,Bilanço!R110-Bilanço!Q110)</f>
        <v>193026000</v>
      </c>
      <c r="R39">
        <f>IF(MID(R$1,6,2)="3",Bilanço!S110,Bilanço!S110-Bilanço!R110)</f>
        <v>982286000</v>
      </c>
      <c r="S39">
        <f>IF(MID(S$1,6,2)="3",Bilanço!T110,Bilanço!T110-Bilanço!S110)</f>
        <v>1200723000</v>
      </c>
      <c r="T39">
        <f>IF(MID(T$1,6,2)="3",Bilanço!U110,Bilanço!U110-Bilanço!T110)</f>
        <v>12122058000</v>
      </c>
      <c r="U39">
        <f>IF(MID(U$1,6,2)="3",Bilanço!V110,Bilanço!V110-Bilanço!U110)</f>
        <v>369572000</v>
      </c>
      <c r="V39">
        <f>IF(MID(V$1,6,2)="3",Bilanço!W110,Bilanço!W110-Bilanço!V110)</f>
        <v>1984065000</v>
      </c>
      <c r="W39">
        <f>IF(MID(W$1,6,2)="3",Bilanço!X110,Bilanço!X110-Bilanço!W110)</f>
        <v>10577248000</v>
      </c>
    </row>
    <row r="40" spans="1:23" x14ac:dyDescent="0.25">
      <c r="A40" t="s">
        <v>119</v>
      </c>
      <c r="B40">
        <f>IF(MID(B$1,6,2)="3",Bilanço!C111,Bilanço!C111-Bilanço!B111)</f>
        <v>0</v>
      </c>
      <c r="C40">
        <f>IF(MID(C$1,6,2)="3",Bilanço!D111,Bilanço!D111-Bilanço!C111)</f>
        <v>1</v>
      </c>
      <c r="D40">
        <f>IF(MID(D$1,6,2)="3",Bilanço!E111,Bilanço!E111-Bilanço!D111)</f>
        <v>0</v>
      </c>
      <c r="E40">
        <f>IF(MID(E$1,6,2)="3",Bilanço!F111,Bilanço!F111-Bilanço!E111)</f>
        <v>0</v>
      </c>
      <c r="F40">
        <f>IF(MID(F$1,6,2)="3",Bilanço!G111,Bilanço!G111-Bilanço!F111)</f>
        <v>0</v>
      </c>
      <c r="G40">
        <f>IF(MID(G$1,6,2)="3",Bilanço!H111,Bilanço!H111-Bilanço!G111)</f>
        <v>1</v>
      </c>
      <c r="H40">
        <f>IF(MID(H$1,6,2)="3",Bilanço!I111,Bilanço!I111-Bilanço!H111)</f>
        <v>0</v>
      </c>
      <c r="I40">
        <f>IF(MID(I$1,6,2)="3",Bilanço!J111,Bilanço!J111-Bilanço!I111)</f>
        <v>0</v>
      </c>
      <c r="J40">
        <f>IF(MID(J$1,6,2)="3",Bilanço!K111,Bilanço!K111-Bilanço!J111)</f>
        <v>1</v>
      </c>
      <c r="K40">
        <f>IF(MID(K$1,6,2)="3",Bilanço!L111,Bilanço!L111-Bilanço!K111)</f>
        <v>-1</v>
      </c>
      <c r="L40">
        <f>IF(MID(L$1,6,2)="3",Bilanço!M111,Bilanço!M111-Bilanço!L111)</f>
        <v>1</v>
      </c>
      <c r="M40">
        <f>IF(MID(M$1,6,2)="3",Bilanço!N111,Bilanço!N111-Bilanço!M111)</f>
        <v>0</v>
      </c>
      <c r="N40">
        <f>IF(MID(N$1,6,2)="3",Bilanço!O111,Bilanço!O111-Bilanço!N111)</f>
        <v>1</v>
      </c>
      <c r="O40">
        <f>IF(MID(O$1,6,2)="3",Bilanço!P111,Bilanço!P111-Bilanço!O111)</f>
        <v>0</v>
      </c>
      <c r="P40">
        <f>IF(MID(P$1,6,2)="3",Bilanço!Q111,Bilanço!Q111-Bilanço!P111)</f>
        <v>1</v>
      </c>
      <c r="Q40">
        <f>IF(MID(Q$1,6,2)="3",Bilanço!R111,Bilanço!R111-Bilanço!Q111)</f>
        <v>0</v>
      </c>
      <c r="R40">
        <f>IF(MID(R$1,6,2)="3",Bilanço!S111,Bilanço!S111-Bilanço!R111)</f>
        <v>1</v>
      </c>
      <c r="S40">
        <f>IF(MID(S$1,6,2)="3",Bilanço!T111,Bilanço!T111-Bilanço!S111)</f>
        <v>1</v>
      </c>
      <c r="T40">
        <f>IF(MID(T$1,6,2)="3",Bilanço!U111,Bilanço!U111-Bilanço!T111)</f>
        <v>10</v>
      </c>
      <c r="U40">
        <f>IF(MID(U$1,6,2)="3",Bilanço!V111,Bilanço!V111-Bilanço!U111)</f>
        <v>0</v>
      </c>
      <c r="V40">
        <f>IF(MID(V$1,6,2)="3",Bilanço!W111,Bilanço!W111-Bilanço!V111)</f>
        <v>2</v>
      </c>
      <c r="W40">
        <f>IF(MID(W$1,6,2)="3",Bilanço!X111,Bilanço!X111-Bilanço!W111)</f>
        <v>9</v>
      </c>
    </row>
    <row r="41" spans="1:23" x14ac:dyDescent="0.25">
      <c r="A41" t="s">
        <v>120</v>
      </c>
      <c r="B41">
        <f>IF(MID(B$1,6,2)="3",Bilanço!C112,Bilanço!C112-Bilanço!B112)</f>
        <v>0</v>
      </c>
      <c r="C41">
        <f>IF(MID(C$1,6,2)="3",Bilanço!D112,Bilanço!D112-Bilanço!C112)</f>
        <v>0</v>
      </c>
      <c r="D41">
        <f>IF(MID(D$1,6,2)="3",Bilanço!E112,Bilanço!E112-Bilanço!D112)</f>
        <v>0</v>
      </c>
      <c r="E41">
        <f>IF(MID(E$1,6,2)="3",Bilanço!F112,Bilanço!F112-Bilanço!E112)</f>
        <v>0</v>
      </c>
      <c r="F41">
        <f>IF(MID(F$1,6,2)="3",Bilanço!G112,Bilanço!G112-Bilanço!F112)</f>
        <v>0</v>
      </c>
      <c r="G41">
        <f>IF(MID(G$1,6,2)="3",Bilanço!H112,Bilanço!H112-Bilanço!G112)</f>
        <v>0</v>
      </c>
      <c r="H41">
        <f>IF(MID(H$1,6,2)="3",Bilanço!I112,Bilanço!I112-Bilanço!H112)</f>
        <v>0</v>
      </c>
      <c r="I41">
        <f>IF(MID(I$1,6,2)="3",Bilanço!J112,Bilanço!J112-Bilanço!I112)</f>
        <v>0</v>
      </c>
      <c r="J41">
        <f>IF(MID(J$1,6,2)="3",Bilanço!K112,Bilanço!K112-Bilanço!J112)</f>
        <v>0</v>
      </c>
      <c r="K41">
        <f>IF(MID(K$1,6,2)="3",Bilanço!L112,Bilanço!L112-Bilanço!K112)</f>
        <v>0</v>
      </c>
      <c r="L41">
        <f>IF(MID(L$1,6,2)="3",Bilanço!M112,Bilanço!M112-Bilanço!L112)</f>
        <v>0</v>
      </c>
      <c r="M41">
        <f>IF(MID(M$1,6,2)="3",Bilanço!N112,Bilanço!N112-Bilanço!M112)</f>
        <v>0</v>
      </c>
      <c r="N41">
        <f>IF(MID(N$1,6,2)="3",Bilanço!O112,Bilanço!O112-Bilanço!N112)</f>
        <v>0</v>
      </c>
      <c r="O41">
        <f>IF(MID(O$1,6,2)="3",Bilanço!P112,Bilanço!P112-Bilanço!O112)</f>
        <v>0</v>
      </c>
      <c r="P41">
        <f>IF(MID(P$1,6,2)="3",Bilanço!Q112,Bilanço!Q112-Bilanço!P112)</f>
        <v>0</v>
      </c>
      <c r="Q41">
        <f>IF(MID(Q$1,6,2)="3",Bilanço!R112,Bilanço!R112-Bilanço!Q112)</f>
        <v>0</v>
      </c>
      <c r="R41">
        <f>IF(MID(R$1,6,2)="3",Bilanço!S112,Bilanço!S112-Bilanço!R112)</f>
        <v>0</v>
      </c>
      <c r="S41">
        <f>IF(MID(S$1,6,2)="3",Bilanço!T112,Bilanço!T112-Bilanço!S112)</f>
        <v>0</v>
      </c>
      <c r="T41">
        <f>IF(MID(T$1,6,2)="3",Bilanço!U112,Bilanço!U112-Bilanço!T112)</f>
        <v>0</v>
      </c>
      <c r="U41">
        <f>IF(MID(U$1,6,2)="3",Bilanço!V112,Bilanço!V112-Bilanço!U112)</f>
        <v>0</v>
      </c>
      <c r="V41">
        <f>IF(MID(V$1,6,2)="3",Bilanço!W112,Bilanço!W112-Bilanço!V112)</f>
        <v>0</v>
      </c>
      <c r="W41">
        <f>IF(MID(W$1,6,2)="3",Bilanço!X112,Bilanço!X112-Bilanço!W112)</f>
        <v>0</v>
      </c>
    </row>
    <row r="42" spans="1:23" x14ac:dyDescent="0.25">
      <c r="A42" t="s">
        <v>121</v>
      </c>
      <c r="B42">
        <f>IF(MID(B$1,6,2)="3",Bilanço!C113,Bilanço!C113-Bilanço!B113)</f>
        <v>0</v>
      </c>
      <c r="C42">
        <f>IF(MID(C$1,6,2)="3",Bilanço!D113,Bilanço!D113-Bilanço!C113)</f>
        <v>0</v>
      </c>
      <c r="D42">
        <f>IF(MID(D$1,6,2)="3",Bilanço!E113,Bilanço!E113-Bilanço!D113)</f>
        <v>0</v>
      </c>
      <c r="E42">
        <f>IF(MID(E$1,6,2)="3",Bilanço!F113,Bilanço!F113-Bilanço!E113)</f>
        <v>0</v>
      </c>
      <c r="F42">
        <f>IF(MID(F$1,6,2)="3",Bilanço!G113,Bilanço!G113-Bilanço!F113)</f>
        <v>0</v>
      </c>
      <c r="G42">
        <f>IF(MID(G$1,6,2)="3",Bilanço!H113,Bilanço!H113-Bilanço!G113)</f>
        <v>0</v>
      </c>
      <c r="H42">
        <f>IF(MID(H$1,6,2)="3",Bilanço!I113,Bilanço!I113-Bilanço!H113)</f>
        <v>0</v>
      </c>
      <c r="I42">
        <f>IF(MID(I$1,6,2)="3",Bilanço!J113,Bilanço!J113-Bilanço!I113)</f>
        <v>0</v>
      </c>
      <c r="J42">
        <f>IF(MID(J$1,6,2)="3",Bilanço!K113,Bilanço!K113-Bilanço!J113)</f>
        <v>0</v>
      </c>
      <c r="K42">
        <f>IF(MID(K$1,6,2)="3",Bilanço!L113,Bilanço!L113-Bilanço!K113)</f>
        <v>0</v>
      </c>
      <c r="L42">
        <f>IF(MID(L$1,6,2)="3",Bilanço!M113,Bilanço!M113-Bilanço!L113)</f>
        <v>0</v>
      </c>
      <c r="M42">
        <f>IF(MID(M$1,6,2)="3",Bilanço!N113,Bilanço!N113-Bilanço!M113)</f>
        <v>0</v>
      </c>
      <c r="N42">
        <f>IF(MID(N$1,6,2)="3",Bilanço!O113,Bilanço!O113-Bilanço!N113)</f>
        <v>0</v>
      </c>
      <c r="O42">
        <f>IF(MID(O$1,6,2)="3",Bilanço!P113,Bilanço!P113-Bilanço!O113)</f>
        <v>0</v>
      </c>
      <c r="P42">
        <f>IF(MID(P$1,6,2)="3",Bilanço!Q113,Bilanço!Q113-Bilanço!P113)</f>
        <v>0</v>
      </c>
      <c r="Q42">
        <f>IF(MID(Q$1,6,2)="3",Bilanço!R113,Bilanço!R113-Bilanço!Q113)</f>
        <v>0</v>
      </c>
      <c r="R42">
        <f>IF(MID(R$1,6,2)="3",Bilanço!S113,Bilanço!S113-Bilanço!R113)</f>
        <v>0</v>
      </c>
      <c r="S42">
        <f>IF(MID(S$1,6,2)="3",Bilanço!T113,Bilanço!T113-Bilanço!S113)</f>
        <v>0</v>
      </c>
      <c r="T42">
        <f>IF(MID(T$1,6,2)="3",Bilanço!U113,Bilanço!U113-Bilanço!T113)</f>
        <v>0</v>
      </c>
      <c r="U42">
        <f>IF(MID(U$1,6,2)="3",Bilanço!V113,Bilanço!V113-Bilanço!U113)</f>
        <v>0</v>
      </c>
      <c r="V42">
        <f>IF(MID(V$1,6,2)="3",Bilanço!W113,Bilanço!W113-Bilanço!V113)</f>
        <v>0</v>
      </c>
      <c r="W42">
        <f>IF(MID(W$1,6,2)="3",Bilanço!X113,Bilanço!X113-Bilanço!W113)</f>
        <v>0</v>
      </c>
    </row>
    <row r="43" spans="1:23" x14ac:dyDescent="0.25">
      <c r="A43" t="s">
        <v>122</v>
      </c>
      <c r="B43">
        <f>IF(MID(B$1,6,2)="3",Bilanço!C114,Bilanço!C114-Bilanço!B114)</f>
        <v>0</v>
      </c>
      <c r="C43">
        <f>IF(MID(C$1,6,2)="3",Bilanço!D114,Bilanço!D114-Bilanço!C114)</f>
        <v>0</v>
      </c>
      <c r="D43">
        <f>IF(MID(D$1,6,2)="3",Bilanço!E114,Bilanço!E114-Bilanço!D114)</f>
        <v>0</v>
      </c>
      <c r="E43">
        <f>IF(MID(E$1,6,2)="3",Bilanço!F114,Bilanço!F114-Bilanço!E114)</f>
        <v>0</v>
      </c>
      <c r="F43">
        <f>IF(MID(F$1,6,2)="3",Bilanço!G114,Bilanço!G114-Bilanço!F114)</f>
        <v>0</v>
      </c>
      <c r="G43">
        <f>IF(MID(G$1,6,2)="3",Bilanço!H114,Bilanço!H114-Bilanço!G114)</f>
        <v>0</v>
      </c>
      <c r="H43">
        <f>IF(MID(H$1,6,2)="3",Bilanço!I114,Bilanço!I114-Bilanço!H114)</f>
        <v>0</v>
      </c>
      <c r="I43">
        <f>IF(MID(I$1,6,2)="3",Bilanço!J114,Bilanço!J114-Bilanço!I114)</f>
        <v>0</v>
      </c>
      <c r="J43">
        <f>IF(MID(J$1,6,2)="3",Bilanço!K114,Bilanço!K114-Bilanço!J114)</f>
        <v>0</v>
      </c>
      <c r="K43">
        <f>IF(MID(K$1,6,2)="3",Bilanço!L114,Bilanço!L114-Bilanço!K114)</f>
        <v>0</v>
      </c>
      <c r="L43">
        <f>IF(MID(L$1,6,2)="3",Bilanço!M114,Bilanço!M114-Bilanço!L114)</f>
        <v>0</v>
      </c>
      <c r="M43">
        <f>IF(MID(M$1,6,2)="3",Bilanço!N114,Bilanço!N114-Bilanço!M114)</f>
        <v>0</v>
      </c>
      <c r="N43">
        <f>IF(MID(N$1,6,2)="3",Bilanço!O114,Bilanço!O114-Bilanço!N114)</f>
        <v>0</v>
      </c>
      <c r="O43">
        <f>IF(MID(O$1,6,2)="3",Bilanço!P114,Bilanço!P114-Bilanço!O114)</f>
        <v>0</v>
      </c>
      <c r="P43">
        <f>IF(MID(P$1,6,2)="3",Bilanço!Q114,Bilanço!Q114-Bilanço!P114)</f>
        <v>0</v>
      </c>
      <c r="Q43">
        <f>IF(MID(Q$1,6,2)="3",Bilanço!R114,Bilanço!R114-Bilanço!Q114)</f>
        <v>0</v>
      </c>
      <c r="R43">
        <f>IF(MID(R$1,6,2)="3",Bilanço!S114,Bilanço!S114-Bilanço!R114)</f>
        <v>0</v>
      </c>
      <c r="S43">
        <f>IF(MID(S$1,6,2)="3",Bilanço!T114,Bilanço!T114-Bilanço!S114)</f>
        <v>0</v>
      </c>
      <c r="T43">
        <f>IF(MID(T$1,6,2)="3",Bilanço!U114,Bilanço!U114-Bilanço!T114)</f>
        <v>0</v>
      </c>
      <c r="U43">
        <f>IF(MID(U$1,6,2)="3",Bilanço!V114,Bilanço!V114-Bilanço!U114)</f>
        <v>0</v>
      </c>
      <c r="V43">
        <f>IF(MID(V$1,6,2)="3",Bilanço!W114,Bilanço!W114-Bilanço!V114)</f>
        <v>0</v>
      </c>
      <c r="W43">
        <f>IF(MID(W$1,6,2)="3",Bilanço!X114,Bilanço!X114-Bilanço!W114)</f>
        <v>0</v>
      </c>
    </row>
    <row r="44" spans="1:23" x14ac:dyDescent="0.25">
      <c r="A44" t="s">
        <v>123</v>
      </c>
      <c r="B44">
        <f>IF(MID(B$1,6,2)="3",Bilanço!C115,Bilanço!C115-Bilanço!B115)</f>
        <v>62067000</v>
      </c>
      <c r="C44">
        <f>IF(MID(C$1,6,2)="3",Bilanço!D115,Bilanço!D115-Bilanço!C115)</f>
        <v>62614000</v>
      </c>
      <c r="D44">
        <f>IF(MID(D$1,6,2)="3",Bilanço!E115,Bilanço!E115-Bilanço!D115)</f>
        <v>72067000</v>
      </c>
      <c r="E44">
        <f>IF(MID(E$1,6,2)="3",Bilanço!F115,Bilanço!F115-Bilanço!E115)</f>
        <v>83853000</v>
      </c>
      <c r="F44">
        <f>IF(MID(F$1,6,2)="3",Bilanço!G115,Bilanço!G115-Bilanço!F115)</f>
        <v>96817000</v>
      </c>
      <c r="G44">
        <f>IF(MID(G$1,6,2)="3",Bilanço!H115,Bilanço!H115-Bilanço!G115)</f>
        <v>87406000</v>
      </c>
      <c r="H44">
        <f>IF(MID(H$1,6,2)="3",Bilanço!I115,Bilanço!I115-Bilanço!H115)</f>
        <v>104791000</v>
      </c>
      <c r="I44">
        <f>IF(MID(I$1,6,2)="3",Bilanço!J115,Bilanço!J115-Bilanço!I115)</f>
        <v>100131000</v>
      </c>
      <c r="J44">
        <f>IF(MID(J$1,6,2)="3",Bilanço!K115,Bilanço!K115-Bilanço!J115)</f>
        <v>98444000</v>
      </c>
      <c r="K44">
        <f>IF(MID(K$1,6,2)="3",Bilanço!L115,Bilanço!L115-Bilanço!K115)</f>
        <v>102646000</v>
      </c>
      <c r="L44">
        <f>IF(MID(L$1,6,2)="3",Bilanço!M115,Bilanço!M115-Bilanço!L115)</f>
        <v>142857000</v>
      </c>
      <c r="M44">
        <f>IF(MID(M$1,6,2)="3",Bilanço!N115,Bilanço!N115-Bilanço!M115)</f>
        <v>105345000</v>
      </c>
      <c r="N44">
        <f>IF(MID(N$1,6,2)="3",Bilanço!O115,Bilanço!O115-Bilanço!N115)</f>
        <v>113432000</v>
      </c>
      <c r="O44">
        <f>IF(MID(O$1,6,2)="3",Bilanço!P115,Bilanço!P115-Bilanço!O115)</f>
        <v>123043000</v>
      </c>
      <c r="P44">
        <f>IF(MID(P$1,6,2)="3",Bilanço!Q115,Bilanço!Q115-Bilanço!P115)</f>
        <v>130768000</v>
      </c>
      <c r="Q44">
        <f>IF(MID(Q$1,6,2)="3",Bilanço!R115,Bilanço!R115-Bilanço!Q115)</f>
        <v>126564000</v>
      </c>
      <c r="R44">
        <f>IF(MID(R$1,6,2)="3",Bilanço!S115,Bilanço!S115-Bilanço!R115)</f>
        <v>136391000</v>
      </c>
      <c r="S44">
        <f>IF(MID(S$1,6,2)="3",Bilanço!T115,Bilanço!T115-Bilanço!S115)</f>
        <v>140670000</v>
      </c>
      <c r="T44">
        <f>IF(MID(T$1,6,2)="3",Bilanço!U115,Bilanço!U115-Bilanço!T115)</f>
        <v>164950000</v>
      </c>
      <c r="U44">
        <f>IF(MID(U$1,6,2)="3",Bilanço!V115,Bilanço!V115-Bilanço!U115)</f>
        <v>157283000</v>
      </c>
      <c r="V44">
        <f>IF(MID(V$1,6,2)="3",Bilanço!W115,Bilanço!W115-Bilanço!V115)</f>
        <v>187360000</v>
      </c>
      <c r="W44">
        <f>IF(MID(W$1,6,2)="3",Bilanço!X115,Bilanço!X115-Bilanço!W115)</f>
        <v>194932000</v>
      </c>
    </row>
    <row r="45" spans="1:23" x14ac:dyDescent="0.25">
      <c r="A45" t="s">
        <v>124</v>
      </c>
      <c r="B45">
        <f>IF(MID(B$1,6,2)="3",Bilanço!C116,Bilanço!C116-Bilanço!B116)</f>
        <v>9281000</v>
      </c>
      <c r="C45">
        <f>IF(MID(C$1,6,2)="3",Bilanço!D116,Bilanço!D116-Bilanço!C116)</f>
        <v>16422000</v>
      </c>
      <c r="D45">
        <f>IF(MID(D$1,6,2)="3",Bilanço!E116,Bilanço!E116-Bilanço!D116)</f>
        <v>-6357000</v>
      </c>
      <c r="E45">
        <f>IF(MID(E$1,6,2)="3",Bilanço!F116,Bilanço!F116-Bilanço!E116)</f>
        <v>16220000</v>
      </c>
      <c r="F45">
        <f>IF(MID(F$1,6,2)="3",Bilanço!G116,Bilanço!G116-Bilanço!F116)</f>
        <v>10698000</v>
      </c>
      <c r="G45">
        <f>IF(MID(G$1,6,2)="3",Bilanço!H116,Bilanço!H116-Bilanço!G116)</f>
        <v>5663000</v>
      </c>
      <c r="H45">
        <f>IF(MID(H$1,6,2)="3",Bilanço!I116,Bilanço!I116-Bilanço!H116)</f>
        <v>10286000</v>
      </c>
      <c r="I45">
        <f>IF(MID(I$1,6,2)="3",Bilanço!J116,Bilanço!J116-Bilanço!I116)</f>
        <v>16375000</v>
      </c>
      <c r="J45">
        <f>IF(MID(J$1,6,2)="3",Bilanço!K116,Bilanço!K116-Bilanço!J116)</f>
        <v>19200000</v>
      </c>
      <c r="K45">
        <f>IF(MID(K$1,6,2)="3",Bilanço!L116,Bilanço!L116-Bilanço!K116)</f>
        <v>9783000</v>
      </c>
      <c r="L45">
        <f>IF(MID(L$1,6,2)="3",Bilanço!M116,Bilanço!M116-Bilanço!L116)</f>
        <v>-5490000</v>
      </c>
      <c r="M45">
        <f>IF(MID(M$1,6,2)="3",Bilanço!N116,Bilanço!N116-Bilanço!M116)</f>
        <v>22129000</v>
      </c>
      <c r="N45">
        <f>IF(MID(N$1,6,2)="3",Bilanço!O116,Bilanço!O116-Bilanço!N116)</f>
        <v>9330000</v>
      </c>
      <c r="O45">
        <f>IF(MID(O$1,6,2)="3",Bilanço!P116,Bilanço!P116-Bilanço!O116)</f>
        <v>39732000</v>
      </c>
      <c r="P45">
        <f>IF(MID(P$1,6,2)="3",Bilanço!Q116,Bilanço!Q116-Bilanço!P116)</f>
        <v>-3220000</v>
      </c>
      <c r="Q45">
        <f>IF(MID(Q$1,6,2)="3",Bilanço!R116,Bilanço!R116-Bilanço!Q116)</f>
        <v>119877000</v>
      </c>
      <c r="R45">
        <f>IF(MID(R$1,6,2)="3",Bilanço!S116,Bilanço!S116-Bilanço!R116)</f>
        <v>127667000</v>
      </c>
      <c r="S45">
        <f>IF(MID(S$1,6,2)="3",Bilanço!T116,Bilanço!T116-Bilanço!S116)</f>
        <v>68724000</v>
      </c>
      <c r="T45">
        <f>IF(MID(T$1,6,2)="3",Bilanço!U116,Bilanço!U116-Bilanço!T116)</f>
        <v>452460000</v>
      </c>
      <c r="U45">
        <f>IF(MID(U$1,6,2)="3",Bilanço!V116,Bilanço!V116-Bilanço!U116)</f>
        <v>318239000</v>
      </c>
      <c r="V45">
        <f>IF(MID(V$1,6,2)="3",Bilanço!W116,Bilanço!W116-Bilanço!V116)</f>
        <v>175976000</v>
      </c>
      <c r="W45">
        <f>IF(MID(W$1,6,2)="3",Bilanço!X116,Bilanço!X116-Bilanço!W116)</f>
        <v>245130000</v>
      </c>
    </row>
    <row r="46" spans="1:23" x14ac:dyDescent="0.25">
      <c r="A46" t="s">
        <v>125</v>
      </c>
      <c r="B46">
        <f>IF(MID(B$1,6,2)="3",Bilanço!C117,Bilanço!C117-Bilanço!B117)</f>
        <v>-328849000</v>
      </c>
      <c r="C46">
        <f>IF(MID(C$1,6,2)="3",Bilanço!D117,Bilanço!D117-Bilanço!C117)</f>
        <v>-388552000</v>
      </c>
      <c r="D46">
        <f>IF(MID(D$1,6,2)="3",Bilanço!E117,Bilanço!E117-Bilanço!D117)</f>
        <v>-584060000</v>
      </c>
      <c r="E46">
        <f>IF(MID(E$1,6,2)="3",Bilanço!F117,Bilanço!F117-Bilanço!E117)</f>
        <v>-406375000</v>
      </c>
      <c r="F46">
        <f>IF(MID(F$1,6,2)="3",Bilanço!G117,Bilanço!G117-Bilanço!F117)</f>
        <v>-525429000</v>
      </c>
      <c r="G46">
        <f>IF(MID(G$1,6,2)="3",Bilanço!H117,Bilanço!H117-Bilanço!G117)</f>
        <v>-495811000</v>
      </c>
      <c r="H46">
        <f>IF(MID(H$1,6,2)="3",Bilanço!I117,Bilanço!I117-Bilanço!H117)</f>
        <v>-415862000</v>
      </c>
      <c r="I46">
        <f>IF(MID(I$1,6,2)="3",Bilanço!J117,Bilanço!J117-Bilanço!I117)</f>
        <v>-401814000</v>
      </c>
      <c r="J46">
        <f>IF(MID(J$1,6,2)="3",Bilanço!K117,Bilanço!K117-Bilanço!J117)</f>
        <v>-359513000</v>
      </c>
      <c r="K46">
        <f>IF(MID(K$1,6,2)="3",Bilanço!L117,Bilanço!L117-Bilanço!K117)</f>
        <v>-313600000</v>
      </c>
      <c r="L46">
        <f>IF(MID(L$1,6,2)="3",Bilanço!M117,Bilanço!M117-Bilanço!L117)</f>
        <v>-314303000</v>
      </c>
      <c r="M46">
        <f>IF(MID(M$1,6,2)="3",Bilanço!N117,Bilanço!N117-Bilanço!M117)</f>
        <v>-335397000</v>
      </c>
      <c r="N46">
        <f>IF(MID(N$1,6,2)="3",Bilanço!O117,Bilanço!O117-Bilanço!N117)</f>
        <v>-372139000</v>
      </c>
      <c r="O46">
        <f>IF(MID(O$1,6,2)="3",Bilanço!P117,Bilanço!P117-Bilanço!O117)</f>
        <v>-385714000</v>
      </c>
      <c r="P46">
        <f>IF(MID(P$1,6,2)="3",Bilanço!Q117,Bilanço!Q117-Bilanço!P117)</f>
        <v>-386317000</v>
      </c>
      <c r="Q46">
        <f>IF(MID(Q$1,6,2)="3",Bilanço!R117,Bilanço!R117-Bilanço!Q117)</f>
        <v>-882982000</v>
      </c>
      <c r="R46">
        <f>IF(MID(R$1,6,2)="3",Bilanço!S117,Bilanço!S117-Bilanço!R117)</f>
        <v>-1080413000</v>
      </c>
      <c r="S46">
        <f>IF(MID(S$1,6,2)="3",Bilanço!T117,Bilanço!T117-Bilanço!S117)</f>
        <v>-1097797000</v>
      </c>
      <c r="T46">
        <f>IF(MID(T$1,6,2)="3",Bilanço!U117,Bilanço!U117-Bilanço!T117)</f>
        <v>-1150848000</v>
      </c>
      <c r="U46">
        <f>IF(MID(U$1,6,2)="3",Bilanço!V117,Bilanço!V117-Bilanço!U117)</f>
        <v>-1224801000</v>
      </c>
      <c r="V46">
        <f>IF(MID(V$1,6,2)="3",Bilanço!W117,Bilanço!W117-Bilanço!V117)</f>
        <v>-1162432000</v>
      </c>
      <c r="W46">
        <f>IF(MID(W$1,6,2)="3",Bilanço!X117,Bilanço!X117-Bilanço!W117)</f>
        <v>-2099293000</v>
      </c>
    </row>
    <row r="47" spans="1:23" x14ac:dyDescent="0.25">
      <c r="A47" t="s">
        <v>126</v>
      </c>
      <c r="B47">
        <f>IF(MID(B$1,6,2)="3",Bilanço!C118,Bilanço!C118-Bilanço!B118)</f>
        <v>0</v>
      </c>
      <c r="C47">
        <f>IF(MID(C$1,6,2)="3",Bilanço!D118,Bilanço!D118-Bilanço!C118)</f>
        <v>0</v>
      </c>
      <c r="D47">
        <f>IF(MID(D$1,6,2)="3",Bilanço!E118,Bilanço!E118-Bilanço!D118)</f>
        <v>0</v>
      </c>
      <c r="E47">
        <f>IF(MID(E$1,6,2)="3",Bilanço!F118,Bilanço!F118-Bilanço!E118)</f>
        <v>0</v>
      </c>
      <c r="F47">
        <f>IF(MID(F$1,6,2)="3",Bilanço!G118,Bilanço!G118-Bilanço!F118)</f>
        <v>0</v>
      </c>
      <c r="G47">
        <f>IF(MID(G$1,6,2)="3",Bilanço!H118,Bilanço!H118-Bilanço!G118)</f>
        <v>0</v>
      </c>
      <c r="H47">
        <f>IF(MID(H$1,6,2)="3",Bilanço!I118,Bilanço!I118-Bilanço!H118)</f>
        <v>0</v>
      </c>
      <c r="I47">
        <f>IF(MID(I$1,6,2)="3",Bilanço!J118,Bilanço!J118-Bilanço!I118)</f>
        <v>0</v>
      </c>
      <c r="J47">
        <f>IF(MID(J$1,6,2)="3",Bilanço!K118,Bilanço!K118-Bilanço!J118)</f>
        <v>0</v>
      </c>
      <c r="K47">
        <f>IF(MID(K$1,6,2)="3",Bilanço!L118,Bilanço!L118-Bilanço!K118)</f>
        <v>0</v>
      </c>
      <c r="L47">
        <f>IF(MID(L$1,6,2)="3",Bilanço!M118,Bilanço!M118-Bilanço!L118)</f>
        <v>0</v>
      </c>
      <c r="M47">
        <f>IF(MID(M$1,6,2)="3",Bilanço!N118,Bilanço!N118-Bilanço!M118)</f>
        <v>0</v>
      </c>
      <c r="N47">
        <f>IF(MID(N$1,6,2)="3",Bilanço!O118,Bilanço!O118-Bilanço!N118)</f>
        <v>0</v>
      </c>
      <c r="O47">
        <f>IF(MID(O$1,6,2)="3",Bilanço!P118,Bilanço!P118-Bilanço!O118)</f>
        <v>0</v>
      </c>
      <c r="P47">
        <f>IF(MID(P$1,6,2)="3",Bilanço!Q118,Bilanço!Q118-Bilanço!P118)</f>
        <v>0</v>
      </c>
      <c r="Q47">
        <f>IF(MID(Q$1,6,2)="3",Bilanço!R118,Bilanço!R118-Bilanço!Q118)</f>
        <v>0</v>
      </c>
      <c r="R47">
        <f>IF(MID(R$1,6,2)="3",Bilanço!S118,Bilanço!S118-Bilanço!R118)</f>
        <v>0</v>
      </c>
      <c r="S47">
        <f>IF(MID(S$1,6,2)="3",Bilanço!T118,Bilanço!T118-Bilanço!S118)</f>
        <v>0</v>
      </c>
      <c r="T47">
        <f>IF(MID(T$1,6,2)="3",Bilanço!U118,Bilanço!U118-Bilanço!T118)</f>
        <v>0</v>
      </c>
      <c r="U47">
        <f>IF(MID(U$1,6,2)="3",Bilanço!V118,Bilanço!V118-Bilanço!U118)</f>
        <v>0</v>
      </c>
      <c r="V47">
        <f>IF(MID(V$1,6,2)="3",Bilanço!W118,Bilanço!W118-Bilanço!V118)</f>
        <v>0</v>
      </c>
      <c r="W47">
        <f>IF(MID(W$1,6,2)="3",Bilanço!X118,Bilanço!X118-Bilanço!W118)</f>
        <v>0</v>
      </c>
    </row>
    <row r="48" spans="1:23" x14ac:dyDescent="0.25">
      <c r="A48" t="s">
        <v>127</v>
      </c>
      <c r="B48">
        <f>IF(MID(B$1,6,2)="3",Bilanço!C119,Bilanço!C119-Bilanço!B119)</f>
        <v>0</v>
      </c>
      <c r="C48">
        <f>IF(MID(C$1,6,2)="3",Bilanço!D119,Bilanço!D119-Bilanço!C119)</f>
        <v>0</v>
      </c>
      <c r="D48">
        <f>IF(MID(D$1,6,2)="3",Bilanço!E119,Bilanço!E119-Bilanço!D119)</f>
        <v>0</v>
      </c>
      <c r="E48">
        <f>IF(MID(E$1,6,2)="3",Bilanço!F119,Bilanço!F119-Bilanço!E119)</f>
        <v>0</v>
      </c>
      <c r="F48">
        <f>IF(MID(F$1,6,2)="3",Bilanço!G119,Bilanço!G119-Bilanço!F119)</f>
        <v>0</v>
      </c>
      <c r="G48">
        <f>IF(MID(G$1,6,2)="3",Bilanço!H119,Bilanço!H119-Bilanço!G119)</f>
        <v>0</v>
      </c>
      <c r="H48">
        <f>IF(MID(H$1,6,2)="3",Bilanço!I119,Bilanço!I119-Bilanço!H119)</f>
        <v>0</v>
      </c>
      <c r="I48">
        <f>IF(MID(I$1,6,2)="3",Bilanço!J119,Bilanço!J119-Bilanço!I119)</f>
        <v>0</v>
      </c>
      <c r="J48">
        <f>IF(MID(J$1,6,2)="3",Bilanço!K119,Bilanço!K119-Bilanço!J119)</f>
        <v>0</v>
      </c>
      <c r="K48">
        <f>IF(MID(K$1,6,2)="3",Bilanço!L119,Bilanço!L119-Bilanço!K119)</f>
        <v>0</v>
      </c>
      <c r="L48">
        <f>IF(MID(L$1,6,2)="3",Bilanço!M119,Bilanço!M119-Bilanço!L119)</f>
        <v>0</v>
      </c>
      <c r="M48">
        <f>IF(MID(M$1,6,2)="3",Bilanço!N119,Bilanço!N119-Bilanço!M119)</f>
        <v>0</v>
      </c>
      <c r="N48">
        <f>IF(MID(N$1,6,2)="3",Bilanço!O119,Bilanço!O119-Bilanço!N119)</f>
        <v>0</v>
      </c>
      <c r="O48">
        <f>IF(MID(O$1,6,2)="3",Bilanço!P119,Bilanço!P119-Bilanço!O119)</f>
        <v>0</v>
      </c>
      <c r="P48">
        <f>IF(MID(P$1,6,2)="3",Bilanço!Q119,Bilanço!Q119-Bilanço!P119)</f>
        <v>0</v>
      </c>
      <c r="Q48">
        <f>IF(MID(Q$1,6,2)="3",Bilanço!R119,Bilanço!R119-Bilanço!Q119)</f>
        <v>0</v>
      </c>
      <c r="R48">
        <f>IF(MID(R$1,6,2)="3",Bilanço!S119,Bilanço!S119-Bilanço!R119)</f>
        <v>0</v>
      </c>
      <c r="S48">
        <f>IF(MID(S$1,6,2)="3",Bilanço!T119,Bilanço!T119-Bilanço!S119)</f>
        <v>0</v>
      </c>
      <c r="T48">
        <f>IF(MID(T$1,6,2)="3",Bilanço!U119,Bilanço!U119-Bilanço!T119)</f>
        <v>0</v>
      </c>
      <c r="U48">
        <f>IF(MID(U$1,6,2)="3",Bilanço!V119,Bilanço!V119-Bilanço!U119)</f>
        <v>0</v>
      </c>
      <c r="V48">
        <f>IF(MID(V$1,6,2)="3",Bilanço!W119,Bilanço!W119-Bilanço!V119)</f>
        <v>0</v>
      </c>
      <c r="W48">
        <f>IF(MID(W$1,6,2)="3",Bilanço!X119,Bilanço!X119-Bilanço!W119)</f>
        <v>0</v>
      </c>
    </row>
    <row r="49" spans="1:23" x14ac:dyDescent="0.25">
      <c r="A49" t="s">
        <v>128</v>
      </c>
      <c r="B49">
        <f>IF(MID(B$1,6,2)="3",Bilanço!C120,Bilanço!C120-Bilanço!B120)</f>
        <v>-227710000</v>
      </c>
      <c r="C49">
        <f>IF(MID(C$1,6,2)="3",Bilanço!D120,Bilanço!D120-Bilanço!C120)</f>
        <v>219768000</v>
      </c>
      <c r="D49">
        <f>IF(MID(D$1,6,2)="3",Bilanço!E120,Bilanço!E120-Bilanço!D120)</f>
        <v>218483000</v>
      </c>
      <c r="E49">
        <f>IF(MID(E$1,6,2)="3",Bilanço!F120,Bilanço!F120-Bilanço!E120)</f>
        <v>21535000</v>
      </c>
      <c r="F49">
        <f>IF(MID(F$1,6,2)="3",Bilanço!G120,Bilanço!G120-Bilanço!F120)</f>
        <v>-164614000</v>
      </c>
      <c r="G49">
        <f>IF(MID(G$1,6,2)="3",Bilanço!H120,Bilanço!H120-Bilanço!G120)</f>
        <v>-256833000</v>
      </c>
      <c r="H49">
        <f>IF(MID(H$1,6,2)="3",Bilanço!I120,Bilanço!I120-Bilanço!H120)</f>
        <v>13515000</v>
      </c>
      <c r="I49">
        <f>IF(MID(I$1,6,2)="3",Bilanço!J120,Bilanço!J120-Bilanço!I120)</f>
        <v>-532230000</v>
      </c>
      <c r="J49">
        <f>IF(MID(J$1,6,2)="3",Bilanço!K120,Bilanço!K120-Bilanço!J120)</f>
        <v>-73133000</v>
      </c>
      <c r="K49">
        <f>IF(MID(K$1,6,2)="3",Bilanço!L120,Bilanço!L120-Bilanço!K120)</f>
        <v>-23533000</v>
      </c>
      <c r="L49">
        <f>IF(MID(L$1,6,2)="3",Bilanço!M120,Bilanço!M120-Bilanço!L120)</f>
        <v>-42575000</v>
      </c>
      <c r="M49">
        <f>IF(MID(M$1,6,2)="3",Bilanço!N120,Bilanço!N120-Bilanço!M120)</f>
        <v>-763898000</v>
      </c>
      <c r="N49">
        <f>IF(MID(N$1,6,2)="3",Bilanço!O120,Bilanço!O120-Bilanço!N120)</f>
        <v>-150306000</v>
      </c>
      <c r="O49">
        <f>IF(MID(O$1,6,2)="3",Bilanço!P120,Bilanço!P120-Bilanço!O120)</f>
        <v>33202000</v>
      </c>
      <c r="P49">
        <f>IF(MID(P$1,6,2)="3",Bilanço!Q120,Bilanço!Q120-Bilanço!P120)</f>
        <v>-361343000</v>
      </c>
      <c r="Q49">
        <f>IF(MID(Q$1,6,2)="3",Bilanço!R120,Bilanço!R120-Bilanço!Q120)</f>
        <v>-1399422000</v>
      </c>
      <c r="R49">
        <f>IF(MID(R$1,6,2)="3",Bilanço!S120,Bilanço!S120-Bilanço!R120)</f>
        <v>494027000</v>
      </c>
      <c r="S49">
        <f>IF(MID(S$1,6,2)="3",Bilanço!T120,Bilanço!T120-Bilanço!S120)</f>
        <v>-44990000</v>
      </c>
      <c r="T49">
        <f>IF(MID(T$1,6,2)="3",Bilanço!U120,Bilanço!U120-Bilanço!T120)</f>
        <v>-1332899000</v>
      </c>
      <c r="U49">
        <f>IF(MID(U$1,6,2)="3",Bilanço!V120,Bilanço!V120-Bilanço!U120)</f>
        <v>-933248000</v>
      </c>
      <c r="V49">
        <f>IF(MID(V$1,6,2)="3",Bilanço!W120,Bilanço!W120-Bilanço!V120)</f>
        <v>345702000</v>
      </c>
      <c r="W49">
        <f>IF(MID(W$1,6,2)="3",Bilanço!X120,Bilanço!X120-Bilanço!W120)</f>
        <v>-451401000</v>
      </c>
    </row>
    <row r="50" spans="1:23" x14ac:dyDescent="0.25">
      <c r="A50" t="s">
        <v>129</v>
      </c>
      <c r="B50">
        <f>IF(MID(B$1,6,2)="3",Bilanço!C121,Bilanço!C121-Bilanço!B121)</f>
        <v>1255764000</v>
      </c>
      <c r="C50">
        <f>IF(MID(C$1,6,2)="3",Bilanço!D121,Bilanço!D121-Bilanço!C121)</f>
        <v>640765000</v>
      </c>
      <c r="D50">
        <f>IF(MID(D$1,6,2)="3",Bilanço!E121,Bilanço!E121-Bilanço!D121)</f>
        <v>-133527000</v>
      </c>
      <c r="E50">
        <f>IF(MID(E$1,6,2)="3",Bilanço!F121,Bilanço!F121-Bilanço!E121)</f>
        <v>558435000</v>
      </c>
      <c r="F50">
        <f>IF(MID(F$1,6,2)="3",Bilanço!G121,Bilanço!G121-Bilanço!F121)</f>
        <v>179421000</v>
      </c>
      <c r="G50">
        <f>IF(MID(G$1,6,2)="3",Bilanço!H121,Bilanço!H121-Bilanço!G121)</f>
        <v>-457262000</v>
      </c>
      <c r="H50">
        <f>IF(MID(H$1,6,2)="3",Bilanço!I121,Bilanço!I121-Bilanço!H121)</f>
        <v>1466225000</v>
      </c>
      <c r="I50">
        <f>IF(MID(I$1,6,2)="3",Bilanço!J121,Bilanço!J121-Bilanço!I121)</f>
        <v>2007155000</v>
      </c>
      <c r="J50">
        <f>IF(MID(J$1,6,2)="3",Bilanço!K121,Bilanço!K121-Bilanço!J121)</f>
        <v>-527781000</v>
      </c>
      <c r="K50">
        <f>IF(MID(K$1,6,2)="3",Bilanço!L121,Bilanço!L121-Bilanço!K121)</f>
        <v>13762000</v>
      </c>
      <c r="L50">
        <f>IF(MID(L$1,6,2)="3",Bilanço!M121,Bilanço!M121-Bilanço!L121)</f>
        <v>190936000</v>
      </c>
      <c r="M50">
        <f>IF(MID(M$1,6,2)="3",Bilanço!N121,Bilanço!N121-Bilanço!M121)</f>
        <v>1792880000</v>
      </c>
      <c r="N50">
        <f>IF(MID(N$1,6,2)="3",Bilanço!O121,Bilanço!O121-Bilanço!N121)</f>
        <v>337991000</v>
      </c>
      <c r="O50">
        <f>IF(MID(O$1,6,2)="3",Bilanço!P121,Bilanço!P121-Bilanço!O121)</f>
        <v>485863000</v>
      </c>
      <c r="P50">
        <f>IF(MID(P$1,6,2)="3",Bilanço!Q121,Bilanço!Q121-Bilanço!P121)</f>
        <v>2104379000</v>
      </c>
      <c r="Q50">
        <f>IF(MID(Q$1,6,2)="3",Bilanço!R121,Bilanço!R121-Bilanço!Q121)</f>
        <v>7546729000</v>
      </c>
      <c r="R50">
        <f>IF(MID(R$1,6,2)="3",Bilanço!S121,Bilanço!S121-Bilanço!R121)</f>
        <v>-707535000</v>
      </c>
      <c r="S50">
        <f>IF(MID(S$1,6,2)="3",Bilanço!T121,Bilanço!T121-Bilanço!S121)</f>
        <v>-2219524000</v>
      </c>
      <c r="T50">
        <f>IF(MID(T$1,6,2)="3",Bilanço!U121,Bilanço!U121-Bilanço!T121)</f>
        <v>-1691940000</v>
      </c>
      <c r="U50">
        <f>IF(MID(U$1,6,2)="3",Bilanço!V121,Bilanço!V121-Bilanço!U121)</f>
        <v>4548877000</v>
      </c>
      <c r="V50">
        <f>IF(MID(V$1,6,2)="3",Bilanço!W121,Bilanço!W121-Bilanço!V121)</f>
        <v>5060167000</v>
      </c>
      <c r="W50">
        <f>IF(MID(W$1,6,2)="3",Bilanço!X121,Bilanço!X121-Bilanço!W121)</f>
        <v>-2293862000</v>
      </c>
    </row>
    <row r="51" spans="1:23" x14ac:dyDescent="0.25">
      <c r="A51" t="s">
        <v>130</v>
      </c>
      <c r="B51">
        <f>IF(MID(B$1,6,2)="3",Bilanço!C122,Bilanço!C122-Bilanço!B122)</f>
        <v>928434000</v>
      </c>
      <c r="C51">
        <f>IF(MID(C$1,6,2)="3",Bilanço!D122,Bilanço!D122-Bilanço!C122)</f>
        <v>968095000</v>
      </c>
      <c r="D51">
        <f>IF(MID(D$1,6,2)="3",Bilanço!E122,Bilanço!E122-Bilanço!D122)</f>
        <v>-133527000</v>
      </c>
      <c r="E51">
        <f>IF(MID(E$1,6,2)="3",Bilanço!F122,Bilanço!F122-Bilanço!E122)</f>
        <v>558435000</v>
      </c>
      <c r="F51">
        <f>IF(MID(F$1,6,2)="3",Bilanço!G122,Bilanço!G122-Bilanço!F122)</f>
        <v>179421000</v>
      </c>
      <c r="G51">
        <f>IF(MID(G$1,6,2)="3",Bilanço!H122,Bilanço!H122-Bilanço!G122)</f>
        <v>-457262000</v>
      </c>
      <c r="H51">
        <f>IF(MID(H$1,6,2)="3",Bilanço!I122,Bilanço!I122-Bilanço!H122)</f>
        <v>1466225000</v>
      </c>
      <c r="I51">
        <f>IF(MID(I$1,6,2)="3",Bilanço!J122,Bilanço!J122-Bilanço!I122)</f>
        <v>2007155000</v>
      </c>
      <c r="J51">
        <f>IF(MID(J$1,6,2)="3",Bilanço!K122,Bilanço!K122-Bilanço!J122)</f>
        <v>-1807915000</v>
      </c>
      <c r="K51">
        <f>IF(MID(K$1,6,2)="3",Bilanço!L122,Bilanço!L122-Bilanço!K122)</f>
        <v>-167051000</v>
      </c>
      <c r="L51">
        <f>IF(MID(L$1,6,2)="3",Bilanço!M122,Bilanço!M122-Bilanço!L122)</f>
        <v>1651883000</v>
      </c>
      <c r="M51">
        <f>IF(MID(M$1,6,2)="3",Bilanço!N122,Bilanço!N122-Bilanço!M122)</f>
        <v>-2823000</v>
      </c>
      <c r="N51">
        <f>IF(MID(N$1,6,2)="3",Bilanço!O122,Bilanço!O122-Bilanço!N122)</f>
        <v>2133694000</v>
      </c>
      <c r="O51">
        <f>IF(MID(O$1,6,2)="3",Bilanço!P122,Bilanço!P122-Bilanço!O122)</f>
        <v>485863000</v>
      </c>
      <c r="P51">
        <f>IF(MID(P$1,6,2)="3",Bilanço!Q122,Bilanço!Q122-Bilanço!P122)</f>
        <v>-2674907000</v>
      </c>
      <c r="Q51">
        <f>IF(MID(Q$1,6,2)="3",Bilanço!R122,Bilanço!R122-Bilanço!Q122)</f>
        <v>7546729000</v>
      </c>
      <c r="R51">
        <f>IF(MID(R$1,6,2)="3",Bilanço!S122,Bilanço!S122-Bilanço!R122)</f>
        <v>-707535000</v>
      </c>
      <c r="S51">
        <f>IF(MID(S$1,6,2)="3",Bilanço!T122,Bilanço!T122-Bilanço!S122)</f>
        <v>-2219524000</v>
      </c>
      <c r="T51">
        <f>IF(MID(T$1,6,2)="3",Bilanço!U122,Bilanço!U122-Bilanço!T122)</f>
        <v>-5687374000</v>
      </c>
      <c r="U51">
        <f>IF(MID(U$1,6,2)="3",Bilanço!V122,Bilanço!V122-Bilanço!U122)</f>
        <v>945252000</v>
      </c>
      <c r="V51">
        <f>IF(MID(V$1,6,2)="3",Bilanço!W122,Bilanço!W122-Bilanço!V122)</f>
        <v>2978318000</v>
      </c>
      <c r="W51">
        <f>IF(MID(W$1,6,2)="3",Bilanço!X122,Bilanço!X122-Bilanço!W122)</f>
        <v>-911797000</v>
      </c>
    </row>
    <row r="52" spans="1:23" x14ac:dyDescent="0.25">
      <c r="A52" t="s">
        <v>131</v>
      </c>
      <c r="B52">
        <f>IF(MID(B$1,6,2)="3",Bilanço!C123,Bilanço!C123-Bilanço!B123)</f>
        <v>662940000</v>
      </c>
      <c r="C52">
        <f>IF(MID(C$1,6,2)="3",Bilanço!D123,Bilanço!D123-Bilanço!C123)</f>
        <v>430278000</v>
      </c>
      <c r="D52">
        <f>IF(MID(D$1,6,2)="3",Bilanço!E123,Bilanço!E123-Bilanço!D123)</f>
        <v>1097033000</v>
      </c>
      <c r="E52">
        <f>IF(MID(E$1,6,2)="3",Bilanço!F123,Bilanço!F123-Bilanço!E123)</f>
        <v>704798000</v>
      </c>
      <c r="F52">
        <f>IF(MID(F$1,6,2)="3",Bilanço!G123,Bilanço!G123-Bilanço!F123)</f>
        <v>844026000</v>
      </c>
      <c r="G52">
        <f>IF(MID(G$1,6,2)="3",Bilanço!H123,Bilanço!H123-Bilanço!G123)</f>
        <v>556336000</v>
      </c>
      <c r="H52">
        <f>IF(MID(H$1,6,2)="3",Bilanço!I123,Bilanço!I123-Bilanço!H123)</f>
        <v>1606974000</v>
      </c>
      <c r="I52">
        <f>IF(MID(I$1,6,2)="3",Bilanço!J123,Bilanço!J123-Bilanço!I123)</f>
        <v>604686000</v>
      </c>
      <c r="J52">
        <f>IF(MID(J$1,6,2)="3",Bilanço!K123,Bilanço!K123-Bilanço!J123)</f>
        <v>131641000</v>
      </c>
      <c r="K52">
        <f>IF(MID(K$1,6,2)="3",Bilanço!L123,Bilanço!L123-Bilanço!K123)</f>
        <v>1551361000</v>
      </c>
      <c r="L52">
        <f>IF(MID(L$1,6,2)="3",Bilanço!M123,Bilanço!M123-Bilanço!L123)</f>
        <v>1582733000</v>
      </c>
      <c r="M52">
        <f>IF(MID(M$1,6,2)="3",Bilanço!N123,Bilanço!N123-Bilanço!M123)</f>
        <v>1591259000</v>
      </c>
      <c r="N52">
        <f>IF(MID(N$1,6,2)="3",Bilanço!O123,Bilanço!O123-Bilanço!N123)</f>
        <v>1459216000</v>
      </c>
      <c r="O52">
        <f>IF(MID(O$1,6,2)="3",Bilanço!P123,Bilanço!P123-Bilanço!O123)</f>
        <v>894202000</v>
      </c>
      <c r="P52">
        <f>IF(MID(P$1,6,2)="3",Bilanço!Q123,Bilanço!Q123-Bilanço!P123)</f>
        <v>1112734000</v>
      </c>
      <c r="Q52">
        <f>IF(MID(Q$1,6,2)="3",Bilanço!R123,Bilanço!R123-Bilanço!Q123)</f>
        <v>-2143029000</v>
      </c>
      <c r="R52">
        <f>IF(MID(R$1,6,2)="3",Bilanço!S123,Bilanço!S123-Bilanço!R123)</f>
        <v>847040000</v>
      </c>
      <c r="S52">
        <f>IF(MID(S$1,6,2)="3",Bilanço!T123,Bilanço!T123-Bilanço!S123)</f>
        <v>4422081000</v>
      </c>
      <c r="T52">
        <f>IF(MID(T$1,6,2)="3",Bilanço!U123,Bilanço!U123-Bilanço!T123)</f>
        <v>7711021000</v>
      </c>
      <c r="U52">
        <f>IF(MID(U$1,6,2)="3",Bilanço!V123,Bilanço!V123-Bilanço!U123)</f>
        <v>7238765000</v>
      </c>
      <c r="V52">
        <f>IF(MID(V$1,6,2)="3",Bilanço!W123,Bilanço!W123-Bilanço!V123)</f>
        <v>2723670000</v>
      </c>
      <c r="W52">
        <f>IF(MID(W$1,6,2)="3",Bilanço!X123,Bilanço!X123-Bilanço!W123)</f>
        <v>-2064473000</v>
      </c>
    </row>
    <row r="53" spans="1:23" x14ac:dyDescent="0.25">
      <c r="A53" t="s">
        <v>132</v>
      </c>
      <c r="B53">
        <f>IF(MID(B$1,6,2)="3",Bilanço!C124,Bilanço!C124-Bilanço!B124)</f>
        <v>256110000</v>
      </c>
      <c r="C53">
        <f>IF(MID(C$1,6,2)="3",Bilanço!D124,Bilanço!D124-Bilanço!C124)</f>
        <v>265294000</v>
      </c>
      <c r="D53">
        <f>IF(MID(D$1,6,2)="3",Bilanço!E124,Bilanço!E124-Bilanço!D124)</f>
        <v>-16569000</v>
      </c>
      <c r="E53">
        <f>IF(MID(E$1,6,2)="3",Bilanço!F124,Bilanço!F124-Bilanço!E124)</f>
        <v>297419000</v>
      </c>
      <c r="F53">
        <f>IF(MID(F$1,6,2)="3",Bilanço!G124,Bilanço!G124-Bilanço!F124)</f>
        <v>161422000</v>
      </c>
      <c r="G53">
        <f>IF(MID(G$1,6,2)="3",Bilanço!H124,Bilanço!H124-Bilanço!G124)</f>
        <v>331099000</v>
      </c>
      <c r="H53">
        <f>IF(MID(H$1,6,2)="3",Bilanço!I124,Bilanço!I124-Bilanço!H124)</f>
        <v>243682000</v>
      </c>
      <c r="I53">
        <f>IF(MID(I$1,6,2)="3",Bilanço!J124,Bilanço!J124-Bilanço!I124)</f>
        <v>341068000</v>
      </c>
      <c r="J53">
        <f>IF(MID(J$1,6,2)="3",Bilanço!K124,Bilanço!K124-Bilanço!J124)</f>
        <v>367246000</v>
      </c>
      <c r="K53">
        <f>IF(MID(K$1,6,2)="3",Bilanço!L124,Bilanço!L124-Bilanço!K124)</f>
        <v>638574000</v>
      </c>
      <c r="L53">
        <f>IF(MID(L$1,6,2)="3",Bilanço!M124,Bilanço!M124-Bilanço!L124)</f>
        <v>-259205000</v>
      </c>
      <c r="M53">
        <f>IF(MID(M$1,6,2)="3",Bilanço!N124,Bilanço!N124-Bilanço!M124)</f>
        <v>531984000</v>
      </c>
      <c r="N53">
        <f>IF(MID(N$1,6,2)="3",Bilanço!O124,Bilanço!O124-Bilanço!N124)</f>
        <v>437666000</v>
      </c>
      <c r="O53">
        <f>IF(MID(O$1,6,2)="3",Bilanço!P124,Bilanço!P124-Bilanço!O124)</f>
        <v>534406000</v>
      </c>
      <c r="P53">
        <f>IF(MID(P$1,6,2)="3",Bilanço!Q124,Bilanço!Q124-Bilanço!P124)</f>
        <v>778312000</v>
      </c>
      <c r="Q53">
        <f>IF(MID(Q$1,6,2)="3",Bilanço!R124,Bilanço!R124-Bilanço!Q124)</f>
        <v>193026000</v>
      </c>
      <c r="R53">
        <f>IF(MID(R$1,6,2)="3",Bilanço!S124,Bilanço!S124-Bilanço!R124)</f>
        <v>982286000</v>
      </c>
      <c r="S53">
        <f>IF(MID(S$1,6,2)="3",Bilanço!T124,Bilanço!T124-Bilanço!S124)</f>
        <v>1200723000</v>
      </c>
      <c r="T53">
        <f>IF(MID(T$1,6,2)="3",Bilanço!U124,Bilanço!U124-Bilanço!T124)</f>
        <v>12122058000</v>
      </c>
      <c r="U53">
        <f>IF(MID(U$1,6,2)="3",Bilanço!V124,Bilanço!V124-Bilanço!U124)</f>
        <v>369572000</v>
      </c>
      <c r="V53">
        <f>IF(MID(V$1,6,2)="3",Bilanço!W124,Bilanço!W124-Bilanço!V124)</f>
        <v>1984065000</v>
      </c>
      <c r="W53">
        <f>IF(MID(W$1,6,2)="3",Bilanço!X124,Bilanço!X124-Bilanço!W124)</f>
        <v>10577248000</v>
      </c>
    </row>
    <row r="54" spans="1:23" x14ac:dyDescent="0.25">
      <c r="A54" t="s">
        <v>133</v>
      </c>
      <c r="B54">
        <f>IF(MID(B$1,6,2)="3",Bilanço!C125,Bilanço!C125-Bilanço!B125)</f>
        <v>346117000</v>
      </c>
      <c r="C54">
        <f>IF(MID(C$1,6,2)="3",Bilanço!D125,Bilanço!D125-Bilanço!C125)</f>
        <v>405979000</v>
      </c>
      <c r="D54">
        <f>IF(MID(D$1,6,2)="3",Bilanço!E125,Bilanço!E125-Bilanço!D125)</f>
        <v>1410384000</v>
      </c>
      <c r="E54">
        <f>IF(MID(E$1,6,2)="3",Bilanço!F125,Bilanço!F125-Bilanço!E125)</f>
        <v>220323000</v>
      </c>
      <c r="F54">
        <f>IF(MID(F$1,6,2)="3",Bilanço!G125,Bilanço!G125-Bilanço!F125)</f>
        <v>478441000</v>
      </c>
      <c r="G54">
        <f>IF(MID(G$1,6,2)="3",Bilanço!H125,Bilanço!H125-Bilanço!G125)</f>
        <v>379151000</v>
      </c>
      <c r="H54">
        <f>IF(MID(H$1,6,2)="3",Bilanço!I125,Bilanço!I125-Bilanço!H125)</f>
        <v>10061000</v>
      </c>
      <c r="I54">
        <f>IF(MID(I$1,6,2)="3",Bilanço!J125,Bilanço!J125-Bilanço!I125)</f>
        <v>338377000</v>
      </c>
      <c r="J54">
        <f>IF(MID(J$1,6,2)="3",Bilanço!K125,Bilanço!K125-Bilanço!J125)</f>
        <v>254572000</v>
      </c>
      <c r="K54">
        <f>IF(MID(K$1,6,2)="3",Bilanço!L125,Bilanço!L125-Bilanço!K125)</f>
        <v>156597000</v>
      </c>
      <c r="L54">
        <f>IF(MID(L$1,6,2)="3",Bilanço!M125,Bilanço!M125-Bilanço!L125)</f>
        <v>462388000</v>
      </c>
      <c r="M54">
        <f>IF(MID(M$1,6,2)="3",Bilanço!N125,Bilanço!N125-Bilanço!M125)</f>
        <v>152449000</v>
      </c>
      <c r="N54">
        <f>IF(MID(N$1,6,2)="3",Bilanço!O125,Bilanço!O125-Bilanço!N125)</f>
        <v>259788000</v>
      </c>
      <c r="O54">
        <f>IF(MID(O$1,6,2)="3",Bilanço!P125,Bilanço!P125-Bilanço!O125)</f>
        <v>253259000</v>
      </c>
      <c r="P54">
        <f>IF(MID(P$1,6,2)="3",Bilanço!Q125,Bilanço!Q125-Bilanço!P125)</f>
        <v>14613000</v>
      </c>
      <c r="Q54">
        <f>IF(MID(Q$1,6,2)="3",Bilanço!R125,Bilanço!R125-Bilanço!Q125)</f>
        <v>1065165000</v>
      </c>
      <c r="R54">
        <f>IF(MID(R$1,6,2)="3",Bilanço!S125,Bilanço!S125-Bilanço!R125)</f>
        <v>810964000</v>
      </c>
      <c r="S54">
        <f>IF(MID(S$1,6,2)="3",Bilanço!T125,Bilanço!T125-Bilanço!S125)</f>
        <v>10343000</v>
      </c>
      <c r="T54">
        <f>IF(MID(T$1,6,2)="3",Bilanço!U125,Bilanço!U125-Bilanço!T125)</f>
        <v>-10571468000</v>
      </c>
      <c r="U54">
        <f>IF(MID(U$1,6,2)="3",Bilanço!V125,Bilanço!V125-Bilanço!U125)</f>
        <v>366771000</v>
      </c>
      <c r="V54">
        <f>IF(MID(V$1,6,2)="3",Bilanço!W125,Bilanço!W125-Bilanço!V125)</f>
        <v>-553885000</v>
      </c>
      <c r="W54">
        <f>IF(MID(W$1,6,2)="3",Bilanço!X125,Bilanço!X125-Bilanço!W125)</f>
        <v>-7308805000</v>
      </c>
    </row>
    <row r="55" spans="1:23" x14ac:dyDescent="0.25">
      <c r="A55" t="s">
        <v>134</v>
      </c>
      <c r="B55">
        <f>IF(MID(B$1,6,2)="3",Bilanço!C126,Bilanço!C126-Bilanço!B126)</f>
        <v>62067000</v>
      </c>
      <c r="C55">
        <f>IF(MID(C$1,6,2)="3",Bilanço!D126,Bilanço!D126-Bilanço!C126)</f>
        <v>62614000</v>
      </c>
      <c r="D55">
        <f>IF(MID(D$1,6,2)="3",Bilanço!E126,Bilanço!E126-Bilanço!D126)</f>
        <v>72067000</v>
      </c>
      <c r="E55">
        <f>IF(MID(E$1,6,2)="3",Bilanço!F126,Bilanço!F126-Bilanço!E126)</f>
        <v>83853000</v>
      </c>
      <c r="F55">
        <f>IF(MID(F$1,6,2)="3",Bilanço!G126,Bilanço!G126-Bilanço!F126)</f>
        <v>96817000</v>
      </c>
      <c r="G55">
        <f>IF(MID(G$1,6,2)="3",Bilanço!H126,Bilanço!H126-Bilanço!G126)</f>
        <v>87406000</v>
      </c>
      <c r="H55">
        <f>IF(MID(H$1,6,2)="3",Bilanço!I126,Bilanço!I126-Bilanço!H126)</f>
        <v>104791000</v>
      </c>
      <c r="I55">
        <f>IF(MID(I$1,6,2)="3",Bilanço!J126,Bilanço!J126-Bilanço!I126)</f>
        <v>100131000</v>
      </c>
      <c r="J55">
        <f>IF(MID(J$1,6,2)="3",Bilanço!K126,Bilanço!K126-Bilanço!J126)</f>
        <v>98444000</v>
      </c>
      <c r="K55">
        <f>IF(MID(K$1,6,2)="3",Bilanço!L126,Bilanço!L126-Bilanço!K126)</f>
        <v>102646000</v>
      </c>
      <c r="L55">
        <f>IF(MID(L$1,6,2)="3",Bilanço!M126,Bilanço!M126-Bilanço!L126)</f>
        <v>142857000</v>
      </c>
      <c r="M55">
        <f>IF(MID(M$1,6,2)="3",Bilanço!N126,Bilanço!N126-Bilanço!M126)</f>
        <v>105345000</v>
      </c>
      <c r="N55">
        <f>IF(MID(N$1,6,2)="3",Bilanço!O126,Bilanço!O126-Bilanço!N126)</f>
        <v>113432000</v>
      </c>
      <c r="O55">
        <f>IF(MID(O$1,6,2)="3",Bilanço!P126,Bilanço!P126-Bilanço!O126)</f>
        <v>123043000</v>
      </c>
      <c r="P55">
        <f>IF(MID(P$1,6,2)="3",Bilanço!Q126,Bilanço!Q126-Bilanço!P126)</f>
        <v>130768000</v>
      </c>
      <c r="Q55">
        <f>IF(MID(Q$1,6,2)="3",Bilanço!R126,Bilanço!R126-Bilanço!Q126)</f>
        <v>126564000</v>
      </c>
      <c r="R55">
        <f>IF(MID(R$1,6,2)="3",Bilanço!S126,Bilanço!S126-Bilanço!R126)</f>
        <v>136391000</v>
      </c>
      <c r="S55">
        <f>IF(MID(S$1,6,2)="3",Bilanço!T126,Bilanço!T126-Bilanço!S126)</f>
        <v>140670000</v>
      </c>
      <c r="T55">
        <f>IF(MID(T$1,6,2)="3",Bilanço!U126,Bilanço!U126-Bilanço!T126)</f>
        <v>164950000</v>
      </c>
      <c r="U55">
        <f>IF(MID(U$1,6,2)="3",Bilanço!V126,Bilanço!V126-Bilanço!U126)</f>
        <v>157283000</v>
      </c>
      <c r="V55">
        <f>IF(MID(V$1,6,2)="3",Bilanço!W126,Bilanço!W126-Bilanço!V126)</f>
        <v>187360000</v>
      </c>
      <c r="W55">
        <f>IF(MID(W$1,6,2)="3",Bilanço!X126,Bilanço!X126-Bilanço!W126)</f>
        <v>194932000</v>
      </c>
    </row>
    <row r="56" spans="1:23" x14ac:dyDescent="0.25">
      <c r="A56" t="s">
        <v>135</v>
      </c>
      <c r="B56">
        <f>IF(MID(B$1,6,2)="3",Bilanço!C127,Bilanço!C127-Bilanço!B127)</f>
        <v>125906000</v>
      </c>
      <c r="C56">
        <f>IF(MID(C$1,6,2)="3",Bilanço!D127,Bilanço!D127-Bilanço!C127)</f>
        <v>26088000</v>
      </c>
      <c r="D56">
        <f>IF(MID(D$1,6,2)="3",Bilanço!E127,Bilanço!E127-Bilanço!D127)</f>
        <v>79339000</v>
      </c>
      <c r="E56">
        <f>IF(MID(E$1,6,2)="3",Bilanço!F127,Bilanço!F127-Bilanço!E127)</f>
        <v>32039000</v>
      </c>
      <c r="F56">
        <f>IF(MID(F$1,6,2)="3",Bilanço!G127,Bilanço!G127-Bilanço!F127)</f>
        <v>-2551000</v>
      </c>
      <c r="G56">
        <f>IF(MID(G$1,6,2)="3",Bilanço!H127,Bilanço!H127-Bilanço!G127)</f>
        <v>10623000</v>
      </c>
      <c r="H56">
        <f>IF(MID(H$1,6,2)="3",Bilanço!I127,Bilanço!I127-Bilanço!H127)</f>
        <v>80140000</v>
      </c>
      <c r="I56">
        <f>IF(MID(I$1,6,2)="3",Bilanço!J127,Bilanço!J127-Bilanço!I127)</f>
        <v>29515000</v>
      </c>
      <c r="J56">
        <f>IF(MID(J$1,6,2)="3",Bilanço!K127,Bilanço!K127-Bilanço!J127)</f>
        <v>24632000</v>
      </c>
      <c r="K56">
        <f>IF(MID(K$1,6,2)="3",Bilanço!L127,Bilanço!L127-Bilanço!K127)</f>
        <v>39737000</v>
      </c>
      <c r="L56">
        <f>IF(MID(L$1,6,2)="3",Bilanço!M127,Bilanço!M127-Bilanço!L127)</f>
        <v>68013000</v>
      </c>
      <c r="M56">
        <f>IF(MID(M$1,6,2)="3",Bilanço!N127,Bilanço!N127-Bilanço!M127)</f>
        <v>31463000</v>
      </c>
      <c r="N56">
        <f>IF(MID(N$1,6,2)="3",Bilanço!O127,Bilanço!O127-Bilanço!N127)</f>
        <v>12463000</v>
      </c>
      <c r="O56">
        <f>IF(MID(O$1,6,2)="3",Bilanço!P127,Bilanço!P127-Bilanço!O127)</f>
        <v>30094000</v>
      </c>
      <c r="P56">
        <f>IF(MID(P$1,6,2)="3",Bilanço!Q127,Bilanço!Q127-Bilanço!P127)</f>
        <v>105659000</v>
      </c>
      <c r="Q56">
        <f>IF(MID(Q$1,6,2)="3",Bilanço!R127,Bilanço!R127-Bilanço!Q127)</f>
        <v>124288000</v>
      </c>
      <c r="R56">
        <f>IF(MID(R$1,6,2)="3",Bilanço!S127,Bilanço!S127-Bilanço!R127)</f>
        <v>137461000</v>
      </c>
      <c r="S56">
        <f>IF(MID(S$1,6,2)="3",Bilanço!T127,Bilanço!T127-Bilanço!S127)</f>
        <v>97605000</v>
      </c>
      <c r="T56">
        <f>IF(MID(T$1,6,2)="3",Bilanço!U127,Bilanço!U127-Bilanço!T127)</f>
        <v>719272000</v>
      </c>
      <c r="U56">
        <f>IF(MID(U$1,6,2)="3",Bilanço!V127,Bilanço!V127-Bilanço!U127)</f>
        <v>466141000</v>
      </c>
      <c r="V56">
        <f>IF(MID(V$1,6,2)="3",Bilanço!W127,Bilanço!W127-Bilanço!V127)</f>
        <v>55419000</v>
      </c>
      <c r="W56">
        <f>IF(MID(W$1,6,2)="3",Bilanço!X127,Bilanço!X127-Bilanço!W127)</f>
        <v>260248000</v>
      </c>
    </row>
    <row r="57" spans="1:23" x14ac:dyDescent="0.25">
      <c r="A57" t="s">
        <v>136</v>
      </c>
      <c r="B57">
        <f>IF(MID(B$1,6,2)="3",Bilanço!C128,Bilanço!C128-Bilanço!B128)</f>
        <v>158144000</v>
      </c>
      <c r="C57">
        <f>IF(MID(C$1,6,2)="3",Bilanço!D128,Bilanço!D128-Bilanço!C128)</f>
        <v>317277000</v>
      </c>
      <c r="D57">
        <f>IF(MID(D$1,6,2)="3",Bilanço!E128,Bilanço!E128-Bilanço!D128)</f>
        <v>1258978000</v>
      </c>
      <c r="E57">
        <f>IF(MID(E$1,6,2)="3",Bilanço!F128,Bilanço!F128-Bilanço!E128)</f>
        <v>104431000</v>
      </c>
      <c r="F57">
        <f>IF(MID(F$1,6,2)="3",Bilanço!G128,Bilanço!G128-Bilanço!F128)</f>
        <v>384175000</v>
      </c>
      <c r="G57">
        <f>IF(MID(G$1,6,2)="3",Bilanço!H128,Bilanço!H128-Bilanço!G128)</f>
        <v>281122000</v>
      </c>
      <c r="H57">
        <f>IF(MID(H$1,6,2)="3",Bilanço!I128,Bilanço!I128-Bilanço!H128)</f>
        <v>-174870000</v>
      </c>
      <c r="I57">
        <f>IF(MID(I$1,6,2)="3",Bilanço!J128,Bilanço!J128-Bilanço!I128)</f>
        <v>208731000</v>
      </c>
      <c r="J57">
        <f>IF(MID(J$1,6,2)="3",Bilanço!K128,Bilanço!K128-Bilanço!J128)</f>
        <v>131496000</v>
      </c>
      <c r="K57">
        <f>IF(MID(K$1,6,2)="3",Bilanço!L128,Bilanço!L128-Bilanço!K128)</f>
        <v>14214000</v>
      </c>
      <c r="L57">
        <f>IF(MID(L$1,6,2)="3",Bilanço!M128,Bilanço!M128-Bilanço!L128)</f>
        <v>251518000</v>
      </c>
      <c r="M57">
        <f>IF(MID(M$1,6,2)="3",Bilanço!N128,Bilanço!N128-Bilanço!M128)</f>
        <v>15641000</v>
      </c>
      <c r="N57">
        <f>IF(MID(N$1,6,2)="3",Bilanço!O128,Bilanço!O128-Bilanço!N128)</f>
        <v>133893000</v>
      </c>
      <c r="O57">
        <f>IF(MID(O$1,6,2)="3",Bilanço!P128,Bilanço!P128-Bilanço!O128)</f>
        <v>100122000</v>
      </c>
      <c r="P57">
        <f>IF(MID(P$1,6,2)="3",Bilanço!Q128,Bilanço!Q128-Bilanço!P128)</f>
        <v>-221814000</v>
      </c>
      <c r="Q57">
        <f>IF(MID(Q$1,6,2)="3",Bilanço!R128,Bilanço!R128-Bilanço!Q128)</f>
        <v>814313000</v>
      </c>
      <c r="R57">
        <f>IF(MID(R$1,6,2)="3",Bilanço!S128,Bilanço!S128-Bilanço!R128)</f>
        <v>537112000</v>
      </c>
      <c r="S57">
        <f>IF(MID(S$1,6,2)="3",Bilanço!T128,Bilanço!T128-Bilanço!S128)</f>
        <v>-227932000</v>
      </c>
      <c r="T57">
        <f>IF(MID(T$1,6,2)="3",Bilanço!U128,Bilanço!U128-Bilanço!T128)</f>
        <v>-11455690000</v>
      </c>
      <c r="U57">
        <f>IF(MID(U$1,6,2)="3",Bilanço!V128,Bilanço!V128-Bilanço!U128)</f>
        <v>-256653000</v>
      </c>
      <c r="V57">
        <f>IF(MID(V$1,6,2)="3",Bilanço!W128,Bilanço!W128-Bilanço!V128)</f>
        <v>-796664000</v>
      </c>
      <c r="W57">
        <f>IF(MID(W$1,6,2)="3",Bilanço!X128,Bilanço!X128-Bilanço!W128)</f>
        <v>-7763985000</v>
      </c>
    </row>
    <row r="58" spans="1:23" x14ac:dyDescent="0.25">
      <c r="A58" t="s">
        <v>137</v>
      </c>
      <c r="B58">
        <f>IF(MID(B$1,6,2)="3",Bilanço!C129,Bilanço!C129-Bilanço!B129)</f>
        <v>602227000</v>
      </c>
      <c r="C58">
        <f>IF(MID(C$1,6,2)="3",Bilanço!D129,Bilanço!D129-Bilanço!C129)</f>
        <v>671273000</v>
      </c>
      <c r="D58">
        <f>IF(MID(D$1,6,2)="3",Bilanço!E129,Bilanço!E129-Bilanço!D129)</f>
        <v>1393815000</v>
      </c>
      <c r="E58">
        <f>IF(MID(E$1,6,2)="3",Bilanço!F129,Bilanço!F129-Bilanço!E129)</f>
        <v>517742000</v>
      </c>
      <c r="F58">
        <f>IF(MID(F$1,6,2)="3",Bilanço!G129,Bilanço!G129-Bilanço!F129)</f>
        <v>639863000</v>
      </c>
      <c r="G58">
        <f>IF(MID(G$1,6,2)="3",Bilanço!H129,Bilanço!H129-Bilanço!G129)</f>
        <v>710250000</v>
      </c>
      <c r="H58">
        <f>IF(MID(H$1,6,2)="3",Bilanço!I129,Bilanço!I129-Bilanço!H129)</f>
        <v>253743000</v>
      </c>
      <c r="I58">
        <f>IF(MID(I$1,6,2)="3",Bilanço!J129,Bilanço!J129-Bilanço!I129)</f>
        <v>679445000</v>
      </c>
      <c r="J58">
        <f>IF(MID(J$1,6,2)="3",Bilanço!K129,Bilanço!K129-Bilanço!J129)</f>
        <v>621818000</v>
      </c>
      <c r="K58">
        <f>IF(MID(K$1,6,2)="3",Bilanço!L129,Bilanço!L129-Bilanço!K129)</f>
        <v>795171000</v>
      </c>
      <c r="L58">
        <f>IF(MID(L$1,6,2)="3",Bilanço!M129,Bilanço!M129-Bilanço!L129)</f>
        <v>203183000</v>
      </c>
      <c r="M58">
        <f>IF(MID(M$1,6,2)="3",Bilanço!N129,Bilanço!N129-Bilanço!M129)</f>
        <v>684433000</v>
      </c>
      <c r="N58">
        <f>IF(MID(N$1,6,2)="3",Bilanço!O129,Bilanço!O129-Bilanço!N129)</f>
        <v>697454000</v>
      </c>
      <c r="O58">
        <f>IF(MID(O$1,6,2)="3",Bilanço!P129,Bilanço!P129-Bilanço!O129)</f>
        <v>787665000</v>
      </c>
      <c r="P58">
        <f>IF(MID(P$1,6,2)="3",Bilanço!Q129,Bilanço!Q129-Bilanço!P129)</f>
        <v>792925000</v>
      </c>
      <c r="Q58">
        <f>IF(MID(Q$1,6,2)="3",Bilanço!R129,Bilanço!R129-Bilanço!Q129)</f>
        <v>1258191000</v>
      </c>
      <c r="R58">
        <f>IF(MID(R$1,6,2)="3",Bilanço!S129,Bilanço!S129-Bilanço!R129)</f>
        <v>1793250000</v>
      </c>
      <c r="S58">
        <f>IF(MID(S$1,6,2)="3",Bilanço!T129,Bilanço!T129-Bilanço!S129)</f>
        <v>1211066000</v>
      </c>
      <c r="T58">
        <f>IF(MID(T$1,6,2)="3",Bilanço!U129,Bilanço!U129-Bilanço!T129)</f>
        <v>1550590000</v>
      </c>
      <c r="U58">
        <f>IF(MID(U$1,6,2)="3",Bilanço!V129,Bilanço!V129-Bilanço!U129)</f>
        <v>736343000</v>
      </c>
      <c r="V58">
        <f>IF(MID(V$1,6,2)="3",Bilanço!W129,Bilanço!W129-Bilanço!V129)</f>
        <v>1430180000</v>
      </c>
      <c r="W58">
        <f>IF(MID(W$1,6,2)="3",Bilanço!X129,Bilanço!X129-Bilanço!W129)</f>
        <v>3268443000</v>
      </c>
    </row>
    <row r="59" spans="1:23" x14ac:dyDescent="0.25">
      <c r="A59" t="s">
        <v>138</v>
      </c>
      <c r="B59">
        <f>IF(MID(B$1,6,2)="3",Bilanço!C130,Bilanço!C130-Bilanço!B130)</f>
        <v>-378313000</v>
      </c>
      <c r="C59">
        <f>IF(MID(C$1,6,2)="3",Bilanço!D130,Bilanço!D130-Bilanço!C130)</f>
        <v>-626089000</v>
      </c>
      <c r="D59">
        <f>IF(MID(D$1,6,2)="3",Bilanço!E130,Bilanço!E130-Bilanço!D130)</f>
        <v>-683315000</v>
      </c>
      <c r="E59">
        <f>IF(MID(E$1,6,2)="3",Bilanço!F130,Bilanço!F130-Bilanço!E130)</f>
        <v>-162263000</v>
      </c>
      <c r="F59">
        <f>IF(MID(F$1,6,2)="3",Bilanço!G130,Bilanço!G130-Bilanço!F130)</f>
        <v>-95691000</v>
      </c>
      <c r="G59">
        <f>IF(MID(G$1,6,2)="3",Bilanço!H130,Bilanço!H130-Bilanço!G130)</f>
        <v>-613629000</v>
      </c>
      <c r="H59">
        <f>IF(MID(H$1,6,2)="3",Bilanço!I130,Bilanço!I130-Bilanço!H130)</f>
        <v>1038543000</v>
      </c>
      <c r="I59">
        <f>IF(MID(I$1,6,2)="3",Bilanço!J130,Bilanço!J130-Bilanço!I130)</f>
        <v>-565628000</v>
      </c>
      <c r="J59">
        <f>IF(MID(J$1,6,2)="3",Bilanço!K130,Bilanço!K130-Bilanço!J130)</f>
        <v>-935404000</v>
      </c>
      <c r="K59">
        <f>IF(MID(K$1,6,2)="3",Bilanço!L130,Bilanço!L130-Bilanço!K130)</f>
        <v>195379000</v>
      </c>
      <c r="L59">
        <f>IF(MID(L$1,6,2)="3",Bilanço!M130,Bilanço!M130-Bilanço!L130)</f>
        <v>937594000</v>
      </c>
      <c r="M59">
        <f>IF(MID(M$1,6,2)="3",Bilanço!N130,Bilanço!N130-Bilanço!M130)</f>
        <v>47047000</v>
      </c>
      <c r="N59">
        <f>IF(MID(N$1,6,2)="3",Bilanço!O130,Bilanço!O130-Bilanço!N130)</f>
        <v>-101645000</v>
      </c>
      <c r="O59">
        <f>IF(MID(O$1,6,2)="3",Bilanço!P130,Bilanço!P130-Bilanço!O130)</f>
        <v>-615859000</v>
      </c>
      <c r="P59">
        <f>IF(MID(P$1,6,2)="3",Bilanço!Q130,Bilanço!Q130-Bilanço!P130)</f>
        <v>-443168000</v>
      </c>
      <c r="Q59">
        <f>IF(MID(Q$1,6,2)="3",Bilanço!R130,Bilanço!R130-Bilanço!Q130)</f>
        <v>-5076579000</v>
      </c>
      <c r="R59">
        <f>IF(MID(R$1,6,2)="3",Bilanço!S130,Bilanço!S130-Bilanço!R130)</f>
        <v>-3248571000</v>
      </c>
      <c r="S59">
        <f>IF(MID(S$1,6,2)="3",Bilanço!T130,Bilanço!T130-Bilanço!S130)</f>
        <v>1367786000</v>
      </c>
      <c r="T59">
        <f>IF(MID(T$1,6,2)="3",Bilanço!U130,Bilanço!U130-Bilanço!T130)</f>
        <v>3273433000</v>
      </c>
      <c r="U59">
        <f>IF(MID(U$1,6,2)="3",Bilanço!V130,Bilanço!V130-Bilanço!U130)</f>
        <v>4135949000</v>
      </c>
      <c r="V59">
        <f>IF(MID(V$1,6,2)="3",Bilanço!W130,Bilanço!W130-Bilanço!V130)</f>
        <v>1041310000</v>
      </c>
      <c r="W59">
        <f>IF(MID(W$1,6,2)="3",Bilanço!X130,Bilanço!X130-Bilanço!W130)</f>
        <v>-5717778000</v>
      </c>
    </row>
    <row r="60" spans="1:23" x14ac:dyDescent="0.25">
      <c r="A60" t="s">
        <v>139</v>
      </c>
      <c r="B60">
        <f>IF(MID(B$1,6,2)="3",Bilanço!C131,Bilanço!C131-Bilanço!B131)</f>
        <v>223914000</v>
      </c>
      <c r="C60">
        <f>IF(MID(C$1,6,2)="3",Bilanço!D131,Bilanço!D131-Bilanço!C131)</f>
        <v>45184000</v>
      </c>
      <c r="D60">
        <f>IF(MID(D$1,6,2)="3",Bilanço!E131,Bilanço!E131-Bilanço!D131)</f>
        <v>710500000</v>
      </c>
      <c r="E60">
        <f>IF(MID(E$1,6,2)="3",Bilanço!F131,Bilanço!F131-Bilanço!E131)</f>
        <v>355479000</v>
      </c>
      <c r="F60">
        <f>IF(MID(F$1,6,2)="3",Bilanço!G131,Bilanço!G131-Bilanço!F131)</f>
        <v>544172000</v>
      </c>
      <c r="G60">
        <f>IF(MID(G$1,6,2)="3",Bilanço!H131,Bilanço!H131-Bilanço!G131)</f>
        <v>96621000</v>
      </c>
      <c r="H60">
        <f>IF(MID(H$1,6,2)="3",Bilanço!I131,Bilanço!I131-Bilanço!H131)</f>
        <v>1292286000</v>
      </c>
      <c r="I60">
        <f>IF(MID(I$1,6,2)="3",Bilanço!J131,Bilanço!J131-Bilanço!I131)</f>
        <v>113817000</v>
      </c>
      <c r="J60">
        <f>IF(MID(J$1,6,2)="3",Bilanço!K131,Bilanço!K131-Bilanço!J131)</f>
        <v>-313586000</v>
      </c>
      <c r="K60">
        <f>IF(MID(K$1,6,2)="3",Bilanço!L131,Bilanço!L131-Bilanço!K131)</f>
        <v>990550000</v>
      </c>
      <c r="L60">
        <f>IF(MID(L$1,6,2)="3",Bilanço!M131,Bilanço!M131-Bilanço!L131)</f>
        <v>1140777000</v>
      </c>
      <c r="M60">
        <f>IF(MID(M$1,6,2)="3",Bilanço!N131,Bilanço!N131-Bilanço!M131)</f>
        <v>731480000</v>
      </c>
      <c r="N60">
        <f>IF(MID(N$1,6,2)="3",Bilanço!O131,Bilanço!O131-Bilanço!N131)</f>
        <v>595809000</v>
      </c>
      <c r="O60">
        <f>IF(MID(O$1,6,2)="3",Bilanço!P131,Bilanço!P131-Bilanço!O131)</f>
        <v>171806000</v>
      </c>
      <c r="P60">
        <f>IF(MID(P$1,6,2)="3",Bilanço!Q131,Bilanço!Q131-Bilanço!P131)</f>
        <v>349757000</v>
      </c>
      <c r="Q60">
        <f>IF(MID(Q$1,6,2)="3",Bilanço!R131,Bilanço!R131-Bilanço!Q131)</f>
        <v>-3818388000</v>
      </c>
      <c r="R60">
        <f>IF(MID(R$1,6,2)="3",Bilanço!S131,Bilanço!S131-Bilanço!R131)</f>
        <v>-1455321000</v>
      </c>
      <c r="S60">
        <f>IF(MID(S$1,6,2)="3",Bilanço!T131,Bilanço!T131-Bilanço!S131)</f>
        <v>2578852000</v>
      </c>
      <c r="T60">
        <f>IF(MID(T$1,6,2)="3",Bilanço!U131,Bilanço!U131-Bilanço!T131)</f>
        <v>4824023000</v>
      </c>
      <c r="U60">
        <f>IF(MID(U$1,6,2)="3",Bilanço!V131,Bilanço!V131-Bilanço!U131)</f>
        <v>4872292000</v>
      </c>
      <c r="V60">
        <f>IF(MID(V$1,6,2)="3",Bilanço!W131,Bilanço!W131-Bilanço!V131)</f>
        <v>2471490000</v>
      </c>
      <c r="W60">
        <f>IF(MID(W$1,6,2)="3",Bilanço!X131,Bilanço!X131-Bilanço!W131)</f>
        <v>-2449335000</v>
      </c>
    </row>
    <row r="61" spans="1:23" x14ac:dyDescent="0.25">
      <c r="A61" t="s">
        <v>140</v>
      </c>
      <c r="B61">
        <f>IF(MID(B$1,6,2)="3",Bilanço!C132,Bilanço!C132-Bilanço!B132)</f>
        <v>439026000</v>
      </c>
      <c r="C61">
        <f>IF(MID(C$1,6,2)="3",Bilanço!D132,Bilanço!D132-Bilanço!C132)</f>
        <v>385094000</v>
      </c>
      <c r="D61">
        <f>IF(MID(D$1,6,2)="3",Bilanço!E132,Bilanço!E132-Bilanço!D132)</f>
        <v>386533000</v>
      </c>
      <c r="E61">
        <f>IF(MID(E$1,6,2)="3",Bilanço!F132,Bilanço!F132-Bilanço!E132)</f>
        <v>349319000</v>
      </c>
      <c r="F61">
        <f>IF(MID(F$1,6,2)="3",Bilanço!G132,Bilanço!G132-Bilanço!F132)</f>
        <v>299854000</v>
      </c>
      <c r="G61">
        <f>IF(MID(G$1,6,2)="3",Bilanço!H132,Bilanço!H132-Bilanço!G132)</f>
        <v>459715000</v>
      </c>
      <c r="H61">
        <f>IF(MID(H$1,6,2)="3",Bilanço!I132,Bilanço!I132-Bilanço!H132)</f>
        <v>314688000</v>
      </c>
      <c r="I61">
        <f>IF(MID(I$1,6,2)="3",Bilanço!J132,Bilanço!J132-Bilanço!I132)</f>
        <v>490869000</v>
      </c>
      <c r="J61">
        <f>IF(MID(J$1,6,2)="3",Bilanço!K132,Bilanço!K132-Bilanço!J132)</f>
        <v>445227000</v>
      </c>
      <c r="K61">
        <f>IF(MID(K$1,6,2)="3",Bilanço!L132,Bilanço!L132-Bilanço!K132)</f>
        <v>560811000</v>
      </c>
      <c r="L61">
        <f>IF(MID(L$1,6,2)="3",Bilanço!M132,Bilanço!M132-Bilanço!L132)</f>
        <v>441956000</v>
      </c>
      <c r="M61">
        <f>IF(MID(M$1,6,2)="3",Bilanço!N132,Bilanço!N132-Bilanço!M132)</f>
        <v>859779000</v>
      </c>
      <c r="N61">
        <f>IF(MID(N$1,6,2)="3",Bilanço!O132,Bilanço!O132-Bilanço!N132)</f>
        <v>863407000</v>
      </c>
      <c r="O61">
        <f>IF(MID(O$1,6,2)="3",Bilanço!P132,Bilanço!P132-Bilanço!O132)</f>
        <v>722396000</v>
      </c>
      <c r="P61">
        <f>IF(MID(P$1,6,2)="3",Bilanço!Q132,Bilanço!Q132-Bilanço!P132)</f>
        <v>762977000</v>
      </c>
      <c r="Q61">
        <f>IF(MID(Q$1,6,2)="3",Bilanço!R132,Bilanço!R132-Bilanço!Q132)</f>
        <v>1675359000</v>
      </c>
      <c r="R61">
        <f>IF(MID(R$1,6,2)="3",Bilanço!S132,Bilanço!S132-Bilanço!R132)</f>
        <v>2302361000</v>
      </c>
      <c r="S61">
        <f>IF(MID(S$1,6,2)="3",Bilanço!T132,Bilanço!T132-Bilanço!S132)</f>
        <v>1843229000</v>
      </c>
      <c r="T61">
        <f>IF(MID(T$1,6,2)="3",Bilanço!U132,Bilanço!U132-Bilanço!T132)</f>
        <v>2886998000</v>
      </c>
      <c r="U61">
        <f>IF(MID(U$1,6,2)="3",Bilanço!V132,Bilanço!V132-Bilanço!U132)</f>
        <v>2366473000</v>
      </c>
      <c r="V61">
        <f>IF(MID(V$1,6,2)="3",Bilanço!W132,Bilanço!W132-Bilanço!V132)</f>
        <v>252180000</v>
      </c>
      <c r="W61">
        <f>IF(MID(W$1,6,2)="3",Bilanço!X132,Bilanço!X132-Bilanço!W132)</f>
        <v>384862000</v>
      </c>
    </row>
    <row r="62" spans="1:23" x14ac:dyDescent="0.25">
      <c r="A62" t="s">
        <v>141</v>
      </c>
      <c r="B62">
        <f>IF(MID(B$1,6,2)="3",Bilanço!C133,Bilanço!C133-Bilanço!B133)</f>
        <v>-16404000</v>
      </c>
      <c r="C62">
        <f>IF(MID(C$1,6,2)="3",Bilanço!D133,Bilanço!D133-Bilanço!C133)</f>
        <v>-5216000</v>
      </c>
      <c r="D62">
        <f>IF(MID(D$1,6,2)="3",Bilanço!E133,Bilanço!E133-Bilanço!D133)</f>
        <v>-245018000</v>
      </c>
      <c r="E62">
        <f>IF(MID(E$1,6,2)="3",Bilanço!F133,Bilanço!F133-Bilanço!E133)</f>
        <v>-58685000</v>
      </c>
      <c r="F62">
        <f>IF(MID(F$1,6,2)="3",Bilanço!G133,Bilanço!G133-Bilanço!F133)</f>
        <v>-123710000</v>
      </c>
      <c r="G62">
        <f>IF(MID(G$1,6,2)="3",Bilanço!H133,Bilanço!H133-Bilanço!G133)</f>
        <v>51557000</v>
      </c>
      <c r="H62">
        <f>IF(MID(H$1,6,2)="3",Bilanço!I133,Bilanço!I133-Bilanço!H133)</f>
        <v>-121051000</v>
      </c>
      <c r="I62">
        <f>IF(MID(I$1,6,2)="3",Bilanço!J133,Bilanço!J133-Bilanço!I133)</f>
        <v>-27578000</v>
      </c>
      <c r="J62">
        <f>IF(MID(J$1,6,2)="3",Bilanço!K133,Bilanço!K133-Bilanço!J133)</f>
        <v>-52693000</v>
      </c>
      <c r="K62">
        <f>IF(MID(K$1,6,2)="3",Bilanço!L133,Bilanço!L133-Bilanço!K133)</f>
        <v>-54136000</v>
      </c>
      <c r="L62">
        <f>IF(MID(L$1,6,2)="3",Bilanço!M133,Bilanço!M133-Bilanço!L133)</f>
        <v>-175772000</v>
      </c>
      <c r="M62">
        <f>IF(MID(M$1,6,2)="3",Bilanço!N133,Bilanço!N133-Bilanço!M133)</f>
        <v>-42954000</v>
      </c>
      <c r="N62">
        <f>IF(MID(N$1,6,2)="3",Bilanço!O133,Bilanço!O133-Bilanço!N133)</f>
        <v>-20427000</v>
      </c>
      <c r="O62">
        <f>IF(MID(O$1,6,2)="3",Bilanço!P133,Bilanço!P133-Bilanço!O133)</f>
        <v>-45257000</v>
      </c>
      <c r="P62">
        <f>IF(MID(P$1,6,2)="3",Bilanço!Q133,Bilanço!Q133-Bilanço!P133)</f>
        <v>-645242000</v>
      </c>
      <c r="Q62">
        <f>IF(MID(Q$1,6,2)="3",Bilanço!R133,Bilanço!R133-Bilanço!Q133)</f>
        <v>-109621000</v>
      </c>
      <c r="R62">
        <f>IF(MID(R$1,6,2)="3",Bilanço!S133,Bilanço!S133-Bilanço!R133)</f>
        <v>-85673000</v>
      </c>
      <c r="S62">
        <f>IF(MID(S$1,6,2)="3",Bilanço!T133,Bilanço!T133-Bilanço!S133)</f>
        <v>-78622000</v>
      </c>
      <c r="T62">
        <f>IF(MID(T$1,6,2)="3",Bilanço!U133,Bilanço!U133-Bilanço!T133)</f>
        <v>-245842000</v>
      </c>
      <c r="U62">
        <f>IF(MID(U$1,6,2)="3",Bilanço!V133,Bilanço!V133-Bilanço!U133)</f>
        <v>-278367000</v>
      </c>
      <c r="V62">
        <f>IF(MID(V$1,6,2)="3",Bilanço!W133,Bilanço!W133-Bilanço!V133)</f>
        <v>-297973000</v>
      </c>
      <c r="W62">
        <f>IF(MID(W$1,6,2)="3",Bilanço!X133,Bilanço!X133-Bilanço!W133)</f>
        <v>-631824000</v>
      </c>
    </row>
    <row r="63" spans="1:23" x14ac:dyDescent="0.25">
      <c r="A63" t="s">
        <v>142</v>
      </c>
      <c r="B63">
        <f>IF(MID(B$1,6,2)="3",Bilanço!C134,Bilanço!C134-Bilanço!B134)</f>
        <v>-346749000</v>
      </c>
      <c r="C63">
        <f>IF(MID(C$1,6,2)="3",Bilanço!D134,Bilanço!D134-Bilanço!C134)</f>
        <v>-495360000</v>
      </c>
      <c r="D63">
        <f>IF(MID(D$1,6,2)="3",Bilanço!E134,Bilanço!E134-Bilanço!D134)</f>
        <v>71821000</v>
      </c>
      <c r="E63">
        <f>IF(MID(E$1,6,2)="3",Bilanço!F134,Bilanço!F134-Bilanço!E134)</f>
        <v>-613214000</v>
      </c>
      <c r="F63">
        <f>IF(MID(F$1,6,2)="3",Bilanço!G134,Bilanço!G134-Bilanço!F134)</f>
        <v>-59155000</v>
      </c>
      <c r="G63">
        <f>IF(MID(G$1,6,2)="3",Bilanço!H134,Bilanço!H134-Bilanço!G134)</f>
        <v>-384403000</v>
      </c>
      <c r="H63">
        <f>IF(MID(H$1,6,2)="3",Bilanço!I134,Bilanço!I134-Bilanço!H134)</f>
        <v>-190258000</v>
      </c>
      <c r="I63">
        <f>IF(MID(I$1,6,2)="3",Bilanço!J134,Bilanço!J134-Bilanço!I134)</f>
        <v>-666868000</v>
      </c>
      <c r="J63">
        <f>IF(MID(J$1,6,2)="3",Bilanço!K134,Bilanço!K134-Bilanço!J134)</f>
        <v>-313195000</v>
      </c>
      <c r="K63">
        <f>IF(MID(K$1,6,2)="3",Bilanço!L134,Bilanço!L134-Bilanço!K134)</f>
        <v>-682018000</v>
      </c>
      <c r="L63">
        <f>IF(MID(L$1,6,2)="3",Bilanço!M134,Bilanço!M134-Bilanço!L134)</f>
        <v>-255518000</v>
      </c>
      <c r="M63">
        <f>IF(MID(M$1,6,2)="3",Bilanço!N134,Bilanço!N134-Bilanço!M134)</f>
        <v>-433684000</v>
      </c>
      <c r="N63">
        <f>IF(MID(N$1,6,2)="3",Bilanço!O134,Bilanço!O134-Bilanço!N134)</f>
        <v>-482987000</v>
      </c>
      <c r="O63">
        <f>IF(MID(O$1,6,2)="3",Bilanço!P134,Bilanço!P134-Bilanço!O134)</f>
        <v>-1027584000</v>
      </c>
      <c r="P63">
        <f>IF(MID(P$1,6,2)="3",Bilanço!Q134,Bilanço!Q134-Bilanço!P134)</f>
        <v>-567783000</v>
      </c>
      <c r="Q63">
        <f>IF(MID(Q$1,6,2)="3",Bilanço!R134,Bilanço!R134-Bilanço!Q134)</f>
        <v>-1023635000</v>
      </c>
      <c r="R63">
        <f>IF(MID(R$1,6,2)="3",Bilanço!S134,Bilanço!S134-Bilanço!R134)</f>
        <v>-910475000</v>
      </c>
      <c r="S63">
        <f>IF(MID(S$1,6,2)="3",Bilanço!T134,Bilanço!T134-Bilanço!S134)</f>
        <v>-1259873000</v>
      </c>
      <c r="T63">
        <f>IF(MID(T$1,6,2)="3",Bilanço!U134,Bilanço!U134-Bilanço!T134)</f>
        <v>-1874348000</v>
      </c>
      <c r="U63">
        <f>IF(MID(U$1,6,2)="3",Bilanço!V134,Bilanço!V134-Bilanço!U134)</f>
        <v>-2502766000</v>
      </c>
      <c r="V63">
        <f>IF(MID(V$1,6,2)="3",Bilanço!W134,Bilanço!W134-Bilanço!V134)</f>
        <v>-2545521000</v>
      </c>
      <c r="W63">
        <f>IF(MID(W$1,6,2)="3",Bilanço!X134,Bilanço!X134-Bilanço!W134)</f>
        <v>-3645512000</v>
      </c>
    </row>
    <row r="64" spans="1:23" x14ac:dyDescent="0.25">
      <c r="A64" t="s">
        <v>143</v>
      </c>
      <c r="B64">
        <f>IF(MID(B$1,6,2)="3",Bilanço!C135,Bilanço!C135-Bilanço!B135)</f>
        <v>-363153000</v>
      </c>
      <c r="C64">
        <f>IF(MID(C$1,6,2)="3",Bilanço!D135,Bilanço!D135-Bilanço!C135)</f>
        <v>-500576000</v>
      </c>
      <c r="D64">
        <f>IF(MID(D$1,6,2)="3",Bilanço!E135,Bilanço!E135-Bilanço!D135)</f>
        <v>-173197000</v>
      </c>
      <c r="E64">
        <f>IF(MID(E$1,6,2)="3",Bilanço!F135,Bilanço!F135-Bilanço!E135)</f>
        <v>-671899000</v>
      </c>
      <c r="F64">
        <f>IF(MID(F$1,6,2)="3",Bilanço!G135,Bilanço!G135-Bilanço!F135)</f>
        <v>-182865000</v>
      </c>
      <c r="G64">
        <f>IF(MID(G$1,6,2)="3",Bilanço!H135,Bilanço!H135-Bilanço!G135)</f>
        <v>-332846000</v>
      </c>
      <c r="H64">
        <f>IF(MID(H$1,6,2)="3",Bilanço!I135,Bilanço!I135-Bilanço!H135)</f>
        <v>-311309000</v>
      </c>
      <c r="I64">
        <f>IF(MID(I$1,6,2)="3",Bilanço!J135,Bilanço!J135-Bilanço!I135)</f>
        <v>-694446000</v>
      </c>
      <c r="J64">
        <f>IF(MID(J$1,6,2)="3",Bilanço!K135,Bilanço!K135-Bilanço!J135)</f>
        <v>-365888000</v>
      </c>
      <c r="K64">
        <f>IF(MID(K$1,6,2)="3",Bilanço!L135,Bilanço!L135-Bilanço!K135)</f>
        <v>-736154000</v>
      </c>
      <c r="L64">
        <f>IF(MID(L$1,6,2)="3",Bilanço!M135,Bilanço!M135-Bilanço!L135)</f>
        <v>-431290000</v>
      </c>
      <c r="M64">
        <f>IF(MID(M$1,6,2)="3",Bilanço!N135,Bilanço!N135-Bilanço!M135)</f>
        <v>-476638000</v>
      </c>
      <c r="N64">
        <f>IF(MID(N$1,6,2)="3",Bilanço!O135,Bilanço!O135-Bilanço!N135)</f>
        <v>-503414000</v>
      </c>
      <c r="O64">
        <f>IF(MID(O$1,6,2)="3",Bilanço!P135,Bilanço!P135-Bilanço!O135)</f>
        <v>-1072841000</v>
      </c>
      <c r="P64">
        <f>IF(MID(P$1,6,2)="3",Bilanço!Q135,Bilanço!Q135-Bilanço!P135)</f>
        <v>-1213025000</v>
      </c>
      <c r="Q64">
        <f>IF(MID(Q$1,6,2)="3",Bilanço!R135,Bilanço!R135-Bilanço!Q135)</f>
        <v>-1133256000</v>
      </c>
      <c r="R64">
        <f>IF(MID(R$1,6,2)="3",Bilanço!S135,Bilanço!S135-Bilanço!R135)</f>
        <v>-996148000</v>
      </c>
      <c r="S64">
        <f>IF(MID(S$1,6,2)="3",Bilanço!T135,Bilanço!T135-Bilanço!S135)</f>
        <v>-1338495000</v>
      </c>
      <c r="T64">
        <f>IF(MID(T$1,6,2)="3",Bilanço!U135,Bilanço!U135-Bilanço!T135)</f>
        <v>-2120190000</v>
      </c>
      <c r="U64">
        <f>IF(MID(U$1,6,2)="3",Bilanço!V135,Bilanço!V135-Bilanço!U135)</f>
        <v>-2781133000</v>
      </c>
      <c r="V64">
        <f>IF(MID(V$1,6,2)="3",Bilanço!W135,Bilanço!W135-Bilanço!V135)</f>
        <v>-2843494000</v>
      </c>
      <c r="W64">
        <f>IF(MID(W$1,6,2)="3",Bilanço!X135,Bilanço!X135-Bilanço!W135)</f>
        <v>-4277336000</v>
      </c>
    </row>
    <row r="65" spans="1:23" x14ac:dyDescent="0.25">
      <c r="A65" t="s">
        <v>144</v>
      </c>
      <c r="B65">
        <f>IF(MID(B$1,6,2)="3",Bilanço!C136,Bilanço!C136-Bilanço!B136)</f>
        <v>299787000</v>
      </c>
      <c r="C65">
        <f>IF(MID(C$1,6,2)="3",Bilanço!D136,Bilanço!D136-Bilanço!C136)</f>
        <v>-70298000</v>
      </c>
      <c r="D65">
        <f>IF(MID(D$1,6,2)="3",Bilanço!E136,Bilanço!E136-Bilanço!D136)</f>
        <v>923836000</v>
      </c>
      <c r="E65">
        <f>IF(MID(E$1,6,2)="3",Bilanço!F136,Bilanço!F136-Bilanço!E136)</f>
        <v>32899000</v>
      </c>
      <c r="F65">
        <f>IF(MID(F$1,6,2)="3",Bilanço!G136,Bilanço!G136-Bilanço!F136)</f>
        <v>661161000</v>
      </c>
      <c r="G65">
        <f>IF(MID(G$1,6,2)="3",Bilanço!H136,Bilanço!H136-Bilanço!G136)</f>
        <v>223490000</v>
      </c>
      <c r="H65">
        <f>IF(MID(H$1,6,2)="3",Bilanço!I136,Bilanço!I136-Bilanço!H136)</f>
        <v>1295665000</v>
      </c>
      <c r="I65">
        <f>IF(MID(I$1,6,2)="3",Bilanço!J136,Bilanço!J136-Bilanço!I136)</f>
        <v>-89760000</v>
      </c>
      <c r="J65">
        <f>IF(MID(J$1,6,2)="3",Bilanço!K136,Bilanço!K136-Bilanço!J136)</f>
        <v>-234247000</v>
      </c>
      <c r="K65">
        <f>IF(MID(K$1,6,2)="3",Bilanço!L136,Bilanço!L136-Bilanço!K136)</f>
        <v>815207000</v>
      </c>
      <c r="L65">
        <f>IF(MID(L$1,6,2)="3",Bilanço!M136,Bilanço!M136-Bilanço!L136)</f>
        <v>1151443000</v>
      </c>
      <c r="M65">
        <f>IF(MID(M$1,6,2)="3",Bilanço!N136,Bilanço!N136-Bilanço!M136)</f>
        <v>1114621000</v>
      </c>
      <c r="N65">
        <f>IF(MID(N$1,6,2)="3",Bilanço!O136,Bilanço!O136-Bilanço!N136)</f>
        <v>955802000</v>
      </c>
      <c r="O65">
        <f>IF(MID(O$1,6,2)="3",Bilanço!P136,Bilanço!P136-Bilanço!O136)</f>
        <v>-178639000</v>
      </c>
      <c r="P65">
        <f>IF(MID(P$1,6,2)="3",Bilanço!Q136,Bilanço!Q136-Bilanço!P136)</f>
        <v>-100291000</v>
      </c>
      <c r="Q65">
        <f>IF(MID(Q$1,6,2)="3",Bilanço!R136,Bilanço!R136-Bilanço!Q136)</f>
        <v>-3276285000</v>
      </c>
      <c r="R65">
        <f>IF(MID(R$1,6,2)="3",Bilanço!S136,Bilanço!S136-Bilanço!R136)</f>
        <v>-149108000</v>
      </c>
      <c r="S65">
        <f>IF(MID(S$1,6,2)="3",Bilanço!T136,Bilanço!T136-Bilanço!S136)</f>
        <v>3083586000</v>
      </c>
      <c r="T65">
        <f>IF(MID(T$1,6,2)="3",Bilanço!U136,Bilanço!U136-Bilanço!T136)</f>
        <v>5590831000</v>
      </c>
      <c r="U65">
        <f>IF(MID(U$1,6,2)="3",Bilanço!V136,Bilanço!V136-Bilanço!U136)</f>
        <v>4457632000</v>
      </c>
      <c r="V65">
        <f>IF(MID(V$1,6,2)="3",Bilanço!W136,Bilanço!W136-Bilanço!V136)</f>
        <v>-119824000</v>
      </c>
      <c r="W65">
        <f>IF(MID(W$1,6,2)="3",Bilanço!X136,Bilanço!X136-Bilanço!W136)</f>
        <v>-6341809000</v>
      </c>
    </row>
    <row r="66" spans="1:23" x14ac:dyDescent="0.25">
      <c r="A66" t="s">
        <v>145</v>
      </c>
      <c r="B66">
        <f>IF(MID(B$1,6,2)="3",Bilanço!C137,Bilanço!C137-Bilanço!B137)</f>
        <v>230047000</v>
      </c>
      <c r="C66">
        <f>IF(MID(C$1,6,2)="3",Bilanço!D137,Bilanço!D137-Bilanço!C137)</f>
        <v>552662000</v>
      </c>
      <c r="D66">
        <f>IF(MID(D$1,6,2)="3",Bilanço!E137,Bilanço!E137-Bilanço!D137)</f>
        <v>-337137000</v>
      </c>
      <c r="E66">
        <f>IF(MID(E$1,6,2)="3",Bilanço!F137,Bilanço!F137-Bilanço!E137)</f>
        <v>1694313000</v>
      </c>
      <c r="F66">
        <f>IF(MID(F$1,6,2)="3",Bilanço!G137,Bilanço!G137-Bilanço!F137)</f>
        <v>-184945000</v>
      </c>
      <c r="G66">
        <f>IF(MID(G$1,6,2)="3",Bilanço!H137,Bilanço!H137-Bilanço!G137)</f>
        <v>-602425000</v>
      </c>
      <c r="H66">
        <f>IF(MID(H$1,6,2)="3",Bilanço!I137,Bilanço!I137-Bilanço!H137)</f>
        <v>-944420000</v>
      </c>
      <c r="I66">
        <f>IF(MID(I$1,6,2)="3",Bilanço!J137,Bilanço!J137-Bilanço!I137)</f>
        <v>1241780000</v>
      </c>
      <c r="J66">
        <f>IF(MID(J$1,6,2)="3",Bilanço!K137,Bilanço!K137-Bilanço!J137)</f>
        <v>606771000</v>
      </c>
      <c r="K66">
        <f>IF(MID(K$1,6,2)="3",Bilanço!L137,Bilanço!L137-Bilanço!K137)</f>
        <v>-308756000</v>
      </c>
      <c r="L66">
        <f>IF(MID(L$1,6,2)="3",Bilanço!M137,Bilanço!M137-Bilanço!L137)</f>
        <v>-984198000</v>
      </c>
      <c r="M66">
        <f>IF(MID(M$1,6,2)="3",Bilanço!N137,Bilanço!N137-Bilanço!M137)</f>
        <v>203387000</v>
      </c>
      <c r="N66">
        <f>IF(MID(N$1,6,2)="3",Bilanço!O137,Bilanço!O137-Bilanço!N137)</f>
        <v>-412042000</v>
      </c>
      <c r="O66">
        <f>IF(MID(O$1,6,2)="3",Bilanço!P137,Bilanço!P137-Bilanço!O137)</f>
        <v>514972000</v>
      </c>
      <c r="P66">
        <f>IF(MID(P$1,6,2)="3",Bilanço!Q137,Bilanço!Q137-Bilanço!P137)</f>
        <v>565268000</v>
      </c>
      <c r="Q66">
        <f>IF(MID(Q$1,6,2)="3",Bilanço!R137,Bilanço!R137-Bilanço!Q137)</f>
        <v>3988845000</v>
      </c>
      <c r="R66">
        <f>IF(MID(R$1,6,2)="3",Bilanço!S137,Bilanço!S137-Bilanço!R137)</f>
        <v>3503829000</v>
      </c>
      <c r="S66">
        <f>IF(MID(S$1,6,2)="3",Bilanço!T137,Bilanço!T137-Bilanço!S137)</f>
        <v>-1903047000</v>
      </c>
      <c r="T66">
        <f>IF(MID(T$1,6,2)="3",Bilanço!U137,Bilanço!U137-Bilanço!T137)</f>
        <v>2485149000</v>
      </c>
      <c r="U66">
        <f>IF(MID(U$1,6,2)="3",Bilanço!V137,Bilanço!V137-Bilanço!U137)</f>
        <v>-1340339000</v>
      </c>
      <c r="V66">
        <f>IF(MID(V$1,6,2)="3",Bilanço!W137,Bilanço!W137-Bilanço!V137)</f>
        <v>-108247000</v>
      </c>
      <c r="W66">
        <f>IF(MID(W$1,6,2)="3",Bilanço!X137,Bilanço!X137-Bilanço!W137)</f>
        <v>10342322000</v>
      </c>
    </row>
    <row r="67" spans="1:23" x14ac:dyDescent="0.25">
      <c r="A67" t="s">
        <v>146</v>
      </c>
      <c r="B67">
        <f>IF(MID(B$1,6,2)="3",Bilanço!C138,Bilanço!C138-Bilanço!B138)</f>
        <v>-354321000</v>
      </c>
      <c r="C67">
        <f>IF(MID(C$1,6,2)="3",Bilanço!D138,Bilanço!D138-Bilanço!C138)</f>
        <v>0</v>
      </c>
      <c r="D67">
        <f>IF(MID(D$1,6,2)="3",Bilanço!E138,Bilanço!E138-Bilanço!D138)</f>
        <v>0</v>
      </c>
      <c r="E67">
        <f>IF(MID(E$1,6,2)="3",Bilanço!F138,Bilanço!F138-Bilanço!E138)</f>
        <v>0</v>
      </c>
      <c r="F67">
        <f>IF(MID(F$1,6,2)="3",Bilanço!G138,Bilanço!G138-Bilanço!F138)</f>
        <v>-472427000</v>
      </c>
      <c r="G67">
        <f>IF(MID(G$1,6,2)="3",Bilanço!H138,Bilanço!H138-Bilanço!G138)</f>
        <v>0</v>
      </c>
      <c r="H67">
        <f>IF(MID(H$1,6,2)="3",Bilanço!I138,Bilanço!I138-Bilanço!H138)</f>
        <v>0</v>
      </c>
      <c r="I67">
        <f>IF(MID(I$1,6,2)="3",Bilanço!J138,Bilanço!J138-Bilanço!I138)</f>
        <v>0</v>
      </c>
      <c r="J67">
        <f>IF(MID(J$1,6,2)="3",Bilanço!K138,Bilanço!K138-Bilanço!J138)</f>
        <v>-708641000</v>
      </c>
      <c r="K67">
        <f>IF(MID(K$1,6,2)="3",Bilanço!L138,Bilanço!L138-Bilanço!K138)</f>
        <v>0</v>
      </c>
      <c r="L67">
        <f>IF(MID(L$1,6,2)="3",Bilanço!M138,Bilanço!M138-Bilanço!L138)</f>
        <v>0</v>
      </c>
      <c r="M67">
        <f>IF(MID(M$1,6,2)="3",Bilanço!N138,Bilanço!N138-Bilanço!M138)</f>
        <v>0</v>
      </c>
      <c r="N67">
        <f>IF(MID(N$1,6,2)="3",Bilanço!O138,Bilanço!O138-Bilanço!N138)</f>
        <v>-1133826000</v>
      </c>
      <c r="O67">
        <f>IF(MID(O$1,6,2)="3",Bilanço!P138,Bilanço!P138-Bilanço!O138)</f>
        <v>0</v>
      </c>
      <c r="P67">
        <f>IF(MID(P$1,6,2)="3",Bilanço!Q138,Bilanço!Q138-Bilanço!P138)</f>
        <v>0</v>
      </c>
      <c r="Q67">
        <f>IF(MID(Q$1,6,2)="3",Bilanço!R138,Bilanço!R138-Bilanço!Q138)</f>
        <v>0</v>
      </c>
      <c r="R67">
        <f>IF(MID(R$1,6,2)="3",Bilanço!S138,Bilanço!S138-Bilanço!R138)</f>
        <v>-1464526000</v>
      </c>
      <c r="S67">
        <f>IF(MID(S$1,6,2)="3",Bilanço!T138,Bilanço!T138-Bilanço!S138)</f>
        <v>0</v>
      </c>
      <c r="T67">
        <f>IF(MID(T$1,6,2)="3",Bilanço!U138,Bilanço!U138-Bilanço!T138)</f>
        <v>0</v>
      </c>
      <c r="U67">
        <f>IF(MID(U$1,6,2)="3",Bilanço!V138,Bilanço!V138-Bilanço!U138)</f>
        <v>0</v>
      </c>
      <c r="V67">
        <f>IF(MID(V$1,6,2)="3",Bilanço!W138,Bilanço!W138-Bilanço!V138)</f>
        <v>-2716459000</v>
      </c>
      <c r="W67">
        <f>IF(MID(W$1,6,2)="3",Bilanço!X138,Bilanço!X138-Bilanço!W138)</f>
        <v>0</v>
      </c>
    </row>
    <row r="68" spans="1:23" x14ac:dyDescent="0.25">
      <c r="A68" t="s">
        <v>147</v>
      </c>
      <c r="B68">
        <f>IF(MID(B$1,6,2)="3",Bilanço!C139,Bilanço!C139-Bilanço!B139)</f>
        <v>0</v>
      </c>
      <c r="C68">
        <f>IF(MID(C$1,6,2)="3",Bilanço!D139,Bilanço!D139-Bilanço!C139)</f>
        <v>0</v>
      </c>
      <c r="D68">
        <f>IF(MID(D$1,6,2)="3",Bilanço!E139,Bilanço!E139-Bilanço!D139)</f>
        <v>0</v>
      </c>
      <c r="E68">
        <f>IF(MID(E$1,6,2)="3",Bilanço!F139,Bilanço!F139-Bilanço!E139)</f>
        <v>0</v>
      </c>
      <c r="F68">
        <f>IF(MID(F$1,6,2)="3",Bilanço!G139,Bilanço!G139-Bilanço!F139)</f>
        <v>0</v>
      </c>
      <c r="G68">
        <f>IF(MID(G$1,6,2)="3",Bilanço!H139,Bilanço!H139-Bilanço!G139)</f>
        <v>0</v>
      </c>
      <c r="H68">
        <f>IF(MID(H$1,6,2)="3",Bilanço!I139,Bilanço!I139-Bilanço!H139)</f>
        <v>0</v>
      </c>
      <c r="I68">
        <f>IF(MID(I$1,6,2)="3",Bilanço!J139,Bilanço!J139-Bilanço!I139)</f>
        <v>0</v>
      </c>
      <c r="J68">
        <f>IF(MID(J$1,6,2)="3",Bilanço!K139,Bilanço!K139-Bilanço!J139)</f>
        <v>0</v>
      </c>
      <c r="K68">
        <f>IF(MID(K$1,6,2)="3",Bilanço!L139,Bilanço!L139-Bilanço!K139)</f>
        <v>0</v>
      </c>
      <c r="L68">
        <f>IF(MID(L$1,6,2)="3",Bilanço!M139,Bilanço!M139-Bilanço!L139)</f>
        <v>0</v>
      </c>
      <c r="M68">
        <f>IF(MID(M$1,6,2)="3",Bilanço!N139,Bilanço!N139-Bilanço!M139)</f>
        <v>0</v>
      </c>
      <c r="N68">
        <f>IF(MID(N$1,6,2)="3",Bilanço!O139,Bilanço!O139-Bilanço!N139)</f>
        <v>0</v>
      </c>
      <c r="O68">
        <f>IF(MID(O$1,6,2)="3",Bilanço!P139,Bilanço!P139-Bilanço!O139)</f>
        <v>0</v>
      </c>
      <c r="P68">
        <f>IF(MID(P$1,6,2)="3",Bilanço!Q139,Bilanço!Q139-Bilanço!P139)</f>
        <v>0</v>
      </c>
      <c r="Q68">
        <f>IF(MID(Q$1,6,2)="3",Bilanço!R139,Bilanço!R139-Bilanço!Q139)</f>
        <v>0</v>
      </c>
      <c r="R68">
        <f>IF(MID(R$1,6,2)="3",Bilanço!S139,Bilanço!S139-Bilanço!R139)</f>
        <v>0</v>
      </c>
      <c r="S68">
        <f>IF(MID(S$1,6,2)="3",Bilanço!T139,Bilanço!T139-Bilanço!S139)</f>
        <v>0</v>
      </c>
      <c r="T68">
        <f>IF(MID(T$1,6,2)="3",Bilanço!U139,Bilanço!U139-Bilanço!T139)</f>
        <v>0</v>
      </c>
      <c r="U68">
        <f>IF(MID(U$1,6,2)="3",Bilanço!V139,Bilanço!V139-Bilanço!U139)</f>
        <v>0</v>
      </c>
      <c r="V68">
        <f>IF(MID(V$1,6,2)="3",Bilanço!W139,Bilanço!W139-Bilanço!V139)</f>
        <v>0</v>
      </c>
      <c r="W68">
        <f>IF(MID(W$1,6,2)="3",Bilanço!X139,Bilanço!X139-Bilanço!W139)</f>
        <v>0</v>
      </c>
    </row>
    <row r="69" spans="1:23" x14ac:dyDescent="0.25">
      <c r="A69" t="s">
        <v>148</v>
      </c>
      <c r="B69">
        <f>IF(MID(B$1,6,2)="3",Bilanço!C140,Bilanço!C140-Bilanço!B140)</f>
        <v>-138862000</v>
      </c>
      <c r="C69">
        <f>IF(MID(C$1,6,2)="3",Bilanço!D140,Bilanço!D140-Bilanço!C140)</f>
        <v>-348277000</v>
      </c>
      <c r="D69">
        <f>IF(MID(D$1,6,2)="3",Bilanço!E140,Bilanço!E140-Bilanço!D140)</f>
        <v>-273688000</v>
      </c>
      <c r="E69">
        <f>IF(MID(E$1,6,2)="3",Bilanço!F140,Bilanço!F140-Bilanço!E140)</f>
        <v>-492472000</v>
      </c>
      <c r="F69">
        <f>IF(MID(F$1,6,2)="3",Bilanço!G140,Bilanço!G140-Bilanço!F140)</f>
        <v>-303172000</v>
      </c>
      <c r="G69">
        <f>IF(MID(G$1,6,2)="3",Bilanço!H140,Bilanço!H140-Bilanço!G140)</f>
        <v>-794661000</v>
      </c>
      <c r="H69">
        <f>IF(MID(H$1,6,2)="3",Bilanço!I140,Bilanço!I140-Bilanço!H140)</f>
        <v>-205572000</v>
      </c>
      <c r="I69">
        <f>IF(MID(I$1,6,2)="3",Bilanço!J140,Bilanço!J140-Bilanço!I140)</f>
        <v>-577492000</v>
      </c>
      <c r="J69">
        <f>IF(MID(J$1,6,2)="3",Bilanço!K140,Bilanço!K140-Bilanço!J140)</f>
        <v>-232119000</v>
      </c>
      <c r="K69">
        <f>IF(MID(K$1,6,2)="3",Bilanço!L140,Bilanço!L140-Bilanço!K140)</f>
        <v>-361248000</v>
      </c>
      <c r="L69">
        <f>IF(MID(L$1,6,2)="3",Bilanço!M140,Bilanço!M140-Bilanço!L140)</f>
        <v>-199955000</v>
      </c>
      <c r="M69">
        <f>IF(MID(M$1,6,2)="3",Bilanço!N140,Bilanço!N140-Bilanço!M140)</f>
        <v>-693867000</v>
      </c>
      <c r="N69">
        <f>IF(MID(N$1,6,2)="3",Bilanço!O140,Bilanço!O140-Bilanço!N140)</f>
        <v>-242720000</v>
      </c>
      <c r="O69">
        <f>IF(MID(O$1,6,2)="3",Bilanço!P140,Bilanço!P140-Bilanço!O140)</f>
        <v>-398410000</v>
      </c>
      <c r="P69">
        <f>IF(MID(P$1,6,2)="3",Bilanço!Q140,Bilanço!Q140-Bilanço!P140)</f>
        <v>-370834000</v>
      </c>
      <c r="Q69">
        <f>IF(MID(Q$1,6,2)="3",Bilanço!R140,Bilanço!R140-Bilanço!Q140)</f>
        <v>-536304000</v>
      </c>
      <c r="R69">
        <f>IF(MID(R$1,6,2)="3",Bilanço!S140,Bilanço!S140-Bilanço!R140)</f>
        <v>-670346000</v>
      </c>
      <c r="S69">
        <f>IF(MID(S$1,6,2)="3",Bilanço!T140,Bilanço!T140-Bilanço!S140)</f>
        <v>-1279301000</v>
      </c>
      <c r="T69">
        <f>IF(MID(T$1,6,2)="3",Bilanço!U140,Bilanço!U140-Bilanço!T140)</f>
        <v>-1414328000</v>
      </c>
      <c r="U69">
        <f>IF(MID(U$1,6,2)="3",Bilanço!V140,Bilanço!V140-Bilanço!U140)</f>
        <v>-1491898000</v>
      </c>
      <c r="V69">
        <f>IF(MID(V$1,6,2)="3",Bilanço!W140,Bilanço!W140-Bilanço!V140)</f>
        <v>-835535000</v>
      </c>
      <c r="W69">
        <f>IF(MID(W$1,6,2)="3",Bilanço!X140,Bilanço!X140-Bilanço!W140)</f>
        <v>-1158138000</v>
      </c>
    </row>
    <row r="70" spans="1:23" x14ac:dyDescent="0.25">
      <c r="A70" t="s">
        <v>149</v>
      </c>
      <c r="B70">
        <f>IF(MID(B$1,6,2)="3",Bilanço!C141,Bilanço!C141-Bilanço!B141)</f>
        <v>-263136000</v>
      </c>
      <c r="C70">
        <f>IF(MID(C$1,6,2)="3",Bilanço!D141,Bilanço!D141-Bilanço!C141)</f>
        <v>204385000</v>
      </c>
      <c r="D70">
        <f>IF(MID(D$1,6,2)="3",Bilanço!E141,Bilanço!E141-Bilanço!D141)</f>
        <v>-610825000</v>
      </c>
      <c r="E70">
        <f>IF(MID(E$1,6,2)="3",Bilanço!F141,Bilanço!F141-Bilanço!E141)</f>
        <v>1201841000</v>
      </c>
      <c r="F70">
        <f>IF(MID(F$1,6,2)="3",Bilanço!G141,Bilanço!G141-Bilanço!F141)</f>
        <v>-960544000</v>
      </c>
      <c r="G70">
        <f>IF(MID(G$1,6,2)="3",Bilanço!H141,Bilanço!H141-Bilanço!G141)</f>
        <v>-1397086000</v>
      </c>
      <c r="H70">
        <f>IF(MID(H$1,6,2)="3",Bilanço!I141,Bilanço!I141-Bilanço!H141)</f>
        <v>-1149992000</v>
      </c>
      <c r="I70">
        <f>IF(MID(I$1,6,2)="3",Bilanço!J141,Bilanço!J141-Bilanço!I141)</f>
        <v>664288000</v>
      </c>
      <c r="J70">
        <f>IF(MID(J$1,6,2)="3",Bilanço!K141,Bilanço!K141-Bilanço!J141)</f>
        <v>-333989000</v>
      </c>
      <c r="K70">
        <f>IF(MID(K$1,6,2)="3",Bilanço!L141,Bilanço!L141-Bilanço!K141)</f>
        <v>-670004000</v>
      </c>
      <c r="L70">
        <f>IF(MID(L$1,6,2)="3",Bilanço!M141,Bilanço!M141-Bilanço!L141)</f>
        <v>-1184153000</v>
      </c>
      <c r="M70">
        <f>IF(MID(M$1,6,2)="3",Bilanço!N141,Bilanço!N141-Bilanço!M141)</f>
        <v>-490480000</v>
      </c>
      <c r="N70">
        <f>IF(MID(N$1,6,2)="3",Bilanço!O141,Bilanço!O141-Bilanço!N141)</f>
        <v>-1788588000</v>
      </c>
      <c r="O70">
        <f>IF(MID(O$1,6,2)="3",Bilanço!P141,Bilanço!P141-Bilanço!O141)</f>
        <v>116562000</v>
      </c>
      <c r="P70">
        <f>IF(MID(P$1,6,2)="3",Bilanço!Q141,Bilanço!Q141-Bilanço!P141)</f>
        <v>194434000</v>
      </c>
      <c r="Q70">
        <f>IF(MID(Q$1,6,2)="3",Bilanço!R141,Bilanço!R141-Bilanço!Q141)</f>
        <v>3452541000</v>
      </c>
      <c r="R70">
        <f>IF(MID(R$1,6,2)="3",Bilanço!S141,Bilanço!S141-Bilanço!R141)</f>
        <v>1368957000</v>
      </c>
      <c r="S70">
        <f>IF(MID(S$1,6,2)="3",Bilanço!T141,Bilanço!T141-Bilanço!S141)</f>
        <v>-3182348000</v>
      </c>
      <c r="T70">
        <f>IF(MID(T$1,6,2)="3",Bilanço!U141,Bilanço!U141-Bilanço!T141)</f>
        <v>1070821000</v>
      </c>
      <c r="U70">
        <f>IF(MID(U$1,6,2)="3",Bilanço!V141,Bilanço!V141-Bilanço!U141)</f>
        <v>-2832237000</v>
      </c>
      <c r="V70">
        <f>IF(MID(V$1,6,2)="3",Bilanço!W141,Bilanço!W141-Bilanço!V141)</f>
        <v>-3660241000</v>
      </c>
      <c r="W70">
        <f>IF(MID(W$1,6,2)="3",Bilanço!X141,Bilanço!X141-Bilanço!W141)</f>
        <v>9184184000</v>
      </c>
    </row>
    <row r="71" spans="1:23" x14ac:dyDescent="0.25">
      <c r="A71" t="s">
        <v>150</v>
      </c>
      <c r="B71">
        <f>IF(MID(B$1,6,2)="3",Bilanço!C142,Bilanço!C142-Bilanço!B142)</f>
        <v>36651000</v>
      </c>
      <c r="C71">
        <f>IF(MID(C$1,6,2)="3",Bilanço!D142,Bilanço!D142-Bilanço!C142)</f>
        <v>134087000</v>
      </c>
      <c r="D71">
        <f>IF(MID(D$1,6,2)="3",Bilanço!E142,Bilanço!E142-Bilanço!D142)</f>
        <v>313011000</v>
      </c>
      <c r="E71">
        <f>IF(MID(E$1,6,2)="3",Bilanço!F142,Bilanço!F142-Bilanço!E142)</f>
        <v>1234740000</v>
      </c>
      <c r="F71">
        <f>IF(MID(F$1,6,2)="3",Bilanço!G142,Bilanço!G142-Bilanço!F142)</f>
        <v>-299383000</v>
      </c>
      <c r="G71">
        <f>IF(MID(G$1,6,2)="3",Bilanço!H142,Bilanço!H142-Bilanço!G142)</f>
        <v>-1173596000</v>
      </c>
      <c r="H71">
        <f>IF(MID(H$1,6,2)="3",Bilanço!I142,Bilanço!I142-Bilanço!H142)</f>
        <v>145673000</v>
      </c>
      <c r="I71">
        <f>IF(MID(I$1,6,2)="3",Bilanço!J142,Bilanço!J142-Bilanço!I142)</f>
        <v>574528000</v>
      </c>
      <c r="J71">
        <f>IF(MID(J$1,6,2)="3",Bilanço!K142,Bilanço!K142-Bilanço!J142)</f>
        <v>-568236000</v>
      </c>
      <c r="K71">
        <f>IF(MID(K$1,6,2)="3",Bilanço!L142,Bilanço!L142-Bilanço!K142)</f>
        <v>145203000</v>
      </c>
      <c r="L71">
        <f>IF(MID(L$1,6,2)="3",Bilanço!M142,Bilanço!M142-Bilanço!L142)</f>
        <v>-32710000</v>
      </c>
      <c r="M71">
        <f>IF(MID(M$1,6,2)="3",Bilanço!N142,Bilanço!N142-Bilanço!M142)</f>
        <v>624141000</v>
      </c>
      <c r="N71">
        <f>IF(MID(N$1,6,2)="3",Bilanço!O142,Bilanço!O142-Bilanço!N142)</f>
        <v>-832786000</v>
      </c>
      <c r="O71">
        <f>IF(MID(O$1,6,2)="3",Bilanço!P142,Bilanço!P142-Bilanço!O142)</f>
        <v>-62077000</v>
      </c>
      <c r="P71">
        <f>IF(MID(P$1,6,2)="3",Bilanço!Q142,Bilanço!Q142-Bilanço!P142)</f>
        <v>94143000</v>
      </c>
      <c r="Q71">
        <f>IF(MID(Q$1,6,2)="3",Bilanço!R142,Bilanço!R142-Bilanço!Q142)</f>
        <v>176256000</v>
      </c>
      <c r="R71">
        <f>IF(MID(R$1,6,2)="3",Bilanço!S142,Bilanço!S142-Bilanço!R142)</f>
        <v>1219849000</v>
      </c>
      <c r="S71">
        <f>IF(MID(S$1,6,2)="3",Bilanço!T142,Bilanço!T142-Bilanço!S142)</f>
        <v>-98762000</v>
      </c>
      <c r="T71">
        <f>IF(MID(T$1,6,2)="3",Bilanço!U142,Bilanço!U142-Bilanço!T142)</f>
        <v>6661652000</v>
      </c>
      <c r="U71">
        <f>IF(MID(U$1,6,2)="3",Bilanço!V142,Bilanço!V142-Bilanço!U142)</f>
        <v>1625395000</v>
      </c>
      <c r="V71">
        <f>IF(MID(V$1,6,2)="3",Bilanço!W142,Bilanço!W142-Bilanço!V142)</f>
        <v>-3780065000</v>
      </c>
      <c r="W71">
        <f>IF(MID(W$1,6,2)="3",Bilanço!X142,Bilanço!X142-Bilanço!W142)</f>
        <v>2842375000</v>
      </c>
    </row>
    <row r="72" spans="1:23" x14ac:dyDescent="0.25">
      <c r="A72" t="s">
        <v>151</v>
      </c>
      <c r="B72">
        <f>IF(MID(B$1,6,2)="3",Bilanço!C143,Bilanço!C143-Bilanço!B143)</f>
        <v>0</v>
      </c>
      <c r="C72">
        <f>IF(MID(C$1,6,2)="3",Bilanço!D143,Bilanço!D143-Bilanço!C143)</f>
        <v>0</v>
      </c>
      <c r="D72">
        <f>IF(MID(D$1,6,2)="3",Bilanço!E143,Bilanço!E143-Bilanço!D143)</f>
        <v>0</v>
      </c>
      <c r="E72">
        <f>IF(MID(E$1,6,2)="3",Bilanço!F143,Bilanço!F143-Bilanço!E143)</f>
        <v>0</v>
      </c>
      <c r="F72">
        <f>IF(MID(F$1,6,2)="3",Bilanço!G143,Bilanço!G143-Bilanço!F143)</f>
        <v>0</v>
      </c>
      <c r="G72">
        <f>IF(MID(G$1,6,2)="3",Bilanço!H143,Bilanço!H143-Bilanço!G143)</f>
        <v>0</v>
      </c>
      <c r="H72">
        <f>IF(MID(H$1,6,2)="3",Bilanço!I143,Bilanço!I143-Bilanço!H143)</f>
        <v>0</v>
      </c>
      <c r="I72">
        <f>IF(MID(I$1,6,2)="3",Bilanço!J143,Bilanço!J143-Bilanço!I143)</f>
        <v>0</v>
      </c>
      <c r="J72">
        <f>IF(MID(J$1,6,2)="3",Bilanço!K143,Bilanço!K143-Bilanço!J143)</f>
        <v>0</v>
      </c>
      <c r="K72">
        <f>IF(MID(K$1,6,2)="3",Bilanço!L143,Bilanço!L143-Bilanço!K143)</f>
        <v>0</v>
      </c>
      <c r="L72">
        <f>IF(MID(L$1,6,2)="3",Bilanço!M143,Bilanço!M143-Bilanço!L143)</f>
        <v>0</v>
      </c>
      <c r="M72">
        <f>IF(MID(M$1,6,2)="3",Bilanço!N143,Bilanço!N143-Bilanço!M143)</f>
        <v>0</v>
      </c>
      <c r="N72">
        <f>IF(MID(N$1,6,2)="3",Bilanço!O143,Bilanço!O143-Bilanço!N143)</f>
        <v>0</v>
      </c>
      <c r="O72">
        <f>IF(MID(O$1,6,2)="3",Bilanço!P143,Bilanço!P143-Bilanço!O143)</f>
        <v>0</v>
      </c>
      <c r="P72">
        <f>IF(MID(P$1,6,2)="3",Bilanço!Q143,Bilanço!Q143-Bilanço!P143)</f>
        <v>0</v>
      </c>
      <c r="Q72">
        <f>IF(MID(Q$1,6,2)="3",Bilanço!R143,Bilanço!R143-Bilanço!Q143)</f>
        <v>0</v>
      </c>
      <c r="R72">
        <f>IF(MID(R$1,6,2)="3",Bilanço!S143,Bilanço!S143-Bilanço!R143)</f>
        <v>0</v>
      </c>
      <c r="S72">
        <f>IF(MID(S$1,6,2)="3",Bilanço!T143,Bilanço!T143-Bilanço!S143)</f>
        <v>0</v>
      </c>
      <c r="T72">
        <f>IF(MID(T$1,6,2)="3",Bilanço!U143,Bilanço!U143-Bilanço!T143)</f>
        <v>0</v>
      </c>
      <c r="U72">
        <f>IF(MID(U$1,6,2)="3",Bilanço!V143,Bilanço!V143-Bilanço!U143)</f>
        <v>0</v>
      </c>
      <c r="V72">
        <f>IF(MID(V$1,6,2)="3",Bilanço!W143,Bilanço!W143-Bilanço!V143)</f>
        <v>0</v>
      </c>
      <c r="W72">
        <f>IF(MID(W$1,6,2)="3",Bilanço!X143,Bilanço!X143-Bilanço!W143)</f>
        <v>0</v>
      </c>
    </row>
    <row r="73" spans="1:23" x14ac:dyDescent="0.25">
      <c r="A73" t="s">
        <v>152</v>
      </c>
      <c r="B73">
        <f>IF(MID(B$1,6,2)="3",Bilanço!C144,Bilanço!C144-Bilanço!B144)</f>
        <v>0</v>
      </c>
      <c r="C73">
        <f>IF(MID(C$1,6,2)="3",Bilanço!D144,Bilanço!D144-Bilanço!C144)</f>
        <v>0</v>
      </c>
      <c r="D73">
        <f>IF(MID(D$1,6,2)="3",Bilanço!E144,Bilanço!E144-Bilanço!D144)</f>
        <v>0</v>
      </c>
      <c r="E73">
        <f>IF(MID(E$1,6,2)="3",Bilanço!F144,Bilanço!F144-Bilanço!E144)</f>
        <v>0</v>
      </c>
      <c r="F73">
        <f>IF(MID(F$1,6,2)="3",Bilanço!G144,Bilanço!G144-Bilanço!F144)</f>
        <v>0</v>
      </c>
      <c r="G73">
        <f>IF(MID(G$1,6,2)="3",Bilanço!H144,Bilanço!H144-Bilanço!G144)</f>
        <v>0</v>
      </c>
      <c r="H73">
        <f>IF(MID(H$1,6,2)="3",Bilanço!I144,Bilanço!I144-Bilanço!H144)</f>
        <v>0</v>
      </c>
      <c r="I73">
        <f>IF(MID(I$1,6,2)="3",Bilanço!J144,Bilanço!J144-Bilanço!I144)</f>
        <v>0</v>
      </c>
      <c r="J73">
        <f>IF(MID(J$1,6,2)="3",Bilanço!K144,Bilanço!K144-Bilanço!J144)</f>
        <v>0</v>
      </c>
      <c r="K73">
        <f>IF(MID(K$1,6,2)="3",Bilanço!L144,Bilanço!L144-Bilanço!K144)</f>
        <v>0</v>
      </c>
      <c r="L73">
        <f>IF(MID(L$1,6,2)="3",Bilanço!M144,Bilanço!M144-Bilanço!L144)</f>
        <v>0</v>
      </c>
      <c r="M73">
        <f>IF(MID(M$1,6,2)="3",Bilanço!N144,Bilanço!N144-Bilanço!M144)</f>
        <v>0</v>
      </c>
      <c r="N73">
        <f>IF(MID(N$1,6,2)="3",Bilanço!O144,Bilanço!O144-Bilanço!N144)</f>
        <v>0</v>
      </c>
      <c r="O73">
        <f>IF(MID(O$1,6,2)="3",Bilanço!P144,Bilanço!P144-Bilanço!O144)</f>
        <v>0</v>
      </c>
      <c r="P73">
        <f>IF(MID(P$1,6,2)="3",Bilanço!Q144,Bilanço!Q144-Bilanço!P144)</f>
        <v>0</v>
      </c>
      <c r="Q73">
        <f>IF(MID(Q$1,6,2)="3",Bilanço!R144,Bilanço!R144-Bilanço!Q144)</f>
        <v>0</v>
      </c>
      <c r="R73">
        <f>IF(MID(R$1,6,2)="3",Bilanço!S144,Bilanço!S144-Bilanço!R144)</f>
        <v>0</v>
      </c>
      <c r="S73">
        <f>IF(MID(S$1,6,2)="3",Bilanço!T144,Bilanço!T144-Bilanço!S144)</f>
        <v>0</v>
      </c>
      <c r="T73">
        <f>IF(MID(T$1,6,2)="3",Bilanço!U144,Bilanço!U144-Bilanço!T144)</f>
        <v>0</v>
      </c>
      <c r="U73">
        <f>IF(MID(U$1,6,2)="3",Bilanço!V144,Bilanço!V144-Bilanço!U144)</f>
        <v>0</v>
      </c>
      <c r="V73">
        <f>IF(MID(V$1,6,2)="3",Bilanço!W144,Bilanço!W144-Bilanço!V144)</f>
        <v>0</v>
      </c>
      <c r="W73">
        <f>IF(MID(W$1,6,2)="3",Bilanço!X144,Bilanço!X144-Bilanço!W144)</f>
        <v>0</v>
      </c>
    </row>
    <row r="74" spans="1:23" x14ac:dyDescent="0.25">
      <c r="A74" t="s">
        <v>153</v>
      </c>
      <c r="B74">
        <f>IF(MID(B$1,6,2)="3",Bilanço!C145,Bilanço!C145-Bilanço!B145)</f>
        <v>36651000</v>
      </c>
      <c r="C74">
        <f>IF(MID(C$1,6,2)="3",Bilanço!D145,Bilanço!D145-Bilanço!C145)</f>
        <v>134087000</v>
      </c>
      <c r="D74">
        <f>IF(MID(D$1,6,2)="3",Bilanço!E145,Bilanço!E145-Bilanço!D145)</f>
        <v>313011000</v>
      </c>
      <c r="E74">
        <f>IF(MID(E$1,6,2)="3",Bilanço!F145,Bilanço!F145-Bilanço!E145)</f>
        <v>1234740000</v>
      </c>
      <c r="F74">
        <f>IF(MID(F$1,6,2)="3",Bilanço!G145,Bilanço!G145-Bilanço!F145)</f>
        <v>-299383000</v>
      </c>
      <c r="G74">
        <f>IF(MID(G$1,6,2)="3",Bilanço!H145,Bilanço!H145-Bilanço!G145)</f>
        <v>-1173596000</v>
      </c>
      <c r="H74">
        <f>IF(MID(H$1,6,2)="3",Bilanço!I145,Bilanço!I145-Bilanço!H145)</f>
        <v>145673000</v>
      </c>
      <c r="I74">
        <f>IF(MID(I$1,6,2)="3",Bilanço!J145,Bilanço!J145-Bilanço!I145)</f>
        <v>574528000</v>
      </c>
      <c r="J74">
        <f>IF(MID(J$1,6,2)="3",Bilanço!K145,Bilanço!K145-Bilanço!J145)</f>
        <v>-568236000</v>
      </c>
      <c r="K74">
        <f>IF(MID(K$1,6,2)="3",Bilanço!L145,Bilanço!L145-Bilanço!K145)</f>
        <v>145203000</v>
      </c>
      <c r="L74">
        <f>IF(MID(L$1,6,2)="3",Bilanço!M145,Bilanço!M145-Bilanço!L145)</f>
        <v>-32710000</v>
      </c>
      <c r="M74">
        <f>IF(MID(M$1,6,2)="3",Bilanço!N145,Bilanço!N145-Bilanço!M145)</f>
        <v>624141000</v>
      </c>
      <c r="N74">
        <f>IF(MID(N$1,6,2)="3",Bilanço!O145,Bilanço!O145-Bilanço!N145)</f>
        <v>-832786000</v>
      </c>
      <c r="O74">
        <f>IF(MID(O$1,6,2)="3",Bilanço!P145,Bilanço!P145-Bilanço!O145)</f>
        <v>-62077000</v>
      </c>
      <c r="P74">
        <f>IF(MID(P$1,6,2)="3",Bilanço!Q145,Bilanço!Q145-Bilanço!P145)</f>
        <v>94143000</v>
      </c>
      <c r="Q74">
        <f>IF(MID(Q$1,6,2)="3",Bilanço!R145,Bilanço!R145-Bilanço!Q145)</f>
        <v>176256000</v>
      </c>
      <c r="R74">
        <f>IF(MID(R$1,6,2)="3",Bilanço!S145,Bilanço!S145-Bilanço!R145)</f>
        <v>1219849000</v>
      </c>
      <c r="S74">
        <f>IF(MID(S$1,6,2)="3",Bilanço!T145,Bilanço!T145-Bilanço!S145)</f>
        <v>-98762000</v>
      </c>
      <c r="T74">
        <f>IF(MID(T$1,6,2)="3",Bilanço!U145,Bilanço!U145-Bilanço!T145)</f>
        <v>6661652000</v>
      </c>
      <c r="U74">
        <f>IF(MID(U$1,6,2)="3",Bilanço!V145,Bilanço!V145-Bilanço!U145)</f>
        <v>1625395000</v>
      </c>
      <c r="V74">
        <f>IF(MID(V$1,6,2)="3",Bilanço!W145,Bilanço!W145-Bilanço!V145)</f>
        <v>-3780065000</v>
      </c>
      <c r="W74">
        <f>IF(MID(W$1,6,2)="3",Bilanço!X145,Bilanço!X145-Bilanço!W145)</f>
        <v>2842375000</v>
      </c>
    </row>
    <row r="75" spans="1:23" x14ac:dyDescent="0.25">
      <c r="A75" t="s">
        <v>154</v>
      </c>
      <c r="B75">
        <f>IF(MID(B$1,6,2)="3",Bilanço!C146,Bilanço!C146-Bilanço!B146)</f>
        <v>0</v>
      </c>
      <c r="C75">
        <f>IF(MID(C$1,6,2)="3",Bilanço!D146,Bilanço!D146-Bilanço!C146)</f>
        <v>0</v>
      </c>
      <c r="D75">
        <f>IF(MID(D$1,6,2)="3",Bilanço!E146,Bilanço!E146-Bilanço!D146)</f>
        <v>0</v>
      </c>
      <c r="E75">
        <f>IF(MID(E$1,6,2)="3",Bilanço!F146,Bilanço!F146-Bilanço!E146)</f>
        <v>0</v>
      </c>
      <c r="F75">
        <f>IF(MID(F$1,6,2)="3",Bilanço!G146,Bilanço!G146-Bilanço!F146)</f>
        <v>0</v>
      </c>
      <c r="G75">
        <f>IF(MID(G$1,6,2)="3",Bilanço!H146,Bilanço!H146-Bilanço!G146)</f>
        <v>0</v>
      </c>
      <c r="H75">
        <f>IF(MID(H$1,6,2)="3",Bilanço!I146,Bilanço!I146-Bilanço!H146)</f>
        <v>0</v>
      </c>
      <c r="I75">
        <f>IF(MID(I$1,6,2)="3",Bilanço!J146,Bilanço!J146-Bilanço!I146)</f>
        <v>0</v>
      </c>
      <c r="J75">
        <f>IF(MID(J$1,6,2)="3",Bilanço!K146,Bilanço!K146-Bilanço!J146)</f>
        <v>0</v>
      </c>
      <c r="K75">
        <f>IF(MID(K$1,6,2)="3",Bilanço!L146,Bilanço!L146-Bilanço!K146)</f>
        <v>0</v>
      </c>
      <c r="L75">
        <f>IF(MID(L$1,6,2)="3",Bilanço!M146,Bilanço!M146-Bilanço!L146)</f>
        <v>0</v>
      </c>
      <c r="M75">
        <f>IF(MID(M$1,6,2)="3",Bilanço!N146,Bilanço!N146-Bilanço!M146)</f>
        <v>0</v>
      </c>
      <c r="N75">
        <f>IF(MID(N$1,6,2)="3",Bilanço!O146,Bilanço!O146-Bilanço!N146)</f>
        <v>0</v>
      </c>
      <c r="O75">
        <f>IF(MID(O$1,6,2)="3",Bilanço!P146,Bilanço!P146-Bilanço!O146)</f>
        <v>0</v>
      </c>
      <c r="P75">
        <f>IF(MID(P$1,6,2)="3",Bilanço!Q146,Bilanço!Q146-Bilanço!P146)</f>
        <v>0</v>
      </c>
      <c r="Q75">
        <f>IF(MID(Q$1,6,2)="3",Bilanço!R146,Bilanço!R146-Bilanço!Q146)</f>
        <v>0</v>
      </c>
      <c r="R75">
        <f>IF(MID(R$1,6,2)="3",Bilanço!S146,Bilanço!S146-Bilanço!R146)</f>
        <v>0</v>
      </c>
      <c r="S75">
        <f>IF(MID(S$1,6,2)="3",Bilanço!T146,Bilanço!T146-Bilanço!S146)</f>
        <v>0</v>
      </c>
      <c r="T75">
        <f>IF(MID(T$1,6,2)="3",Bilanço!U146,Bilanço!U146-Bilanço!T146)</f>
        <v>0</v>
      </c>
      <c r="U75">
        <f>IF(MID(U$1,6,2)="3",Bilanço!V146,Bilanço!V146-Bilanço!U146)</f>
        <v>0</v>
      </c>
      <c r="V75">
        <f>IF(MID(V$1,6,2)="3",Bilanço!W146,Bilanço!W146-Bilanço!V146)</f>
        <v>0</v>
      </c>
      <c r="W75">
        <f>IF(MID(W$1,6,2)="3",Bilanço!X146,Bilanço!X146-Bilanço!W146)</f>
        <v>0</v>
      </c>
    </row>
    <row r="76" spans="1:23" x14ac:dyDescent="0.25">
      <c r="A76" t="s">
        <v>155</v>
      </c>
      <c r="B76">
        <f>IF(MID(B$1,6,2)="3",Bilanço!C147,Bilanço!C147-Bilanço!B147)</f>
        <v>0</v>
      </c>
      <c r="C76">
        <f>IF(MID(C$1,6,2)="3",Bilanço!D147,Bilanço!D147-Bilanço!C147)</f>
        <v>0</v>
      </c>
      <c r="D76">
        <f>IF(MID(D$1,6,2)="3",Bilanço!E147,Bilanço!E147-Bilanço!D147)</f>
        <v>0</v>
      </c>
      <c r="E76">
        <f>IF(MID(E$1,6,2)="3",Bilanço!F147,Bilanço!F147-Bilanço!E147)</f>
        <v>562352000</v>
      </c>
      <c r="F76">
        <f>IF(MID(F$1,6,2)="3",Bilanço!G147,Bilanço!G147-Bilanço!F147)</f>
        <v>0</v>
      </c>
      <c r="G76">
        <f>IF(MID(G$1,6,2)="3",Bilanço!H147,Bilanço!H147-Bilanço!G147)</f>
        <v>0</v>
      </c>
      <c r="H76">
        <f>IF(MID(H$1,6,2)="3",Bilanço!I147,Bilanço!I147-Bilanço!H147)</f>
        <v>0</v>
      </c>
      <c r="I76">
        <f>IF(MID(I$1,6,2)="3",Bilanço!J147,Bilanço!J147-Bilanço!I147)</f>
        <v>469786000</v>
      </c>
      <c r="J76">
        <f>IF(MID(J$1,6,2)="3",Bilanço!K147,Bilanço!K147-Bilanço!J147)</f>
        <v>0</v>
      </c>
      <c r="K76">
        <f>IF(MID(K$1,6,2)="3",Bilanço!L147,Bilanço!L147-Bilanço!K147)</f>
        <v>0</v>
      </c>
      <c r="L76">
        <f>IF(MID(L$1,6,2)="3",Bilanço!M147,Bilanço!M147-Bilanço!L147)</f>
        <v>0</v>
      </c>
      <c r="M76">
        <f>IF(MID(M$1,6,2)="3",Bilanço!N147,Bilanço!N147-Bilanço!M147)</f>
        <v>588571000</v>
      </c>
      <c r="N76">
        <f>IF(MID(N$1,6,2)="3",Bilanço!O147,Bilanço!O147-Bilanço!N147)</f>
        <v>0</v>
      </c>
      <c r="O76">
        <f>IF(MID(O$1,6,2)="3",Bilanço!P147,Bilanço!P147-Bilanço!O147)</f>
        <v>0</v>
      </c>
      <c r="P76">
        <f>IF(MID(P$1,6,2)="3",Bilanço!Q147,Bilanço!Q147-Bilanço!P147)</f>
        <v>0</v>
      </c>
      <c r="Q76">
        <f>IF(MID(Q$1,6,2)="3",Bilanço!R147,Bilanço!R147-Bilanço!Q147)</f>
        <v>411992000</v>
      </c>
      <c r="R76">
        <f>IF(MID(R$1,6,2)="3",Bilanço!S147,Bilanço!S147-Bilanço!R147)</f>
        <v>0</v>
      </c>
      <c r="S76">
        <f>IF(MID(S$1,6,2)="3",Bilanço!T147,Bilanço!T147-Bilanço!S147)</f>
        <v>0</v>
      </c>
      <c r="T76">
        <f>IF(MID(T$1,6,2)="3",Bilanço!U147,Bilanço!U147-Bilanço!T147)</f>
        <v>0</v>
      </c>
      <c r="U76">
        <f>IF(MID(U$1,6,2)="3",Bilanço!V147,Bilanço!V147-Bilanço!U147)</f>
        <v>8370987000</v>
      </c>
      <c r="V76">
        <f>IF(MID(V$1,6,2)="3",Bilanço!W147,Bilanço!W147-Bilanço!V147)</f>
        <v>0</v>
      </c>
      <c r="W76">
        <f>IF(MID(W$1,6,2)="3",Bilanço!X147,Bilanço!X147-Bilanço!W147)</f>
        <v>0</v>
      </c>
    </row>
    <row r="77" spans="1:23" x14ac:dyDescent="0.25">
      <c r="A77" t="s">
        <v>156</v>
      </c>
      <c r="B77">
        <f>IF(MID(B$1,6,2)="3",Bilanço!C148,Bilanço!C148-Bilanço!B148)</f>
        <v>36651000</v>
      </c>
      <c r="C77">
        <f>IF(MID(C$1,6,2)="3",Bilanço!D148,Bilanço!D148-Bilanço!C148)</f>
        <v>134087000</v>
      </c>
      <c r="D77">
        <f>IF(MID(D$1,6,2)="3",Bilanço!E148,Bilanço!E148-Bilanço!D148)</f>
        <v>313011000</v>
      </c>
      <c r="E77">
        <f>IF(MID(E$1,6,2)="3",Bilanço!F148,Bilanço!F148-Bilanço!E148)</f>
        <v>1797092000</v>
      </c>
      <c r="F77">
        <f>IF(MID(F$1,6,2)="3",Bilanço!G148,Bilanço!G148-Bilanço!F148)</f>
        <v>-299383000</v>
      </c>
      <c r="G77">
        <f>IF(MID(G$1,6,2)="3",Bilanço!H148,Bilanço!H148-Bilanço!G148)</f>
        <v>-1173596000</v>
      </c>
      <c r="H77">
        <f>IF(MID(H$1,6,2)="3",Bilanço!I148,Bilanço!I148-Bilanço!H148)</f>
        <v>145673000</v>
      </c>
      <c r="I77">
        <f>IF(MID(I$1,6,2)="3",Bilanço!J148,Bilanço!J148-Bilanço!I148)</f>
        <v>1044314000</v>
      </c>
      <c r="J77">
        <f>IF(MID(J$1,6,2)="3",Bilanço!K148,Bilanço!K148-Bilanço!J148)</f>
        <v>-568236000</v>
      </c>
      <c r="K77">
        <f>IF(MID(K$1,6,2)="3",Bilanço!L148,Bilanço!L148-Bilanço!K148)</f>
        <v>145203000</v>
      </c>
      <c r="L77">
        <f>IF(MID(L$1,6,2)="3",Bilanço!M148,Bilanço!M148-Bilanço!L148)</f>
        <v>-32710000</v>
      </c>
      <c r="M77">
        <f>IF(MID(M$1,6,2)="3",Bilanço!N148,Bilanço!N148-Bilanço!M148)</f>
        <v>1212712000</v>
      </c>
      <c r="N77">
        <f>IF(MID(N$1,6,2)="3",Bilanço!O148,Bilanço!O148-Bilanço!N148)</f>
        <v>-832786000</v>
      </c>
      <c r="O77">
        <f>IF(MID(O$1,6,2)="3",Bilanço!P148,Bilanço!P148-Bilanço!O148)</f>
        <v>-62077000</v>
      </c>
      <c r="P77">
        <f>IF(MID(P$1,6,2)="3",Bilanço!Q148,Bilanço!Q148-Bilanço!P148)</f>
        <v>94143000</v>
      </c>
      <c r="Q77">
        <f>IF(MID(Q$1,6,2)="3",Bilanço!R148,Bilanço!R148-Bilanço!Q148)</f>
        <v>588248000</v>
      </c>
      <c r="R77">
        <f>IF(MID(R$1,6,2)="3",Bilanço!S148,Bilanço!S148-Bilanço!R148)</f>
        <v>1219849000</v>
      </c>
      <c r="S77">
        <f>IF(MID(S$1,6,2)="3",Bilanço!T148,Bilanço!T148-Bilanço!S148)</f>
        <v>-98762000</v>
      </c>
      <c r="T77">
        <f>IF(MID(T$1,6,2)="3",Bilanço!U148,Bilanço!U148-Bilanço!T148)</f>
        <v>6661652000</v>
      </c>
      <c r="U77">
        <f>IF(MID(U$1,6,2)="3",Bilanço!V148,Bilanço!V148-Bilanço!U148)</f>
        <v>9996382000</v>
      </c>
      <c r="V77">
        <f>IF(MID(V$1,6,2)="3",Bilanço!W148,Bilanço!W148-Bilanço!V148)</f>
        <v>-3780065000</v>
      </c>
      <c r="W77">
        <f>IF(MID(W$1,6,2)="3",Bilanço!X148,Bilanço!X148-Bilanço!W148)</f>
        <v>2842375000</v>
      </c>
    </row>
    <row r="78" spans="1:23" x14ac:dyDescent="0.25">
      <c r="A78" t="s">
        <v>157</v>
      </c>
      <c r="B78">
        <f>IF(MID(B$1,6,2)="3",Bilanço!C149,Bilanço!C149-Bilanço!B149)</f>
        <v>888551000</v>
      </c>
      <c r="C78">
        <f>IF(MID(C$1,6,2)="3",Bilanço!D149,Bilanço!D149-Bilanço!C149)</f>
        <v>834970000</v>
      </c>
      <c r="D78">
        <f>IF(MID(D$1,6,2)="3",Bilanço!E149,Bilanço!E149-Bilanço!D149)</f>
        <v>1981013000</v>
      </c>
      <c r="E78">
        <f>IF(MID(E$1,6,2)="3",Bilanço!F149,Bilanço!F149-Bilanço!E149)</f>
        <v>872489000</v>
      </c>
      <c r="F78">
        <f>IF(MID(F$1,6,2)="3",Bilanço!G149,Bilanço!G149-Bilanço!F149)</f>
        <v>1033277000</v>
      </c>
      <c r="G78">
        <f>IF(MID(G$1,6,2)="3",Bilanço!H149,Bilanço!H149-Bilanço!G149)</f>
        <v>1068254000</v>
      </c>
      <c r="H78">
        <f>IF(MID(H$1,6,2)="3",Bilanço!I149,Bilanço!I149-Bilanço!H149)</f>
        <v>572833000</v>
      </c>
      <c r="I78">
        <f>IF(MID(I$1,6,2)="3",Bilanço!J149,Bilanço!J149-Bilanço!I149)</f>
        <v>1056994000</v>
      </c>
      <c r="J78">
        <f>IF(MID(J$1,6,2)="3",Bilanço!K149,Bilanço!K149-Bilanço!J149)</f>
        <v>1026854000</v>
      </c>
      <c r="K78">
        <f>IF(MID(K$1,6,2)="3",Bilanço!L149,Bilanço!L149-Bilanço!K149)</f>
        <v>1123105000</v>
      </c>
      <c r="L78">
        <f>IF(MID(L$1,6,2)="3",Bilanço!M149,Bilanço!M149-Bilanço!L149)</f>
        <v>333303000</v>
      </c>
      <c r="M78">
        <f>IF(MID(M$1,6,2)="3",Bilanço!N149,Bilanço!N149-Bilanço!M149)</f>
        <v>1136470000</v>
      </c>
      <c r="N78">
        <f>IF(MID(N$1,6,2)="3",Bilanço!O149,Bilanço!O149-Bilanço!N149)</f>
        <v>1138176000</v>
      </c>
      <c r="O78">
        <f>IF(MID(O$1,6,2)="3",Bilanço!P149,Bilanço!P149-Bilanço!O149)</f>
        <v>1365017000</v>
      </c>
      <c r="P78">
        <f>IF(MID(P$1,6,2)="3",Bilanço!Q149,Bilanço!Q149-Bilanço!P149)</f>
        <v>1732023000</v>
      </c>
      <c r="Q78">
        <f>IF(MID(Q$1,6,2)="3",Bilanço!R149,Bilanço!R149-Bilanço!Q149)</f>
        <v>1525146000</v>
      </c>
      <c r="R78">
        <f>IF(MID(R$1,6,2)="3",Bilanço!S149,Bilanço!S149-Bilanço!R149)</f>
        <v>2241062000</v>
      </c>
      <c r="S78">
        <f>IF(MID(S$1,6,2)="3",Bilanço!T149,Bilanço!T149-Bilanço!S149)</f>
        <v>2403340000</v>
      </c>
      <c r="T78">
        <f>IF(MID(T$1,6,2)="3",Bilanço!U149,Bilanço!U149-Bilanço!T149)</f>
        <v>2493157000</v>
      </c>
      <c r="U78">
        <f>IF(MID(U$1,6,2)="3",Bilanço!V149,Bilanço!V149-Bilanço!U149)</f>
        <v>2188086000</v>
      </c>
      <c r="V78">
        <f>IF(MID(V$1,6,2)="3",Bilanço!W149,Bilanço!W149-Bilanço!V149)</f>
        <v>3861229000</v>
      </c>
      <c r="W78">
        <f>IF(MID(W$1,6,2)="3",Bilanço!X149,Bilanço!X149-Bilanço!W149)</f>
        <v>4733195000</v>
      </c>
    </row>
    <row r="79" spans="1:23" x14ac:dyDescent="0.25">
      <c r="A79" t="s">
        <v>304</v>
      </c>
      <c r="B79">
        <f>IF(MID(B$1,6,2)="3",Bilanço!C160,Bilanço!C160-Bilanço!B160)</f>
        <v>744111000</v>
      </c>
      <c r="C79">
        <f>IF(MID(C$1,6,2)="3",Bilanço!D160,Bilanço!D160-Bilanço!C160)</f>
        <v>812831000</v>
      </c>
      <c r="D79">
        <f>IF(MID(D$1,6,2)="3",Bilanço!E160,Bilanço!E160-Bilanço!D160)</f>
        <v>858514000</v>
      </c>
      <c r="E79">
        <f>IF(MID(E$1,6,2)="3",Bilanço!F160,Bilanço!F160-Bilanço!E160)</f>
        <v>855706000</v>
      </c>
      <c r="F79">
        <f>IF(MID(F$1,6,2)="3",Bilanço!G160,Bilanço!G160-Bilanço!F160)</f>
        <v>848670000</v>
      </c>
      <c r="G79">
        <f>IF(MID(G$1,6,2)="3",Bilanço!H160,Bilanço!H160-Bilanço!G160)</f>
        <v>925248000</v>
      </c>
      <c r="H79">
        <f>IF(MID(H$1,6,2)="3",Bilanço!I160,Bilanço!I160-Bilanço!H160)</f>
        <v>807449000</v>
      </c>
      <c r="I79">
        <f>IF(MID(I$1,6,2)="3",Bilanço!J160,Bilanço!J160-Bilanço!I160)</f>
        <v>932273000</v>
      </c>
      <c r="J79">
        <f>IF(MID(J$1,6,2)="3",Bilanço!K160,Bilanço!K160-Bilanço!J160)</f>
        <v>933084000</v>
      </c>
      <c r="K79">
        <f>IF(MID(K$1,6,2)="3",Bilanço!L160,Bilanço!L160-Bilanço!K160)</f>
        <v>1214831000</v>
      </c>
      <c r="L79">
        <f>IF(MID(L$1,6,2)="3",Bilanço!M160,Bilanço!M160-Bilanço!L160)</f>
        <v>101735000</v>
      </c>
      <c r="M79">
        <f>IF(MID(M$1,6,2)="3",Bilanço!N160,Bilanço!N160-Bilanço!M160)</f>
        <v>1045222000</v>
      </c>
      <c r="N79">
        <f>IF(MID(N$1,6,2)="3",Bilanço!O160,Bilanço!O160-Bilanço!N160)</f>
        <v>1084298000</v>
      </c>
      <c r="O79">
        <f>IF(MID(O$1,6,2)="3",Bilanço!P160,Bilanço!P160-Bilanço!O160)</f>
        <v>1230024000</v>
      </c>
      <c r="P79">
        <f>IF(MID(P$1,6,2)="3",Bilanço!Q160,Bilanço!Q160-Bilanço!P160)</f>
        <v>1627635000</v>
      </c>
      <c r="Q79">
        <f>IF(MID(Q$1,6,2)="3",Bilanço!R160,Bilanço!R160-Bilanço!Q160)</f>
        <v>1180622000</v>
      </c>
      <c r="R79">
        <f>IF(MID(R$1,6,2)="3",Bilanço!S160,Bilanço!S160-Bilanço!R160)</f>
        <v>2660374000</v>
      </c>
      <c r="S79">
        <f>IF(MID(S$1,6,2)="3",Bilanço!T160,Bilanço!T160-Bilanço!S160)</f>
        <v>2728820000</v>
      </c>
      <c r="T79">
        <f>IF(MID(T$1,6,2)="3",Bilanço!U160,Bilanço!U160-Bilanço!T160)</f>
        <v>2346766000</v>
      </c>
      <c r="U79">
        <f>IF(MID(U$1,6,2)="3",Bilanço!V160,Bilanço!V160-Bilanço!U160)</f>
        <v>1568206000</v>
      </c>
      <c r="V79">
        <f>IF(MID(V$1,6,2)="3",Bilanço!W160,Bilanço!W160-Bilanço!V160)</f>
        <v>3535152000</v>
      </c>
      <c r="W79">
        <f>IF(MID(W$1,6,2)="3",Bilanço!X160,Bilanço!X160-Bilanço!W160)</f>
        <v>4373068000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F310-0200-45C3-A28F-B0DCE39BFCA9}">
  <dimension ref="A1:T79"/>
  <sheetViews>
    <sheetView topLeftCell="B10" zoomScale="70" zoomScaleNormal="70" workbookViewId="0">
      <selection activeCell="B1" sqref="B1:T1"/>
    </sheetView>
  </sheetViews>
  <sheetFormatPr defaultRowHeight="15" x14ac:dyDescent="0.25"/>
  <cols>
    <col min="1" max="1" width="49.42578125" customWidth="1"/>
    <col min="2" max="20" width="12.7109375" bestFit="1" customWidth="1"/>
  </cols>
  <sheetData>
    <row r="1" spans="1:20" x14ac:dyDescent="0.25"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</row>
    <row r="2" spans="1:20" x14ac:dyDescent="0.25">
      <c r="A2" t="s">
        <v>81</v>
      </c>
      <c r="B2">
        <f>'Çeyreklik Veriler'!B2+'Çeyreklik Veriler'!C2+'Çeyreklik Veriler'!D2+'Çeyreklik Veriler'!E2</f>
        <v>18769899000</v>
      </c>
      <c r="C2">
        <f>'Çeyreklik Veriler'!C2+'Çeyreklik Veriler'!D2+'Çeyreklik Veriler'!E2+'Çeyreklik Veriler'!F2</f>
        <v>19866549000</v>
      </c>
      <c r="D2">
        <f>'Çeyreklik Veriler'!D2+'Çeyreklik Veriler'!E2+'Çeyreklik Veriler'!F2+'Çeyreklik Veriler'!G2</f>
        <v>20440893000</v>
      </c>
      <c r="E2">
        <f>'Çeyreklik Veriler'!E2+'Çeyreklik Veriler'!F2+'Çeyreklik Veriler'!G2+'Çeyreklik Veriler'!H2</f>
        <v>19453085000</v>
      </c>
      <c r="F2">
        <f>'Çeyreklik Veriler'!F2+'Çeyreklik Veriler'!G2+'Çeyreklik Veriler'!H2+'Çeyreklik Veriler'!I2</f>
        <v>20748528000</v>
      </c>
      <c r="G2">
        <f>'Çeyreklik Veriler'!G2+'Çeyreklik Veriler'!H2+'Çeyreklik Veriler'!I2+'Çeyreklik Veriler'!J2</f>
        <v>21230574000</v>
      </c>
      <c r="H2">
        <f>'Çeyreklik Veriler'!H2+'Çeyreklik Veriler'!I2+'Çeyreklik Veriler'!J2+'Çeyreklik Veriler'!K2</f>
        <v>21774399000</v>
      </c>
      <c r="I2">
        <f>'Çeyreklik Veriler'!I2+'Çeyreklik Veriler'!J2+'Çeyreklik Veriler'!K2+'Çeyreklik Veriler'!L2</f>
        <v>21757203000</v>
      </c>
      <c r="J2">
        <f>'Çeyreklik Veriler'!J2+'Çeyreklik Veriler'!K2+'Çeyreklik Veriler'!L2+'Çeyreklik Veriler'!M2</f>
        <v>21866989000</v>
      </c>
      <c r="K2">
        <f>'Çeyreklik Veriler'!K2+'Çeyreklik Veriler'!L2+'Çeyreklik Veriler'!M2+'Çeyreklik Veriler'!N2</f>
        <v>22617287000</v>
      </c>
      <c r="L2">
        <f>'Çeyreklik Veriler'!L2+'Çeyreklik Veriler'!M2+'Çeyreklik Veriler'!N2+'Çeyreklik Veriler'!O2</f>
        <v>25229545000</v>
      </c>
      <c r="M2">
        <f>'Çeyreklik Veriler'!M2+'Çeyreklik Veriler'!N2+'Çeyreklik Veriler'!O2+'Çeyreklik Veriler'!P2</f>
        <v>32994330000</v>
      </c>
      <c r="N2">
        <f>'Çeyreklik Veriler'!N2+'Çeyreklik Veriler'!O2+'Çeyreklik Veriler'!P2+'Çeyreklik Veriler'!Q2</f>
        <v>45015893000</v>
      </c>
      <c r="O2">
        <f>'Çeyreklik Veriler'!O2+'Çeyreklik Veriler'!P2+'Çeyreklik Veriler'!Q2+'Çeyreklik Veriler'!R2</f>
        <v>58080302000</v>
      </c>
      <c r="P2">
        <f>'Çeyreklik Veriler'!P2+'Çeyreklik Veriler'!Q2+'Çeyreklik Veriler'!R2+'Çeyreklik Veriler'!S2</f>
        <v>75382601000</v>
      </c>
      <c r="Q2">
        <f>'Çeyreklik Veriler'!Q2+'Çeyreklik Veriler'!R2+'Çeyreklik Veriler'!S2+'Çeyreklik Veriler'!T2</f>
        <v>84449031000</v>
      </c>
      <c r="R2">
        <f>'Çeyreklik Veriler'!R2+'Çeyreklik Veriler'!S2+'Çeyreklik Veriler'!T2+'Çeyreklik Veriler'!U2</f>
        <v>95180020000</v>
      </c>
      <c r="S2">
        <f>'Çeyreklik Veriler'!S2+'Çeyreklik Veriler'!T2+'Çeyreklik Veriler'!U2+'Çeyreklik Veriler'!V2</f>
        <v>105515472000</v>
      </c>
      <c r="T2">
        <f>'Çeyreklik Veriler'!T2+'Çeyreklik Veriler'!U2+'Çeyreklik Veriler'!V2+'Çeyreklik Veriler'!W2</f>
        <v>119928348000</v>
      </c>
    </row>
    <row r="3" spans="1:20" x14ac:dyDescent="0.25">
      <c r="A3" t="s">
        <v>82</v>
      </c>
      <c r="B3">
        <f>'Çeyreklik Veriler'!B3+'Çeyreklik Veriler'!C3+'Çeyreklik Veriler'!D3+'Çeyreklik Veriler'!E3</f>
        <v>-12527726000</v>
      </c>
      <c r="C3">
        <f>'Çeyreklik Veriler'!C3+'Çeyreklik Veriler'!D3+'Çeyreklik Veriler'!E3+'Çeyreklik Veriler'!F3</f>
        <v>-13457519000</v>
      </c>
      <c r="D3">
        <f>'Çeyreklik Veriler'!D3+'Çeyreklik Veriler'!E3+'Çeyreklik Veriler'!F3+'Çeyreklik Veriler'!G3</f>
        <v>-13753291000</v>
      </c>
      <c r="E3">
        <f>'Çeyreklik Veriler'!E3+'Çeyreklik Veriler'!F3+'Çeyreklik Veriler'!G3+'Çeyreklik Veriler'!H3</f>
        <v>-14108614000</v>
      </c>
      <c r="F3">
        <f>'Çeyreklik Veriler'!F3+'Çeyreklik Veriler'!G3+'Çeyreklik Veriler'!H3+'Çeyreklik Veriler'!I3</f>
        <v>-15140834000</v>
      </c>
      <c r="G3">
        <f>'Çeyreklik Veriler'!G3+'Çeyreklik Veriler'!H3+'Çeyreklik Veriler'!I3+'Çeyreklik Veriler'!J3</f>
        <v>-15547059000</v>
      </c>
      <c r="H3">
        <f>'Çeyreklik Veriler'!H3+'Çeyreklik Veriler'!I3+'Çeyreklik Veriler'!J3+'Çeyreklik Veriler'!K3</f>
        <v>-15979654000</v>
      </c>
      <c r="I3">
        <f>'Çeyreklik Veriler'!I3+'Çeyreklik Veriler'!J3+'Çeyreklik Veriler'!K3+'Çeyreklik Veriler'!L3</f>
        <v>-16117831000</v>
      </c>
      <c r="J3">
        <f>'Çeyreklik Veriler'!J3+'Çeyreklik Veriler'!K3+'Çeyreklik Veriler'!L3+'Çeyreklik Veriler'!M3</f>
        <v>-16075601000</v>
      </c>
      <c r="K3">
        <f>'Çeyreklik Veriler'!K3+'Çeyreklik Veriler'!L3+'Çeyreklik Veriler'!M3+'Çeyreklik Veriler'!N3</f>
        <v>-16578691000</v>
      </c>
      <c r="L3">
        <f>'Çeyreklik Veriler'!L3+'Çeyreklik Veriler'!M3+'Çeyreklik Veriler'!N3+'Çeyreklik Veriler'!O3</f>
        <v>-18723255000</v>
      </c>
      <c r="M3">
        <f>'Çeyreklik Veriler'!M3+'Çeyreklik Veriler'!N3+'Çeyreklik Veriler'!O3+'Çeyreklik Veriler'!P3</f>
        <v>-24712503000</v>
      </c>
      <c r="N3">
        <f>'Çeyreklik Veriler'!N3+'Çeyreklik Veriler'!O3+'Çeyreklik Veriler'!P3+'Çeyreklik Veriler'!Q3</f>
        <v>-35730983000</v>
      </c>
      <c r="O3">
        <f>'Çeyreklik Veriler'!O3+'Çeyreklik Veriler'!P3+'Çeyreklik Veriler'!Q3+'Çeyreklik Veriler'!R3</f>
        <v>-48329868000</v>
      </c>
      <c r="P3">
        <f>'Çeyreklik Veriler'!P3+'Çeyreklik Veriler'!Q3+'Çeyreklik Veriler'!R3+'Çeyreklik Veriler'!S3</f>
        <v>-64594895000</v>
      </c>
      <c r="Q3">
        <f>'Çeyreklik Veriler'!Q3+'Çeyreklik Veriler'!R3+'Çeyreklik Veriler'!S3+'Çeyreklik Veriler'!T3</f>
        <v>-68620850000</v>
      </c>
      <c r="R3">
        <f>'Çeyreklik Veriler'!R3+'Çeyreklik Veriler'!S3+'Çeyreklik Veriler'!T3+'Çeyreklik Veriler'!U3</f>
        <v>-78061862000</v>
      </c>
      <c r="S3">
        <f>'Çeyreklik Veriler'!S3+'Çeyreklik Veriler'!T3+'Çeyreklik Veriler'!U3+'Çeyreklik Veriler'!V3</f>
        <v>-85856335000</v>
      </c>
      <c r="T3">
        <f>'Çeyreklik Veriler'!T3+'Çeyreklik Veriler'!U3+'Çeyreklik Veriler'!V3+'Çeyreklik Veriler'!W3</f>
        <v>-97019263000</v>
      </c>
    </row>
    <row r="4" spans="1:20" x14ac:dyDescent="0.25">
      <c r="A4" t="s">
        <v>83</v>
      </c>
      <c r="B4">
        <f>'Çeyreklik Veriler'!B4+'Çeyreklik Veriler'!C4+'Çeyreklik Veriler'!D4+'Çeyreklik Veriler'!E4</f>
        <v>0</v>
      </c>
      <c r="C4">
        <f>'Çeyreklik Veriler'!C4+'Çeyreklik Veriler'!D4+'Çeyreklik Veriler'!E4+'Çeyreklik Veriler'!F4</f>
        <v>0</v>
      </c>
      <c r="D4">
        <f>'Çeyreklik Veriler'!D4+'Çeyreklik Veriler'!E4+'Çeyreklik Veriler'!F4+'Çeyreklik Veriler'!G4</f>
        <v>0</v>
      </c>
      <c r="E4">
        <f>'Çeyreklik Veriler'!E4+'Çeyreklik Veriler'!F4+'Çeyreklik Veriler'!G4+'Çeyreklik Veriler'!H4</f>
        <v>0</v>
      </c>
      <c r="F4">
        <f>'Çeyreklik Veriler'!F4+'Çeyreklik Veriler'!G4+'Çeyreklik Veriler'!H4+'Çeyreklik Veriler'!I4</f>
        <v>0</v>
      </c>
      <c r="G4">
        <f>'Çeyreklik Veriler'!G4+'Çeyreklik Veriler'!H4+'Çeyreklik Veriler'!I4+'Çeyreklik Veriler'!J4</f>
        <v>0</v>
      </c>
      <c r="H4">
        <f>'Çeyreklik Veriler'!H4+'Çeyreklik Veriler'!I4+'Çeyreklik Veriler'!J4+'Çeyreklik Veriler'!K4</f>
        <v>0</v>
      </c>
      <c r="I4">
        <f>'Çeyreklik Veriler'!I4+'Çeyreklik Veriler'!J4+'Çeyreklik Veriler'!K4+'Çeyreklik Veriler'!L4</f>
        <v>0</v>
      </c>
      <c r="J4">
        <f>'Çeyreklik Veriler'!J4+'Çeyreklik Veriler'!K4+'Çeyreklik Veriler'!L4+'Çeyreklik Veriler'!M4</f>
        <v>0</v>
      </c>
      <c r="K4">
        <f>'Çeyreklik Veriler'!K4+'Çeyreklik Veriler'!L4+'Çeyreklik Veriler'!M4+'Çeyreklik Veriler'!N4</f>
        <v>0</v>
      </c>
      <c r="L4">
        <f>'Çeyreklik Veriler'!L4+'Çeyreklik Veriler'!M4+'Çeyreklik Veriler'!N4+'Çeyreklik Veriler'!O4</f>
        <v>0</v>
      </c>
      <c r="M4">
        <f>'Çeyreklik Veriler'!M4+'Çeyreklik Veriler'!N4+'Çeyreklik Veriler'!O4+'Çeyreklik Veriler'!P4</f>
        <v>0</v>
      </c>
      <c r="N4">
        <f>'Çeyreklik Veriler'!N4+'Çeyreklik Veriler'!O4+'Çeyreklik Veriler'!P4+'Çeyreklik Veriler'!Q4</f>
        <v>0</v>
      </c>
      <c r="O4">
        <f>'Çeyreklik Veriler'!O4+'Çeyreklik Veriler'!P4+'Çeyreklik Veriler'!Q4+'Çeyreklik Veriler'!R4</f>
        <v>0</v>
      </c>
      <c r="P4">
        <f>'Çeyreklik Veriler'!P4+'Çeyreklik Veriler'!Q4+'Çeyreklik Veriler'!R4+'Çeyreklik Veriler'!S4</f>
        <v>0</v>
      </c>
      <c r="Q4">
        <f>'Çeyreklik Veriler'!Q4+'Çeyreklik Veriler'!R4+'Çeyreklik Veriler'!S4+'Çeyreklik Veriler'!T4</f>
        <v>0</v>
      </c>
      <c r="R4">
        <f>'Çeyreklik Veriler'!R4+'Çeyreklik Veriler'!S4+'Çeyreklik Veriler'!T4+'Çeyreklik Veriler'!U4</f>
        <v>0</v>
      </c>
      <c r="S4">
        <f>'Çeyreklik Veriler'!S4+'Çeyreklik Veriler'!T4+'Çeyreklik Veriler'!U4+'Çeyreklik Veriler'!V4</f>
        <v>0</v>
      </c>
      <c r="T4">
        <f>'Çeyreklik Veriler'!T4+'Çeyreklik Veriler'!U4+'Çeyreklik Veriler'!V4+'Çeyreklik Veriler'!W4</f>
        <v>0</v>
      </c>
    </row>
    <row r="5" spans="1:20" x14ac:dyDescent="0.25">
      <c r="A5" t="s">
        <v>84</v>
      </c>
      <c r="B5">
        <f>'Çeyreklik Veriler'!B5+'Çeyreklik Veriler'!C5+'Çeyreklik Veriler'!D5+'Çeyreklik Veriler'!E5</f>
        <v>6242173000</v>
      </c>
      <c r="C5">
        <f>'Çeyreklik Veriler'!C5+'Çeyreklik Veriler'!D5+'Çeyreklik Veriler'!E5+'Çeyreklik Veriler'!F5</f>
        <v>6409030000</v>
      </c>
      <c r="D5">
        <f>'Çeyreklik Veriler'!D5+'Çeyreklik Veriler'!E5+'Çeyreklik Veriler'!F5+'Çeyreklik Veriler'!G5</f>
        <v>6687602000</v>
      </c>
      <c r="E5">
        <f>'Çeyreklik Veriler'!E5+'Çeyreklik Veriler'!F5+'Çeyreklik Veriler'!G5+'Çeyreklik Veriler'!H5</f>
        <v>5344471000</v>
      </c>
      <c r="F5">
        <f>'Çeyreklik Veriler'!F5+'Çeyreklik Veriler'!G5+'Çeyreklik Veriler'!H5+'Çeyreklik Veriler'!I5</f>
        <v>5607694000</v>
      </c>
      <c r="G5">
        <f>'Çeyreklik Veriler'!G5+'Çeyreklik Veriler'!H5+'Çeyreklik Veriler'!I5+'Çeyreklik Veriler'!J5</f>
        <v>5683515000</v>
      </c>
      <c r="H5">
        <f>'Çeyreklik Veriler'!H5+'Çeyreklik Veriler'!I5+'Çeyreklik Veriler'!J5+'Çeyreklik Veriler'!K5</f>
        <v>5794745000</v>
      </c>
      <c r="I5">
        <f>'Çeyreklik Veriler'!I5+'Çeyreklik Veriler'!J5+'Çeyreklik Veriler'!K5+'Çeyreklik Veriler'!L5</f>
        <v>5639372000</v>
      </c>
      <c r="J5">
        <f>'Çeyreklik Veriler'!J5+'Çeyreklik Veriler'!K5+'Çeyreklik Veriler'!L5+'Çeyreklik Veriler'!M5</f>
        <v>5791388000</v>
      </c>
      <c r="K5">
        <f>'Çeyreklik Veriler'!K5+'Çeyreklik Veriler'!L5+'Çeyreklik Veriler'!M5+'Çeyreklik Veriler'!N5</f>
        <v>6038596000</v>
      </c>
      <c r="L5">
        <f>'Çeyreklik Veriler'!L5+'Çeyreklik Veriler'!M5+'Çeyreklik Veriler'!N5+'Çeyreklik Veriler'!O5</f>
        <v>6506290000</v>
      </c>
      <c r="M5">
        <f>'Çeyreklik Veriler'!M5+'Çeyreklik Veriler'!N5+'Çeyreklik Veriler'!O5+'Çeyreklik Veriler'!P5</f>
        <v>8281827000</v>
      </c>
      <c r="N5">
        <f>'Çeyreklik Veriler'!N5+'Çeyreklik Veriler'!O5+'Çeyreklik Veriler'!P5+'Çeyreklik Veriler'!Q5</f>
        <v>9284910000</v>
      </c>
      <c r="O5">
        <f>'Çeyreklik Veriler'!O5+'Çeyreklik Veriler'!P5+'Çeyreklik Veriler'!Q5+'Çeyreklik Veriler'!R5</f>
        <v>9750434000</v>
      </c>
      <c r="P5">
        <f>'Çeyreklik Veriler'!P5+'Çeyreklik Veriler'!Q5+'Çeyreklik Veriler'!R5+'Çeyreklik Veriler'!S5</f>
        <v>10787706000</v>
      </c>
      <c r="Q5">
        <f>'Çeyreklik Veriler'!Q5+'Çeyreklik Veriler'!R5+'Çeyreklik Veriler'!S5+'Çeyreklik Veriler'!T5</f>
        <v>15828181000</v>
      </c>
      <c r="R5">
        <f>'Çeyreklik Veriler'!R5+'Çeyreklik Veriler'!S5+'Çeyreklik Veriler'!T5+'Çeyreklik Veriler'!U5</f>
        <v>17118158000</v>
      </c>
      <c r="S5">
        <f>'Çeyreklik Veriler'!S5+'Çeyreklik Veriler'!T5+'Çeyreklik Veriler'!U5+'Çeyreklik Veriler'!V5</f>
        <v>19659137000</v>
      </c>
      <c r="T5">
        <f>'Çeyreklik Veriler'!T5+'Çeyreklik Veriler'!U5+'Çeyreklik Veriler'!V5+'Çeyreklik Veriler'!W5</f>
        <v>22909085000</v>
      </c>
    </row>
    <row r="6" spans="1:20" x14ac:dyDescent="0.25">
      <c r="A6" t="s">
        <v>85</v>
      </c>
      <c r="B6">
        <f>'Çeyreklik Veriler'!B6+'Çeyreklik Veriler'!C6+'Çeyreklik Veriler'!D6+'Çeyreklik Veriler'!E6</f>
        <v>0</v>
      </c>
      <c r="C6">
        <f>'Çeyreklik Veriler'!C6+'Çeyreklik Veriler'!D6+'Çeyreklik Veriler'!E6+'Çeyreklik Veriler'!F6</f>
        <v>0</v>
      </c>
      <c r="D6">
        <f>'Çeyreklik Veriler'!D6+'Çeyreklik Veriler'!E6+'Çeyreklik Veriler'!F6+'Çeyreklik Veriler'!G6</f>
        <v>0</v>
      </c>
      <c r="E6">
        <f>'Çeyreklik Veriler'!E6+'Çeyreklik Veriler'!F6+'Çeyreklik Veriler'!G6+'Çeyreklik Veriler'!H6</f>
        <v>0</v>
      </c>
      <c r="F6">
        <f>'Çeyreklik Veriler'!F6+'Çeyreklik Veriler'!G6+'Çeyreklik Veriler'!H6+'Çeyreklik Veriler'!I6</f>
        <v>0</v>
      </c>
      <c r="G6">
        <f>'Çeyreklik Veriler'!G6+'Çeyreklik Veriler'!H6+'Çeyreklik Veriler'!I6+'Çeyreklik Veriler'!J6</f>
        <v>0</v>
      </c>
      <c r="H6">
        <f>'Çeyreklik Veriler'!H6+'Çeyreklik Veriler'!I6+'Çeyreklik Veriler'!J6+'Çeyreklik Veriler'!K6</f>
        <v>0</v>
      </c>
      <c r="I6">
        <f>'Çeyreklik Veriler'!I6+'Çeyreklik Veriler'!J6+'Çeyreklik Veriler'!K6+'Çeyreklik Veriler'!L6</f>
        <v>0</v>
      </c>
      <c r="J6">
        <f>'Çeyreklik Veriler'!J6+'Çeyreklik Veriler'!K6+'Çeyreklik Veriler'!L6+'Çeyreklik Veriler'!M6</f>
        <v>0</v>
      </c>
      <c r="K6">
        <f>'Çeyreklik Veriler'!K6+'Çeyreklik Veriler'!L6+'Çeyreklik Veriler'!M6+'Çeyreklik Veriler'!N6</f>
        <v>0</v>
      </c>
      <c r="L6">
        <f>'Çeyreklik Veriler'!L6+'Çeyreklik Veriler'!M6+'Çeyreklik Veriler'!N6+'Çeyreklik Veriler'!O6</f>
        <v>0</v>
      </c>
      <c r="M6">
        <f>'Çeyreklik Veriler'!M6+'Çeyreklik Veriler'!N6+'Çeyreklik Veriler'!O6+'Çeyreklik Veriler'!P6</f>
        <v>0</v>
      </c>
      <c r="N6">
        <f>'Çeyreklik Veriler'!N6+'Çeyreklik Veriler'!O6+'Çeyreklik Veriler'!P6+'Çeyreklik Veriler'!Q6</f>
        <v>0</v>
      </c>
      <c r="O6">
        <f>'Çeyreklik Veriler'!O6+'Çeyreklik Veriler'!P6+'Çeyreklik Veriler'!Q6+'Çeyreklik Veriler'!R6</f>
        <v>0</v>
      </c>
      <c r="P6">
        <f>'Çeyreklik Veriler'!P6+'Çeyreklik Veriler'!Q6+'Çeyreklik Veriler'!R6+'Çeyreklik Veriler'!S6</f>
        <v>0</v>
      </c>
      <c r="Q6">
        <f>'Çeyreklik Veriler'!Q6+'Çeyreklik Veriler'!R6+'Çeyreklik Veriler'!S6+'Çeyreklik Veriler'!T6</f>
        <v>0</v>
      </c>
      <c r="R6">
        <f>'Çeyreklik Veriler'!R6+'Çeyreklik Veriler'!S6+'Çeyreklik Veriler'!T6+'Çeyreklik Veriler'!U6</f>
        <v>0</v>
      </c>
      <c r="S6">
        <f>'Çeyreklik Veriler'!S6+'Çeyreklik Veriler'!T6+'Çeyreklik Veriler'!U6+'Çeyreklik Veriler'!V6</f>
        <v>0</v>
      </c>
      <c r="T6">
        <f>'Çeyreklik Veriler'!T6+'Çeyreklik Veriler'!U6+'Çeyreklik Veriler'!V6+'Çeyreklik Veriler'!W6</f>
        <v>0</v>
      </c>
    </row>
    <row r="7" spans="1:20" x14ac:dyDescent="0.25">
      <c r="A7" t="s">
        <v>86</v>
      </c>
      <c r="B7">
        <f>'Çeyreklik Veriler'!B7+'Çeyreklik Veriler'!C7+'Çeyreklik Veriler'!D7+'Çeyreklik Veriler'!E7</f>
        <v>0</v>
      </c>
      <c r="C7">
        <f>'Çeyreklik Veriler'!C7+'Çeyreklik Veriler'!D7+'Çeyreklik Veriler'!E7+'Çeyreklik Veriler'!F7</f>
        <v>0</v>
      </c>
      <c r="D7">
        <f>'Çeyreklik Veriler'!D7+'Çeyreklik Veriler'!E7+'Çeyreklik Veriler'!F7+'Çeyreklik Veriler'!G7</f>
        <v>0</v>
      </c>
      <c r="E7">
        <f>'Çeyreklik Veriler'!E7+'Çeyreklik Veriler'!F7+'Çeyreklik Veriler'!G7+'Çeyreklik Veriler'!H7</f>
        <v>0</v>
      </c>
      <c r="F7">
        <f>'Çeyreklik Veriler'!F7+'Çeyreklik Veriler'!G7+'Çeyreklik Veriler'!H7+'Çeyreklik Veriler'!I7</f>
        <v>0</v>
      </c>
      <c r="G7">
        <f>'Çeyreklik Veriler'!G7+'Çeyreklik Veriler'!H7+'Çeyreklik Veriler'!I7+'Çeyreklik Veriler'!J7</f>
        <v>0</v>
      </c>
      <c r="H7">
        <f>'Çeyreklik Veriler'!H7+'Çeyreklik Veriler'!I7+'Çeyreklik Veriler'!J7+'Çeyreklik Veriler'!K7</f>
        <v>0</v>
      </c>
      <c r="I7">
        <f>'Çeyreklik Veriler'!I7+'Çeyreklik Veriler'!J7+'Çeyreklik Veriler'!K7+'Çeyreklik Veriler'!L7</f>
        <v>0</v>
      </c>
      <c r="J7">
        <f>'Çeyreklik Veriler'!J7+'Çeyreklik Veriler'!K7+'Çeyreklik Veriler'!L7+'Çeyreklik Veriler'!M7</f>
        <v>0</v>
      </c>
      <c r="K7">
        <f>'Çeyreklik Veriler'!K7+'Çeyreklik Veriler'!L7+'Çeyreklik Veriler'!M7+'Çeyreklik Veriler'!N7</f>
        <v>0</v>
      </c>
      <c r="L7">
        <f>'Çeyreklik Veriler'!L7+'Çeyreklik Veriler'!M7+'Çeyreklik Veriler'!N7+'Çeyreklik Veriler'!O7</f>
        <v>0</v>
      </c>
      <c r="M7">
        <f>'Çeyreklik Veriler'!M7+'Çeyreklik Veriler'!N7+'Çeyreklik Veriler'!O7+'Çeyreklik Veriler'!P7</f>
        <v>0</v>
      </c>
      <c r="N7">
        <f>'Çeyreklik Veriler'!N7+'Çeyreklik Veriler'!O7+'Çeyreklik Veriler'!P7+'Çeyreklik Veriler'!Q7</f>
        <v>0</v>
      </c>
      <c r="O7">
        <f>'Çeyreklik Veriler'!O7+'Çeyreklik Veriler'!P7+'Çeyreklik Veriler'!Q7+'Çeyreklik Veriler'!R7</f>
        <v>0</v>
      </c>
      <c r="P7">
        <f>'Çeyreklik Veriler'!P7+'Çeyreklik Veriler'!Q7+'Çeyreklik Veriler'!R7+'Çeyreklik Veriler'!S7</f>
        <v>0</v>
      </c>
      <c r="Q7">
        <f>'Çeyreklik Veriler'!Q7+'Çeyreklik Veriler'!R7+'Çeyreklik Veriler'!S7+'Çeyreklik Veriler'!T7</f>
        <v>0</v>
      </c>
      <c r="R7">
        <f>'Çeyreklik Veriler'!R7+'Çeyreklik Veriler'!S7+'Çeyreklik Veriler'!T7+'Çeyreklik Veriler'!U7</f>
        <v>0</v>
      </c>
      <c r="S7">
        <f>'Çeyreklik Veriler'!S7+'Çeyreklik Veriler'!T7+'Çeyreklik Veriler'!U7+'Çeyreklik Veriler'!V7</f>
        <v>0</v>
      </c>
      <c r="T7">
        <f>'Çeyreklik Veriler'!T7+'Çeyreklik Veriler'!U7+'Çeyreklik Veriler'!V7+'Çeyreklik Veriler'!W7</f>
        <v>0</v>
      </c>
    </row>
    <row r="8" spans="1:20" x14ac:dyDescent="0.25">
      <c r="A8" t="s">
        <v>87</v>
      </c>
      <c r="B8">
        <f>'Çeyreklik Veriler'!B8+'Çeyreklik Veriler'!C8+'Çeyreklik Veriler'!D8+'Çeyreklik Veriler'!E8</f>
        <v>0</v>
      </c>
      <c r="C8">
        <f>'Çeyreklik Veriler'!C8+'Çeyreklik Veriler'!D8+'Çeyreklik Veriler'!E8+'Çeyreklik Veriler'!F8</f>
        <v>0</v>
      </c>
      <c r="D8">
        <f>'Çeyreklik Veriler'!D8+'Çeyreklik Veriler'!E8+'Çeyreklik Veriler'!F8+'Çeyreklik Veriler'!G8</f>
        <v>0</v>
      </c>
      <c r="E8">
        <f>'Çeyreklik Veriler'!E8+'Çeyreklik Veriler'!F8+'Çeyreklik Veriler'!G8+'Çeyreklik Veriler'!H8</f>
        <v>0</v>
      </c>
      <c r="F8">
        <f>'Çeyreklik Veriler'!F8+'Çeyreklik Veriler'!G8+'Çeyreklik Veriler'!H8+'Çeyreklik Veriler'!I8</f>
        <v>0</v>
      </c>
      <c r="G8">
        <f>'Çeyreklik Veriler'!G8+'Çeyreklik Veriler'!H8+'Çeyreklik Veriler'!I8+'Çeyreklik Veriler'!J8</f>
        <v>0</v>
      </c>
      <c r="H8">
        <f>'Çeyreklik Veriler'!H8+'Çeyreklik Veriler'!I8+'Çeyreklik Veriler'!J8+'Çeyreklik Veriler'!K8</f>
        <v>0</v>
      </c>
      <c r="I8">
        <f>'Çeyreklik Veriler'!I8+'Çeyreklik Veriler'!J8+'Çeyreklik Veriler'!K8+'Çeyreklik Veriler'!L8</f>
        <v>0</v>
      </c>
      <c r="J8">
        <f>'Çeyreklik Veriler'!J8+'Çeyreklik Veriler'!K8+'Çeyreklik Veriler'!L8+'Çeyreklik Veriler'!M8</f>
        <v>0</v>
      </c>
      <c r="K8">
        <f>'Çeyreklik Veriler'!K8+'Çeyreklik Veriler'!L8+'Çeyreklik Veriler'!M8+'Çeyreklik Veriler'!N8</f>
        <v>0</v>
      </c>
      <c r="L8">
        <f>'Çeyreklik Veriler'!L8+'Çeyreklik Veriler'!M8+'Çeyreklik Veriler'!N8+'Çeyreklik Veriler'!O8</f>
        <v>0</v>
      </c>
      <c r="M8">
        <f>'Çeyreklik Veriler'!M8+'Çeyreklik Veriler'!N8+'Çeyreklik Veriler'!O8+'Çeyreklik Veriler'!P8</f>
        <v>0</v>
      </c>
      <c r="N8">
        <f>'Çeyreklik Veriler'!N8+'Çeyreklik Veriler'!O8+'Çeyreklik Veriler'!P8+'Çeyreklik Veriler'!Q8</f>
        <v>0</v>
      </c>
      <c r="O8">
        <f>'Çeyreklik Veriler'!O8+'Çeyreklik Veriler'!P8+'Çeyreklik Veriler'!Q8+'Çeyreklik Veriler'!R8</f>
        <v>0</v>
      </c>
      <c r="P8">
        <f>'Çeyreklik Veriler'!P8+'Çeyreklik Veriler'!Q8+'Çeyreklik Veriler'!R8+'Çeyreklik Veriler'!S8</f>
        <v>0</v>
      </c>
      <c r="Q8">
        <f>'Çeyreklik Veriler'!Q8+'Çeyreklik Veriler'!R8+'Çeyreklik Veriler'!S8+'Çeyreklik Veriler'!T8</f>
        <v>0</v>
      </c>
      <c r="R8">
        <f>'Çeyreklik Veriler'!R8+'Çeyreklik Veriler'!S8+'Çeyreklik Veriler'!T8+'Çeyreklik Veriler'!U8</f>
        <v>0</v>
      </c>
      <c r="S8">
        <f>'Çeyreklik Veriler'!S8+'Çeyreklik Veriler'!T8+'Çeyreklik Veriler'!U8+'Çeyreklik Veriler'!V8</f>
        <v>0</v>
      </c>
      <c r="T8">
        <f>'Çeyreklik Veriler'!T8+'Çeyreklik Veriler'!U8+'Çeyreklik Veriler'!V8+'Çeyreklik Veriler'!W8</f>
        <v>0</v>
      </c>
    </row>
    <row r="9" spans="1:20" x14ac:dyDescent="0.25">
      <c r="A9" t="s">
        <v>88</v>
      </c>
      <c r="B9">
        <f>'Çeyreklik Veriler'!B9+'Çeyreklik Veriler'!C9+'Çeyreklik Veriler'!D9+'Çeyreklik Veriler'!E9</f>
        <v>0</v>
      </c>
      <c r="C9">
        <f>'Çeyreklik Veriler'!C9+'Çeyreklik Veriler'!D9+'Çeyreklik Veriler'!E9+'Çeyreklik Veriler'!F9</f>
        <v>0</v>
      </c>
      <c r="D9">
        <f>'Çeyreklik Veriler'!D9+'Çeyreklik Veriler'!E9+'Çeyreklik Veriler'!F9+'Çeyreklik Veriler'!G9</f>
        <v>0</v>
      </c>
      <c r="E9">
        <f>'Çeyreklik Veriler'!E9+'Çeyreklik Veriler'!F9+'Çeyreklik Veriler'!G9+'Çeyreklik Veriler'!H9</f>
        <v>0</v>
      </c>
      <c r="F9">
        <f>'Çeyreklik Veriler'!F9+'Çeyreklik Veriler'!G9+'Çeyreklik Veriler'!H9+'Çeyreklik Veriler'!I9</f>
        <v>0</v>
      </c>
      <c r="G9">
        <f>'Çeyreklik Veriler'!G9+'Çeyreklik Veriler'!H9+'Çeyreklik Veriler'!I9+'Çeyreklik Veriler'!J9</f>
        <v>0</v>
      </c>
      <c r="H9">
        <f>'Çeyreklik Veriler'!H9+'Çeyreklik Veriler'!I9+'Çeyreklik Veriler'!J9+'Çeyreklik Veriler'!K9</f>
        <v>0</v>
      </c>
      <c r="I9">
        <f>'Çeyreklik Veriler'!I9+'Çeyreklik Veriler'!J9+'Çeyreklik Veriler'!K9+'Çeyreklik Veriler'!L9</f>
        <v>0</v>
      </c>
      <c r="J9">
        <f>'Çeyreklik Veriler'!J9+'Çeyreklik Veriler'!K9+'Çeyreklik Veriler'!L9+'Çeyreklik Veriler'!M9</f>
        <v>0</v>
      </c>
      <c r="K9">
        <f>'Çeyreklik Veriler'!K9+'Çeyreklik Veriler'!L9+'Çeyreklik Veriler'!M9+'Çeyreklik Veriler'!N9</f>
        <v>0</v>
      </c>
      <c r="L9">
        <f>'Çeyreklik Veriler'!L9+'Çeyreklik Veriler'!M9+'Çeyreklik Veriler'!N9+'Çeyreklik Veriler'!O9</f>
        <v>0</v>
      </c>
      <c r="M9">
        <f>'Çeyreklik Veriler'!M9+'Çeyreklik Veriler'!N9+'Çeyreklik Veriler'!O9+'Çeyreklik Veriler'!P9</f>
        <v>0</v>
      </c>
      <c r="N9">
        <f>'Çeyreklik Veriler'!N9+'Çeyreklik Veriler'!O9+'Çeyreklik Veriler'!P9+'Çeyreklik Veriler'!Q9</f>
        <v>0</v>
      </c>
      <c r="O9">
        <f>'Çeyreklik Veriler'!O9+'Çeyreklik Veriler'!P9+'Çeyreklik Veriler'!Q9+'Çeyreklik Veriler'!R9</f>
        <v>0</v>
      </c>
      <c r="P9">
        <f>'Çeyreklik Veriler'!P9+'Çeyreklik Veriler'!Q9+'Çeyreklik Veriler'!R9+'Çeyreklik Veriler'!S9</f>
        <v>0</v>
      </c>
      <c r="Q9">
        <f>'Çeyreklik Veriler'!Q9+'Çeyreklik Veriler'!R9+'Çeyreklik Veriler'!S9+'Çeyreklik Veriler'!T9</f>
        <v>0</v>
      </c>
      <c r="R9">
        <f>'Çeyreklik Veriler'!R9+'Çeyreklik Veriler'!S9+'Çeyreklik Veriler'!T9+'Çeyreklik Veriler'!U9</f>
        <v>0</v>
      </c>
      <c r="S9">
        <f>'Çeyreklik Veriler'!S9+'Çeyreklik Veriler'!T9+'Çeyreklik Veriler'!U9+'Çeyreklik Veriler'!V9</f>
        <v>0</v>
      </c>
      <c r="T9">
        <f>'Çeyreklik Veriler'!T9+'Çeyreklik Veriler'!U9+'Çeyreklik Veriler'!V9+'Çeyreklik Veriler'!W9</f>
        <v>0</v>
      </c>
    </row>
    <row r="10" spans="1:20" x14ac:dyDescent="0.25">
      <c r="A10" t="s">
        <v>89</v>
      </c>
      <c r="B10">
        <f>'Çeyreklik Veriler'!B10+'Çeyreklik Veriler'!C10+'Çeyreklik Veriler'!D10+'Çeyreklik Veriler'!E10</f>
        <v>0</v>
      </c>
      <c r="C10">
        <f>'Çeyreklik Veriler'!C10+'Çeyreklik Veriler'!D10+'Çeyreklik Veriler'!E10+'Çeyreklik Veriler'!F10</f>
        <v>0</v>
      </c>
      <c r="D10">
        <f>'Çeyreklik Veriler'!D10+'Çeyreklik Veriler'!E10+'Çeyreklik Veriler'!F10+'Çeyreklik Veriler'!G10</f>
        <v>0</v>
      </c>
      <c r="E10">
        <f>'Çeyreklik Veriler'!E10+'Çeyreklik Veriler'!F10+'Çeyreklik Veriler'!G10+'Çeyreklik Veriler'!H10</f>
        <v>0</v>
      </c>
      <c r="F10">
        <f>'Çeyreklik Veriler'!F10+'Çeyreklik Veriler'!G10+'Çeyreklik Veriler'!H10+'Çeyreklik Veriler'!I10</f>
        <v>0</v>
      </c>
      <c r="G10">
        <f>'Çeyreklik Veriler'!G10+'Çeyreklik Veriler'!H10+'Çeyreklik Veriler'!I10+'Çeyreklik Veriler'!J10</f>
        <v>0</v>
      </c>
      <c r="H10">
        <f>'Çeyreklik Veriler'!H10+'Çeyreklik Veriler'!I10+'Çeyreklik Veriler'!J10+'Çeyreklik Veriler'!K10</f>
        <v>0</v>
      </c>
      <c r="I10">
        <f>'Çeyreklik Veriler'!I10+'Çeyreklik Veriler'!J10+'Çeyreklik Veriler'!K10+'Çeyreklik Veriler'!L10</f>
        <v>0</v>
      </c>
      <c r="J10">
        <f>'Çeyreklik Veriler'!J10+'Çeyreklik Veriler'!K10+'Çeyreklik Veriler'!L10+'Çeyreklik Veriler'!M10</f>
        <v>0</v>
      </c>
      <c r="K10">
        <f>'Çeyreklik Veriler'!K10+'Çeyreklik Veriler'!L10+'Çeyreklik Veriler'!M10+'Çeyreklik Veriler'!N10</f>
        <v>0</v>
      </c>
      <c r="L10">
        <f>'Çeyreklik Veriler'!L10+'Çeyreklik Veriler'!M10+'Çeyreklik Veriler'!N10+'Çeyreklik Veriler'!O10</f>
        <v>0</v>
      </c>
      <c r="M10">
        <f>'Çeyreklik Veriler'!M10+'Çeyreklik Veriler'!N10+'Çeyreklik Veriler'!O10+'Çeyreklik Veriler'!P10</f>
        <v>0</v>
      </c>
      <c r="N10">
        <f>'Çeyreklik Veriler'!N10+'Çeyreklik Veriler'!O10+'Çeyreklik Veriler'!P10+'Çeyreklik Veriler'!Q10</f>
        <v>0</v>
      </c>
      <c r="O10">
        <f>'Çeyreklik Veriler'!O10+'Çeyreklik Veriler'!P10+'Çeyreklik Veriler'!Q10+'Çeyreklik Veriler'!R10</f>
        <v>0</v>
      </c>
      <c r="P10">
        <f>'Çeyreklik Veriler'!P10+'Çeyreklik Veriler'!Q10+'Çeyreklik Veriler'!R10+'Çeyreklik Veriler'!S10</f>
        <v>0</v>
      </c>
      <c r="Q10">
        <f>'Çeyreklik Veriler'!Q10+'Çeyreklik Veriler'!R10+'Çeyreklik Veriler'!S10+'Çeyreklik Veriler'!T10</f>
        <v>0</v>
      </c>
      <c r="R10">
        <f>'Çeyreklik Veriler'!R10+'Çeyreklik Veriler'!S10+'Çeyreklik Veriler'!T10+'Çeyreklik Veriler'!U10</f>
        <v>0</v>
      </c>
      <c r="S10">
        <f>'Çeyreklik Veriler'!S10+'Çeyreklik Veriler'!T10+'Çeyreklik Veriler'!U10+'Çeyreklik Veriler'!V10</f>
        <v>0</v>
      </c>
      <c r="T10">
        <f>'Çeyreklik Veriler'!T10+'Çeyreklik Veriler'!U10+'Çeyreklik Veriler'!V10+'Çeyreklik Veriler'!W10</f>
        <v>0</v>
      </c>
    </row>
    <row r="11" spans="1:20" x14ac:dyDescent="0.25">
      <c r="A11" t="s">
        <v>90</v>
      </c>
      <c r="B11">
        <f>'Çeyreklik Veriler'!B11+'Çeyreklik Veriler'!C11+'Çeyreklik Veriler'!D11+'Çeyreklik Veriler'!E11</f>
        <v>6242173000</v>
      </c>
      <c r="C11">
        <f>'Çeyreklik Veriler'!C11+'Çeyreklik Veriler'!D11+'Çeyreklik Veriler'!E11+'Çeyreklik Veriler'!F11</f>
        <v>6409030000</v>
      </c>
      <c r="D11">
        <f>'Çeyreklik Veriler'!D11+'Çeyreklik Veriler'!E11+'Çeyreklik Veriler'!F11+'Çeyreklik Veriler'!G11</f>
        <v>6687602000</v>
      </c>
      <c r="E11">
        <f>'Çeyreklik Veriler'!E11+'Çeyreklik Veriler'!F11+'Çeyreklik Veriler'!G11+'Çeyreklik Veriler'!H11</f>
        <v>5344471000</v>
      </c>
      <c r="F11">
        <f>'Çeyreklik Veriler'!F11+'Çeyreklik Veriler'!G11+'Çeyreklik Veriler'!H11+'Çeyreklik Veriler'!I11</f>
        <v>5607694000</v>
      </c>
      <c r="G11">
        <f>'Çeyreklik Veriler'!G11+'Çeyreklik Veriler'!H11+'Çeyreklik Veriler'!I11+'Çeyreklik Veriler'!J11</f>
        <v>5683515000</v>
      </c>
      <c r="H11">
        <f>'Çeyreklik Veriler'!H11+'Çeyreklik Veriler'!I11+'Çeyreklik Veriler'!J11+'Çeyreklik Veriler'!K11</f>
        <v>5794745000</v>
      </c>
      <c r="I11">
        <f>'Çeyreklik Veriler'!I11+'Çeyreklik Veriler'!J11+'Çeyreklik Veriler'!K11+'Çeyreklik Veriler'!L11</f>
        <v>5639372000</v>
      </c>
      <c r="J11">
        <f>'Çeyreklik Veriler'!J11+'Çeyreklik Veriler'!K11+'Çeyreklik Veriler'!L11+'Çeyreklik Veriler'!M11</f>
        <v>5791388000</v>
      </c>
      <c r="K11">
        <f>'Çeyreklik Veriler'!K11+'Çeyreklik Veriler'!L11+'Çeyreklik Veriler'!M11+'Çeyreklik Veriler'!N11</f>
        <v>6038596000</v>
      </c>
      <c r="L11">
        <f>'Çeyreklik Veriler'!L11+'Çeyreklik Veriler'!M11+'Çeyreklik Veriler'!N11+'Çeyreklik Veriler'!O11</f>
        <v>6506290000</v>
      </c>
      <c r="M11">
        <f>'Çeyreklik Veriler'!M11+'Çeyreklik Veriler'!N11+'Çeyreklik Veriler'!O11+'Çeyreklik Veriler'!P11</f>
        <v>8281827000</v>
      </c>
      <c r="N11">
        <f>'Çeyreklik Veriler'!N11+'Çeyreklik Veriler'!O11+'Çeyreklik Veriler'!P11+'Çeyreklik Veriler'!Q11</f>
        <v>9284910000</v>
      </c>
      <c r="O11">
        <f>'Çeyreklik Veriler'!O11+'Çeyreklik Veriler'!P11+'Çeyreklik Veriler'!Q11+'Çeyreklik Veriler'!R11</f>
        <v>9750434000</v>
      </c>
      <c r="P11">
        <f>'Çeyreklik Veriler'!P11+'Çeyreklik Veriler'!Q11+'Çeyreklik Veriler'!R11+'Çeyreklik Veriler'!S11</f>
        <v>10787706000</v>
      </c>
      <c r="Q11">
        <f>'Çeyreklik Veriler'!Q11+'Çeyreklik Veriler'!R11+'Çeyreklik Veriler'!S11+'Çeyreklik Veriler'!T11</f>
        <v>15828181000</v>
      </c>
      <c r="R11">
        <f>'Çeyreklik Veriler'!R11+'Çeyreklik Veriler'!S11+'Çeyreklik Veriler'!T11+'Çeyreklik Veriler'!U11</f>
        <v>17118158000</v>
      </c>
      <c r="S11">
        <f>'Çeyreklik Veriler'!S11+'Çeyreklik Veriler'!T11+'Çeyreklik Veriler'!U11+'Çeyreklik Veriler'!V11</f>
        <v>19659137000</v>
      </c>
      <c r="T11">
        <f>'Çeyreklik Veriler'!T11+'Çeyreklik Veriler'!U11+'Çeyreklik Veriler'!V11+'Çeyreklik Veriler'!W11</f>
        <v>22909085000</v>
      </c>
    </row>
    <row r="12" spans="1:20" x14ac:dyDescent="0.25">
      <c r="A12" t="s">
        <v>91</v>
      </c>
      <c r="B12">
        <f>'Çeyreklik Veriler'!B12+'Çeyreklik Veriler'!C12+'Çeyreklik Veriler'!D12+'Çeyreklik Veriler'!E12</f>
        <v>0</v>
      </c>
      <c r="C12">
        <f>'Çeyreklik Veriler'!C12+'Çeyreklik Veriler'!D12+'Çeyreklik Veriler'!E12+'Çeyreklik Veriler'!F12</f>
        <v>0</v>
      </c>
      <c r="D12">
        <f>'Çeyreklik Veriler'!D12+'Çeyreklik Veriler'!E12+'Çeyreklik Veriler'!F12+'Çeyreklik Veriler'!G12</f>
        <v>0</v>
      </c>
      <c r="E12">
        <f>'Çeyreklik Veriler'!E12+'Çeyreklik Veriler'!F12+'Çeyreklik Veriler'!G12+'Çeyreklik Veriler'!H12</f>
        <v>0</v>
      </c>
      <c r="F12">
        <f>'Çeyreklik Veriler'!F12+'Çeyreklik Veriler'!G12+'Çeyreklik Veriler'!H12+'Çeyreklik Veriler'!I12</f>
        <v>0</v>
      </c>
      <c r="G12">
        <f>'Çeyreklik Veriler'!G12+'Çeyreklik Veriler'!H12+'Çeyreklik Veriler'!I12+'Çeyreklik Veriler'!J12</f>
        <v>0</v>
      </c>
      <c r="H12">
        <f>'Çeyreklik Veriler'!H12+'Çeyreklik Veriler'!I12+'Çeyreklik Veriler'!J12+'Çeyreklik Veriler'!K12</f>
        <v>0</v>
      </c>
      <c r="I12">
        <f>'Çeyreklik Veriler'!I12+'Çeyreklik Veriler'!J12+'Çeyreklik Veriler'!K12+'Çeyreklik Veriler'!L12</f>
        <v>0</v>
      </c>
      <c r="J12">
        <f>'Çeyreklik Veriler'!J12+'Çeyreklik Veriler'!K12+'Çeyreklik Veriler'!L12+'Çeyreklik Veriler'!M12</f>
        <v>0</v>
      </c>
      <c r="K12">
        <f>'Çeyreklik Veriler'!K12+'Çeyreklik Veriler'!L12+'Çeyreklik Veriler'!M12+'Çeyreklik Veriler'!N12</f>
        <v>0</v>
      </c>
      <c r="L12">
        <f>'Çeyreklik Veriler'!L12+'Çeyreklik Veriler'!M12+'Çeyreklik Veriler'!N12+'Çeyreklik Veriler'!O12</f>
        <v>0</v>
      </c>
      <c r="M12">
        <f>'Çeyreklik Veriler'!M12+'Çeyreklik Veriler'!N12+'Çeyreklik Veriler'!O12+'Çeyreklik Veriler'!P12</f>
        <v>0</v>
      </c>
      <c r="N12">
        <f>'Çeyreklik Veriler'!N12+'Çeyreklik Veriler'!O12+'Çeyreklik Veriler'!P12+'Çeyreklik Veriler'!Q12</f>
        <v>0</v>
      </c>
      <c r="O12">
        <f>'Çeyreklik Veriler'!O12+'Çeyreklik Veriler'!P12+'Çeyreklik Veriler'!Q12+'Çeyreklik Veriler'!R12</f>
        <v>0</v>
      </c>
      <c r="P12">
        <f>'Çeyreklik Veriler'!P12+'Çeyreklik Veriler'!Q12+'Çeyreklik Veriler'!R12+'Çeyreklik Veriler'!S12</f>
        <v>0</v>
      </c>
      <c r="Q12">
        <f>'Çeyreklik Veriler'!Q12+'Çeyreklik Veriler'!R12+'Çeyreklik Veriler'!S12+'Çeyreklik Veriler'!T12</f>
        <v>0</v>
      </c>
      <c r="R12">
        <f>'Çeyreklik Veriler'!R12+'Çeyreklik Veriler'!S12+'Çeyreklik Veriler'!T12+'Çeyreklik Veriler'!U12</f>
        <v>0</v>
      </c>
      <c r="S12">
        <f>'Çeyreklik Veriler'!S12+'Çeyreklik Veriler'!T12+'Çeyreklik Veriler'!U12+'Çeyreklik Veriler'!V12</f>
        <v>0</v>
      </c>
      <c r="T12">
        <f>'Çeyreklik Veriler'!T12+'Çeyreklik Veriler'!U12+'Çeyreklik Veriler'!V12+'Çeyreklik Veriler'!W12</f>
        <v>0</v>
      </c>
    </row>
    <row r="13" spans="1:20" x14ac:dyDescent="0.25">
      <c r="A13" t="s">
        <v>92</v>
      </c>
      <c r="B13">
        <f>'Çeyreklik Veriler'!B13+'Çeyreklik Veriler'!C13+'Çeyreklik Veriler'!D13+'Çeyreklik Veriler'!E13</f>
        <v>-1945751000</v>
      </c>
      <c r="C13">
        <f>'Çeyreklik Veriler'!C13+'Çeyreklik Veriler'!D13+'Çeyreklik Veriler'!E13+'Çeyreklik Veriler'!F13</f>
        <v>-2002632000</v>
      </c>
      <c r="D13">
        <f>'Çeyreklik Veriler'!D13+'Çeyreklik Veriler'!E13+'Çeyreklik Veriler'!F13+'Çeyreklik Veriler'!G13</f>
        <v>-2072712000</v>
      </c>
      <c r="E13">
        <f>'Çeyreklik Veriler'!E13+'Çeyreklik Veriler'!F13+'Çeyreklik Veriler'!G13+'Çeyreklik Veriler'!H13</f>
        <v>-2170485000</v>
      </c>
      <c r="F13">
        <f>'Çeyreklik Veriler'!F13+'Çeyreklik Veriler'!G13+'Çeyreklik Veriler'!H13+'Çeyreklik Veriler'!I13</f>
        <v>-2265481000</v>
      </c>
      <c r="G13">
        <f>'Çeyreklik Veriler'!G13+'Çeyreklik Veriler'!H13+'Çeyreklik Veriler'!I13+'Çeyreklik Veriler'!J13</f>
        <v>-2349352000</v>
      </c>
      <c r="H13">
        <f>'Çeyreklik Veriler'!H13+'Çeyreklik Veriler'!I13+'Çeyreklik Veriler'!J13+'Çeyreklik Veriler'!K13</f>
        <v>-2420971000</v>
      </c>
      <c r="I13">
        <f>'Çeyreklik Veriler'!I13+'Çeyreklik Veriler'!J13+'Çeyreklik Veriler'!K13+'Çeyreklik Veriler'!L13</f>
        <v>-2543194000</v>
      </c>
      <c r="J13">
        <f>'Çeyreklik Veriler'!J13+'Çeyreklik Veriler'!K13+'Çeyreklik Veriler'!L13+'Çeyreklik Veriler'!M13</f>
        <v>-2620948000</v>
      </c>
      <c r="K13">
        <f>'Çeyreklik Veriler'!K13+'Çeyreklik Veriler'!L13+'Çeyreklik Veriler'!M13+'Çeyreklik Veriler'!N13</f>
        <v>-2771822000</v>
      </c>
      <c r="L13">
        <f>'Çeyreklik Veriler'!L13+'Çeyreklik Veriler'!M13+'Çeyreklik Veriler'!N13+'Çeyreklik Veriler'!O13</f>
        <v>-3018001000</v>
      </c>
      <c r="M13">
        <f>'Çeyreklik Veriler'!M13+'Çeyreklik Veriler'!N13+'Çeyreklik Veriler'!O13+'Çeyreklik Veriler'!P13</f>
        <v>-3382729000</v>
      </c>
      <c r="N13">
        <f>'Çeyreklik Veriler'!N13+'Çeyreklik Veriler'!O13+'Çeyreklik Veriler'!P13+'Çeyreklik Veriler'!Q13</f>
        <v>-4018355000</v>
      </c>
      <c r="O13">
        <f>'Çeyreklik Veriler'!O13+'Çeyreklik Veriler'!P13+'Çeyreklik Veriler'!Q13+'Çeyreklik Veriler'!R13</f>
        <v>-3403952000</v>
      </c>
      <c r="P13">
        <f>'Çeyreklik Veriler'!P13+'Çeyreklik Veriler'!Q13+'Çeyreklik Veriler'!R13+'Çeyreklik Veriler'!S13</f>
        <v>-3420528000</v>
      </c>
      <c r="Q13">
        <f>'Çeyreklik Veriler'!Q13+'Çeyreklik Veriler'!R13+'Çeyreklik Veriler'!S13+'Çeyreklik Veriler'!T13</f>
        <v>-7734051000</v>
      </c>
      <c r="R13">
        <f>'Çeyreklik Veriler'!R13+'Çeyreklik Veriler'!S13+'Çeyreklik Veriler'!T13+'Çeyreklik Veriler'!U13</f>
        <v>-8391807000</v>
      </c>
      <c r="S13">
        <f>'Çeyreklik Veriler'!S13+'Çeyreklik Veriler'!T13+'Çeyreklik Veriler'!U13+'Çeyreklik Veriler'!V13</f>
        <v>-9363588000</v>
      </c>
      <c r="T13">
        <f>'Çeyreklik Veriler'!T13+'Çeyreklik Veriler'!U13+'Çeyreklik Veriler'!V13+'Çeyreklik Veriler'!W13</f>
        <v>-10337943000</v>
      </c>
    </row>
    <row r="14" spans="1:20" x14ac:dyDescent="0.25">
      <c r="A14" t="s">
        <v>93</v>
      </c>
      <c r="B14">
        <f>'Çeyreklik Veriler'!B14+'Çeyreklik Veriler'!C14+'Çeyreklik Veriler'!D14+'Çeyreklik Veriler'!E14</f>
        <v>0</v>
      </c>
      <c r="C14">
        <f>'Çeyreklik Veriler'!C14+'Çeyreklik Veriler'!D14+'Çeyreklik Veriler'!E14+'Çeyreklik Veriler'!F14</f>
        <v>0</v>
      </c>
      <c r="D14">
        <f>'Çeyreklik Veriler'!D14+'Çeyreklik Veriler'!E14+'Çeyreklik Veriler'!F14+'Çeyreklik Veriler'!G14</f>
        <v>0</v>
      </c>
      <c r="E14">
        <f>'Çeyreklik Veriler'!E14+'Çeyreklik Veriler'!F14+'Çeyreklik Veriler'!G14+'Çeyreklik Veriler'!H14</f>
        <v>0</v>
      </c>
      <c r="F14">
        <f>'Çeyreklik Veriler'!F14+'Çeyreklik Veriler'!G14+'Çeyreklik Veriler'!H14+'Çeyreklik Veriler'!I14</f>
        <v>0</v>
      </c>
      <c r="G14">
        <f>'Çeyreklik Veriler'!G14+'Çeyreklik Veriler'!H14+'Çeyreklik Veriler'!I14+'Çeyreklik Veriler'!J14</f>
        <v>0</v>
      </c>
      <c r="H14">
        <f>'Çeyreklik Veriler'!H14+'Çeyreklik Veriler'!I14+'Çeyreklik Veriler'!J14+'Çeyreklik Veriler'!K14</f>
        <v>0</v>
      </c>
      <c r="I14">
        <f>'Çeyreklik Veriler'!I14+'Çeyreklik Veriler'!J14+'Çeyreklik Veriler'!K14+'Çeyreklik Veriler'!L14</f>
        <v>0</v>
      </c>
      <c r="J14">
        <f>'Çeyreklik Veriler'!J14+'Çeyreklik Veriler'!K14+'Çeyreklik Veriler'!L14+'Çeyreklik Veriler'!M14</f>
        <v>0</v>
      </c>
      <c r="K14">
        <f>'Çeyreklik Veriler'!K14+'Çeyreklik Veriler'!L14+'Çeyreklik Veriler'!M14+'Çeyreklik Veriler'!N14</f>
        <v>0</v>
      </c>
      <c r="L14">
        <f>'Çeyreklik Veriler'!L14+'Çeyreklik Veriler'!M14+'Çeyreklik Veriler'!N14+'Çeyreklik Veriler'!O14</f>
        <v>0</v>
      </c>
      <c r="M14">
        <f>'Çeyreklik Veriler'!M14+'Çeyreklik Veriler'!N14+'Çeyreklik Veriler'!O14+'Çeyreklik Veriler'!P14</f>
        <v>0</v>
      </c>
      <c r="N14">
        <f>'Çeyreklik Veriler'!N14+'Çeyreklik Veriler'!O14+'Çeyreklik Veriler'!P14+'Çeyreklik Veriler'!Q14</f>
        <v>0</v>
      </c>
      <c r="O14">
        <f>'Çeyreklik Veriler'!O14+'Çeyreklik Veriler'!P14+'Çeyreklik Veriler'!Q14+'Çeyreklik Veriler'!R14</f>
        <v>0</v>
      </c>
      <c r="P14">
        <f>'Çeyreklik Veriler'!P14+'Çeyreklik Veriler'!Q14+'Çeyreklik Veriler'!R14+'Çeyreklik Veriler'!S14</f>
        <v>0</v>
      </c>
      <c r="Q14">
        <f>'Çeyreklik Veriler'!Q14+'Çeyreklik Veriler'!R14+'Çeyreklik Veriler'!S14+'Çeyreklik Veriler'!T14</f>
        <v>0</v>
      </c>
      <c r="R14">
        <f>'Çeyreklik Veriler'!R14+'Çeyreklik Veriler'!S14+'Çeyreklik Veriler'!T14+'Çeyreklik Veriler'!U14</f>
        <v>0</v>
      </c>
      <c r="S14">
        <f>'Çeyreklik Veriler'!S14+'Çeyreklik Veriler'!T14+'Çeyreklik Veriler'!U14+'Çeyreklik Veriler'!V14</f>
        <v>0</v>
      </c>
      <c r="T14">
        <f>'Çeyreklik Veriler'!T14+'Çeyreklik Veriler'!U14+'Çeyreklik Veriler'!V14+'Çeyreklik Veriler'!W14</f>
        <v>0</v>
      </c>
    </row>
    <row r="15" spans="1:20" x14ac:dyDescent="0.25">
      <c r="A15" t="s">
        <v>94</v>
      </c>
      <c r="B15">
        <f>'Çeyreklik Veriler'!B15+'Çeyreklik Veriler'!C15+'Çeyreklik Veriler'!D15+'Çeyreklik Veriler'!E15</f>
        <v>418750000</v>
      </c>
      <c r="C15">
        <f>'Çeyreklik Veriler'!C15+'Çeyreklik Veriler'!D15+'Çeyreklik Veriler'!E15+'Çeyreklik Veriler'!F15</f>
        <v>419337000</v>
      </c>
      <c r="D15">
        <f>'Çeyreklik Veriler'!D15+'Çeyreklik Veriler'!E15+'Çeyreklik Veriler'!F15+'Çeyreklik Veriler'!G15</f>
        <v>336631000</v>
      </c>
      <c r="E15">
        <f>'Çeyreklik Veriler'!E15+'Çeyreklik Veriler'!F15+'Çeyreklik Veriler'!G15+'Çeyreklik Veriler'!H15</f>
        <v>552300000</v>
      </c>
      <c r="F15">
        <f>'Çeyreklik Veriler'!F15+'Çeyreklik Veriler'!G15+'Çeyreklik Veriler'!H15+'Çeyreklik Veriler'!I15</f>
        <v>568575000</v>
      </c>
      <c r="G15">
        <f>'Çeyreklik Veriler'!G15+'Çeyreklik Veriler'!H15+'Çeyreklik Veriler'!I15+'Çeyreklik Veriler'!J15</f>
        <v>651514000</v>
      </c>
      <c r="H15">
        <f>'Çeyreklik Veriler'!H15+'Çeyreklik Veriler'!I15+'Çeyreklik Veriler'!J15+'Çeyreklik Veriler'!K15</f>
        <v>789719000</v>
      </c>
      <c r="I15">
        <f>'Çeyreklik Veriler'!I15+'Çeyreklik Veriler'!J15+'Çeyreklik Veriler'!K15+'Çeyreklik Veriler'!L15</f>
        <v>646102000</v>
      </c>
      <c r="J15">
        <f>'Çeyreklik Veriler'!J15+'Çeyreklik Veriler'!K15+'Çeyreklik Veriler'!L15+'Çeyreklik Veriler'!M15</f>
        <v>643728000</v>
      </c>
      <c r="K15">
        <f>'Çeyreklik Veriler'!K15+'Çeyreklik Veriler'!L15+'Çeyreklik Veriler'!M15+'Çeyreklik Veriler'!N15</f>
        <v>597980000</v>
      </c>
      <c r="L15">
        <f>'Çeyreklik Veriler'!L15+'Çeyreklik Veriler'!M15+'Çeyreklik Veriler'!N15+'Çeyreklik Veriler'!O15</f>
        <v>506515000</v>
      </c>
      <c r="M15">
        <f>'Çeyreklik Veriler'!M15+'Çeyreklik Veriler'!N15+'Çeyreklik Veriler'!O15+'Çeyreklik Veriler'!P15</f>
        <v>831971000</v>
      </c>
      <c r="N15">
        <f>'Çeyreklik Veriler'!N15+'Çeyreklik Veriler'!O15+'Çeyreklik Veriler'!P15+'Çeyreklik Veriler'!Q15</f>
        <v>1280045000</v>
      </c>
      <c r="O15">
        <f>'Çeyreklik Veriler'!O15+'Çeyreklik Veriler'!P15+'Çeyreklik Veriler'!Q15+'Çeyreklik Veriler'!R15</f>
        <v>2393227000</v>
      </c>
      <c r="P15">
        <f>'Çeyreklik Veriler'!P15+'Çeyreklik Veriler'!Q15+'Çeyreklik Veriler'!R15+'Çeyreklik Veriler'!S15</f>
        <v>3748643000</v>
      </c>
      <c r="Q15">
        <f>'Çeyreklik Veriler'!Q15+'Çeyreklik Veriler'!R15+'Çeyreklik Veriler'!S15+'Çeyreklik Veriler'!T15</f>
        <v>4483924000</v>
      </c>
      <c r="R15">
        <f>'Çeyreklik Veriler'!R15+'Çeyreklik Veriler'!S15+'Çeyreklik Veriler'!T15+'Çeyreklik Veriler'!U15</f>
        <v>4338757000</v>
      </c>
      <c r="S15">
        <f>'Çeyreklik Veriler'!S15+'Çeyreklik Veriler'!T15+'Çeyreklik Veriler'!U15+'Çeyreklik Veriler'!V15</f>
        <v>4828653000</v>
      </c>
      <c r="T15">
        <f>'Çeyreklik Veriler'!T15+'Çeyreklik Veriler'!U15+'Çeyreklik Veriler'!V15+'Çeyreklik Veriler'!W15</f>
        <v>5332343000</v>
      </c>
    </row>
    <row r="16" spans="1:20" x14ac:dyDescent="0.25">
      <c r="A16" t="s">
        <v>95</v>
      </c>
      <c r="B16">
        <f>'Çeyreklik Veriler'!B16+'Çeyreklik Veriler'!C16+'Çeyreklik Veriler'!D16+'Çeyreklik Veriler'!E16</f>
        <v>-1724611000</v>
      </c>
      <c r="C16">
        <f>'Çeyreklik Veriler'!C16+'Çeyreklik Veriler'!D16+'Çeyreklik Veriler'!E16+'Çeyreklik Veriler'!F16</f>
        <v>-1765365000</v>
      </c>
      <c r="D16">
        <f>'Çeyreklik Veriler'!D16+'Çeyreklik Veriler'!E16+'Çeyreklik Veriler'!F16+'Çeyreklik Veriler'!G16</f>
        <v>-1803526000</v>
      </c>
      <c r="E16">
        <f>'Çeyreklik Veriler'!E16+'Çeyreklik Veriler'!F16+'Çeyreklik Veriler'!G16+'Çeyreklik Veriler'!H16</f>
        <v>-662080000</v>
      </c>
      <c r="F16">
        <f>'Çeyreklik Veriler'!F16+'Çeyreklik Veriler'!G16+'Çeyreklik Veriler'!H16+'Çeyreklik Veriler'!I16</f>
        <v>-786293000</v>
      </c>
      <c r="G16">
        <f>'Çeyreklik Veriler'!G16+'Çeyreklik Veriler'!H16+'Çeyreklik Veriler'!I16+'Çeyreklik Veriler'!J16</f>
        <v>-778395000</v>
      </c>
      <c r="H16">
        <f>'Çeyreklik Veriler'!H16+'Çeyreklik Veriler'!I16+'Çeyreklik Veriler'!J16+'Çeyreklik Veriler'!K16</f>
        <v>-681868000</v>
      </c>
      <c r="I16">
        <f>'Çeyreklik Veriler'!I16+'Çeyreklik Veriler'!J16+'Çeyreklik Veriler'!K16+'Çeyreklik Veriler'!L16</f>
        <v>-1004435000</v>
      </c>
      <c r="J16">
        <f>'Çeyreklik Veriler'!J16+'Çeyreklik Veriler'!K16+'Çeyreklik Veriler'!L16+'Çeyreklik Veriler'!M16</f>
        <v>-968588000</v>
      </c>
      <c r="K16">
        <f>'Çeyreklik Veriler'!K16+'Çeyreklik Veriler'!L16+'Çeyreklik Veriler'!M16+'Çeyreklik Veriler'!N16</f>
        <v>-882948000</v>
      </c>
      <c r="L16">
        <f>'Çeyreklik Veriler'!L16+'Çeyreklik Veriler'!M16+'Çeyreklik Veriler'!N16+'Çeyreklik Veriler'!O16</f>
        <v>-1018202000</v>
      </c>
      <c r="M16">
        <f>'Çeyreklik Veriler'!M16+'Çeyreklik Veriler'!N16+'Çeyreklik Veriler'!O16+'Çeyreklik Veriler'!P16</f>
        <v>-1216478000</v>
      </c>
      <c r="N16">
        <f>'Çeyreklik Veriler'!N16+'Çeyreklik Veriler'!O16+'Çeyreklik Veriler'!P16+'Çeyreklik Veriler'!Q16</f>
        <v>-1917828000</v>
      </c>
      <c r="O16">
        <f>'Çeyreklik Veriler'!O16+'Çeyreklik Veriler'!P16+'Çeyreklik Veriler'!Q16+'Çeyreklik Veriler'!R16</f>
        <v>-2557820000</v>
      </c>
      <c r="P16">
        <f>'Çeyreklik Veriler'!P16+'Çeyreklik Veriler'!Q16+'Çeyreklik Veriler'!R16+'Çeyreklik Veriler'!S16</f>
        <v>-3452763000</v>
      </c>
      <c r="Q16">
        <f>'Çeyreklik Veriler'!Q16+'Çeyreklik Veriler'!R16+'Çeyreklik Veriler'!S16+'Çeyreklik Veriler'!T16</f>
        <v>-4230047000</v>
      </c>
      <c r="R16">
        <f>'Çeyreklik Veriler'!R16+'Çeyreklik Veriler'!S16+'Çeyreklik Veriler'!T16+'Çeyreklik Veriler'!U16</f>
        <v>-4360236000</v>
      </c>
      <c r="S16">
        <f>'Çeyreklik Veriler'!S16+'Çeyreklik Veriler'!T16+'Çeyreklik Veriler'!U16+'Çeyreklik Veriler'!V16</f>
        <v>-5595521000</v>
      </c>
      <c r="T16">
        <f>'Çeyreklik Veriler'!T16+'Çeyreklik Veriler'!U16+'Çeyreklik Veriler'!V16+'Çeyreklik Veriler'!W16</f>
        <v>-6784818000</v>
      </c>
    </row>
    <row r="17" spans="1:20" x14ac:dyDescent="0.25">
      <c r="A17" t="s">
        <v>96</v>
      </c>
      <c r="B17">
        <f>'Çeyreklik Veriler'!B17+'Çeyreklik Veriler'!C17+'Çeyreklik Veriler'!D17+'Çeyreklik Veriler'!E17</f>
        <v>0</v>
      </c>
      <c r="C17">
        <f>'Çeyreklik Veriler'!C17+'Çeyreklik Veriler'!D17+'Çeyreklik Veriler'!E17+'Çeyreklik Veriler'!F17</f>
        <v>0</v>
      </c>
      <c r="D17">
        <f>'Çeyreklik Veriler'!D17+'Çeyreklik Veriler'!E17+'Çeyreklik Veriler'!F17+'Çeyreklik Veriler'!G17</f>
        <v>0</v>
      </c>
      <c r="E17">
        <f>'Çeyreklik Veriler'!E17+'Çeyreklik Veriler'!F17+'Çeyreklik Veriler'!G17+'Çeyreklik Veriler'!H17</f>
        <v>0</v>
      </c>
      <c r="F17">
        <f>'Çeyreklik Veriler'!F17+'Çeyreklik Veriler'!G17+'Çeyreklik Veriler'!H17+'Çeyreklik Veriler'!I17</f>
        <v>0</v>
      </c>
      <c r="G17">
        <f>'Çeyreklik Veriler'!G17+'Çeyreklik Veriler'!H17+'Çeyreklik Veriler'!I17+'Çeyreklik Veriler'!J17</f>
        <v>0</v>
      </c>
      <c r="H17">
        <f>'Çeyreklik Veriler'!H17+'Çeyreklik Veriler'!I17+'Çeyreklik Veriler'!J17+'Çeyreklik Veriler'!K17</f>
        <v>0</v>
      </c>
      <c r="I17">
        <f>'Çeyreklik Veriler'!I17+'Çeyreklik Veriler'!J17+'Çeyreklik Veriler'!K17+'Çeyreklik Veriler'!L17</f>
        <v>0</v>
      </c>
      <c r="J17">
        <f>'Çeyreklik Veriler'!J17+'Çeyreklik Veriler'!K17+'Çeyreklik Veriler'!L17+'Çeyreklik Veriler'!M17</f>
        <v>0</v>
      </c>
      <c r="K17">
        <f>'Çeyreklik Veriler'!K17+'Çeyreklik Veriler'!L17+'Çeyreklik Veriler'!M17+'Çeyreklik Veriler'!N17</f>
        <v>0</v>
      </c>
      <c r="L17">
        <f>'Çeyreklik Veriler'!L17+'Çeyreklik Veriler'!M17+'Çeyreklik Veriler'!N17+'Çeyreklik Veriler'!O17</f>
        <v>0</v>
      </c>
      <c r="M17">
        <f>'Çeyreklik Veriler'!M17+'Çeyreklik Veriler'!N17+'Çeyreklik Veriler'!O17+'Çeyreklik Veriler'!P17</f>
        <v>0</v>
      </c>
      <c r="N17">
        <f>'Çeyreklik Veriler'!N17+'Çeyreklik Veriler'!O17+'Çeyreklik Veriler'!P17+'Çeyreklik Veriler'!Q17</f>
        <v>0</v>
      </c>
      <c r="O17">
        <f>'Çeyreklik Veriler'!O17+'Çeyreklik Veriler'!P17+'Çeyreklik Veriler'!Q17+'Çeyreklik Veriler'!R17</f>
        <v>0</v>
      </c>
      <c r="P17">
        <f>'Çeyreklik Veriler'!P17+'Çeyreklik Veriler'!Q17+'Çeyreklik Veriler'!R17+'Çeyreklik Veriler'!S17</f>
        <v>0</v>
      </c>
      <c r="Q17">
        <f>'Çeyreklik Veriler'!Q17+'Çeyreklik Veriler'!R17+'Çeyreklik Veriler'!S17+'Çeyreklik Veriler'!T17</f>
        <v>0</v>
      </c>
      <c r="R17">
        <f>'Çeyreklik Veriler'!R17+'Çeyreklik Veriler'!S17+'Çeyreklik Veriler'!T17+'Çeyreklik Veriler'!U17</f>
        <v>0</v>
      </c>
      <c r="S17">
        <f>'Çeyreklik Veriler'!S17+'Çeyreklik Veriler'!T17+'Çeyreklik Veriler'!U17+'Çeyreklik Veriler'!V17</f>
        <v>0</v>
      </c>
      <c r="T17">
        <f>'Çeyreklik Veriler'!T17+'Çeyreklik Veriler'!U17+'Çeyreklik Veriler'!V17+'Çeyreklik Veriler'!W17</f>
        <v>0</v>
      </c>
    </row>
    <row r="18" spans="1:20" x14ac:dyDescent="0.25">
      <c r="A18" t="s">
        <v>97</v>
      </c>
      <c r="B18">
        <f>'Çeyreklik Veriler'!B18+'Çeyreklik Veriler'!C18+'Çeyreklik Veriler'!D18+'Çeyreklik Veriler'!E18</f>
        <v>2990561000</v>
      </c>
      <c r="C18">
        <f>'Çeyreklik Veriler'!C18+'Çeyreklik Veriler'!D18+'Çeyreklik Veriler'!E18+'Çeyreklik Veriler'!F18</f>
        <v>3060370000</v>
      </c>
      <c r="D18">
        <f>'Çeyreklik Veriler'!D18+'Çeyreklik Veriler'!E18+'Çeyreklik Veriler'!F18+'Çeyreklik Veriler'!G18</f>
        <v>3147995000</v>
      </c>
      <c r="E18">
        <f>'Çeyreklik Veriler'!E18+'Çeyreklik Veriler'!F18+'Çeyreklik Veriler'!G18+'Çeyreklik Veriler'!H18</f>
        <v>3064206000</v>
      </c>
      <c r="F18">
        <f>'Çeyreklik Veriler'!F18+'Çeyreklik Veriler'!G18+'Çeyreklik Veriler'!H18+'Çeyreklik Veriler'!I18</f>
        <v>3124495000</v>
      </c>
      <c r="G18">
        <f>'Çeyreklik Veriler'!G18+'Çeyreklik Veriler'!H18+'Çeyreklik Veriler'!I18+'Çeyreklik Veriler'!J18</f>
        <v>3207282000</v>
      </c>
      <c r="H18">
        <f>'Çeyreklik Veriler'!H18+'Çeyreklik Veriler'!I18+'Çeyreklik Veriler'!J18+'Çeyreklik Veriler'!K18</f>
        <v>3481625000</v>
      </c>
      <c r="I18">
        <f>'Çeyreklik Veriler'!I18+'Çeyreklik Veriler'!J18+'Çeyreklik Veriler'!K18+'Çeyreklik Veriler'!L18</f>
        <v>2737845000</v>
      </c>
      <c r="J18">
        <f>'Çeyreklik Veriler'!J18+'Çeyreklik Veriler'!K18+'Çeyreklik Veriler'!L18+'Çeyreklik Veriler'!M18</f>
        <v>2845580000</v>
      </c>
      <c r="K18">
        <f>'Çeyreklik Veriler'!K18+'Çeyreklik Veriler'!L18+'Çeyreklik Veriler'!M18+'Çeyreklik Veriler'!N18</f>
        <v>2981806000</v>
      </c>
      <c r="L18">
        <f>'Çeyreklik Veriler'!L18+'Çeyreklik Veriler'!M18+'Çeyreklik Veriler'!N18+'Çeyreklik Veriler'!O18</f>
        <v>2976602000</v>
      </c>
      <c r="M18">
        <f>'Çeyreklik Veriler'!M18+'Çeyreklik Veriler'!N18+'Çeyreklik Veriler'!O18+'Çeyreklik Veriler'!P18</f>
        <v>4514591000</v>
      </c>
      <c r="N18">
        <f>'Çeyreklik Veriler'!N18+'Çeyreklik Veriler'!O18+'Çeyreklik Veriler'!P18+'Çeyreklik Veriler'!Q18</f>
        <v>4628772000</v>
      </c>
      <c r="O18">
        <f>'Çeyreklik Veriler'!O18+'Çeyreklik Veriler'!P18+'Çeyreklik Veriler'!Q18+'Çeyreklik Veriler'!R18</f>
        <v>6181889000</v>
      </c>
      <c r="P18">
        <f>'Çeyreklik Veriler'!P18+'Çeyreklik Veriler'!Q18+'Çeyreklik Veriler'!R18+'Çeyreklik Veriler'!S18</f>
        <v>7663058000</v>
      </c>
      <c r="Q18">
        <f>'Çeyreklik Veriler'!Q18+'Çeyreklik Veriler'!R18+'Çeyreklik Veriler'!S18+'Çeyreklik Veriler'!T18</f>
        <v>8348007000</v>
      </c>
      <c r="R18">
        <f>'Çeyreklik Veriler'!R18+'Çeyreklik Veriler'!S18+'Çeyreklik Veriler'!T18+'Çeyreklik Veriler'!U18</f>
        <v>8704872000</v>
      </c>
      <c r="S18">
        <f>'Çeyreklik Veriler'!S18+'Çeyreklik Veriler'!T18+'Çeyreklik Veriler'!U18+'Çeyreklik Veriler'!V18</f>
        <v>9528681000</v>
      </c>
      <c r="T18">
        <f>'Çeyreklik Veriler'!T18+'Çeyreklik Veriler'!U18+'Çeyreklik Veriler'!V18+'Çeyreklik Veriler'!W18</f>
        <v>11118667000</v>
      </c>
    </row>
    <row r="19" spans="1:20" x14ac:dyDescent="0.25">
      <c r="A19" t="s">
        <v>98</v>
      </c>
      <c r="B19">
        <f>'Çeyreklik Veriler'!B19+'Çeyreklik Veriler'!C19+'Çeyreklik Veriler'!D19+'Çeyreklik Veriler'!E19</f>
        <v>4296422000</v>
      </c>
      <c r="C19">
        <f>'Çeyreklik Veriler'!C19+'Çeyreklik Veriler'!D19+'Çeyreklik Veriler'!E19+'Çeyreklik Veriler'!F19</f>
        <v>4406398000</v>
      </c>
      <c r="D19">
        <f>'Çeyreklik Veriler'!D19+'Çeyreklik Veriler'!E19+'Çeyreklik Veriler'!F19+'Çeyreklik Veriler'!G19</f>
        <v>4614890000</v>
      </c>
      <c r="E19">
        <f>'Çeyreklik Veriler'!E19+'Çeyreklik Veriler'!F19+'Çeyreklik Veriler'!G19+'Çeyreklik Veriler'!H19</f>
        <v>3173986000</v>
      </c>
      <c r="F19">
        <f>'Çeyreklik Veriler'!F19+'Çeyreklik Veriler'!G19+'Çeyreklik Veriler'!H19+'Çeyreklik Veriler'!I19</f>
        <v>3342213000</v>
      </c>
      <c r="G19">
        <f>'Çeyreklik Veriler'!G19+'Çeyreklik Veriler'!H19+'Çeyreklik Veriler'!I19+'Çeyreklik Veriler'!J19</f>
        <v>3334163000</v>
      </c>
      <c r="H19">
        <f>'Çeyreklik Veriler'!H19+'Çeyreklik Veriler'!I19+'Çeyreklik Veriler'!J19+'Çeyreklik Veriler'!K19</f>
        <v>3373774000</v>
      </c>
      <c r="I19">
        <f>'Çeyreklik Veriler'!I19+'Çeyreklik Veriler'!J19+'Çeyreklik Veriler'!K19+'Çeyreklik Veriler'!L19</f>
        <v>3096178000</v>
      </c>
      <c r="J19">
        <f>'Çeyreklik Veriler'!J19+'Çeyreklik Veriler'!K19+'Çeyreklik Veriler'!L19+'Çeyreklik Veriler'!M19</f>
        <v>3170440000</v>
      </c>
      <c r="K19">
        <f>'Çeyreklik Veriler'!K19+'Çeyreklik Veriler'!L19+'Çeyreklik Veriler'!M19+'Çeyreklik Veriler'!N19</f>
        <v>3266774000</v>
      </c>
      <c r="L19">
        <f>'Çeyreklik Veriler'!L19+'Çeyreklik Veriler'!M19+'Çeyreklik Veriler'!N19+'Çeyreklik Veriler'!O19</f>
        <v>3488289000</v>
      </c>
      <c r="M19">
        <f>'Çeyreklik Veriler'!M19+'Çeyreklik Veriler'!N19+'Çeyreklik Veriler'!O19+'Çeyreklik Veriler'!P19</f>
        <v>4899098000</v>
      </c>
      <c r="N19">
        <f>'Çeyreklik Veriler'!N19+'Çeyreklik Veriler'!O19+'Çeyreklik Veriler'!P19+'Çeyreklik Veriler'!Q19</f>
        <v>5266555000</v>
      </c>
      <c r="O19">
        <f>'Çeyreklik Veriler'!O19+'Çeyreklik Veriler'!P19+'Çeyreklik Veriler'!Q19+'Çeyreklik Veriler'!R19</f>
        <v>6346482000</v>
      </c>
      <c r="P19">
        <f>'Çeyreklik Veriler'!P19+'Çeyreklik Veriler'!Q19+'Çeyreklik Veriler'!R19+'Çeyreklik Veriler'!S19</f>
        <v>7367178000</v>
      </c>
      <c r="Q19">
        <f>'Çeyreklik Veriler'!Q19+'Çeyreklik Veriler'!R19+'Çeyreklik Veriler'!S19+'Çeyreklik Veriler'!T19</f>
        <v>8094130000</v>
      </c>
      <c r="R19">
        <f>'Çeyreklik Veriler'!R19+'Çeyreklik Veriler'!S19+'Çeyreklik Veriler'!T19+'Çeyreklik Veriler'!U19</f>
        <v>8726351000</v>
      </c>
      <c r="S19">
        <f>'Çeyreklik Veriler'!S19+'Çeyreklik Veriler'!T19+'Çeyreklik Veriler'!U19+'Çeyreklik Veriler'!V19</f>
        <v>10295549000</v>
      </c>
      <c r="T19">
        <f>'Çeyreklik Veriler'!T19+'Çeyreklik Veriler'!U19+'Çeyreklik Veriler'!V19+'Çeyreklik Veriler'!W19</f>
        <v>12571142000</v>
      </c>
    </row>
    <row r="20" spans="1:20" x14ac:dyDescent="0.25">
      <c r="A20" t="s">
        <v>99</v>
      </c>
      <c r="B20">
        <f>'Çeyreklik Veriler'!B20+'Çeyreklik Veriler'!C20+'Çeyreklik Veriler'!D20+'Çeyreklik Veriler'!E20</f>
        <v>0</v>
      </c>
      <c r="C20">
        <f>'Çeyreklik Veriler'!C20+'Çeyreklik Veriler'!D20+'Çeyreklik Veriler'!E20+'Çeyreklik Veriler'!F20</f>
        <v>0</v>
      </c>
      <c r="D20">
        <f>'Çeyreklik Veriler'!D20+'Çeyreklik Veriler'!E20+'Çeyreklik Veriler'!F20+'Çeyreklik Veriler'!G20</f>
        <v>0</v>
      </c>
      <c r="E20">
        <f>'Çeyreklik Veriler'!E20+'Çeyreklik Veriler'!F20+'Çeyreklik Veriler'!G20+'Çeyreklik Veriler'!H20</f>
        <v>0</v>
      </c>
      <c r="F20">
        <f>'Çeyreklik Veriler'!F20+'Çeyreklik Veriler'!G20+'Çeyreklik Veriler'!H20+'Çeyreklik Veriler'!I20</f>
        <v>0</v>
      </c>
      <c r="G20">
        <f>'Çeyreklik Veriler'!G20+'Çeyreklik Veriler'!H20+'Çeyreklik Veriler'!I20+'Çeyreklik Veriler'!J20</f>
        <v>0</v>
      </c>
      <c r="H20">
        <f>'Çeyreklik Veriler'!H20+'Çeyreklik Veriler'!I20+'Çeyreklik Veriler'!J20+'Çeyreklik Veriler'!K20</f>
        <v>0</v>
      </c>
      <c r="I20">
        <f>'Çeyreklik Veriler'!I20+'Çeyreklik Veriler'!J20+'Çeyreklik Veriler'!K20+'Çeyreklik Veriler'!L20</f>
        <v>0</v>
      </c>
      <c r="J20">
        <f>'Çeyreklik Veriler'!J20+'Çeyreklik Veriler'!K20+'Çeyreklik Veriler'!L20+'Çeyreklik Veriler'!M20</f>
        <v>0</v>
      </c>
      <c r="K20">
        <f>'Çeyreklik Veriler'!K20+'Çeyreklik Veriler'!L20+'Çeyreklik Veriler'!M20+'Çeyreklik Veriler'!N20</f>
        <v>0</v>
      </c>
      <c r="L20">
        <f>'Çeyreklik Veriler'!L20+'Çeyreklik Veriler'!M20+'Çeyreklik Veriler'!N20+'Çeyreklik Veriler'!O20</f>
        <v>0</v>
      </c>
      <c r="M20">
        <f>'Çeyreklik Veriler'!M20+'Çeyreklik Veriler'!N20+'Çeyreklik Veriler'!O20+'Çeyreklik Veriler'!P20</f>
        <v>0</v>
      </c>
      <c r="N20">
        <f>'Çeyreklik Veriler'!N20+'Çeyreklik Veriler'!O20+'Çeyreklik Veriler'!P20+'Çeyreklik Veriler'!Q20</f>
        <v>0</v>
      </c>
      <c r="O20">
        <f>'Çeyreklik Veriler'!O20+'Çeyreklik Veriler'!P20+'Çeyreklik Veriler'!Q20+'Çeyreklik Veriler'!R20</f>
        <v>0</v>
      </c>
      <c r="P20">
        <f>'Çeyreklik Veriler'!P20+'Çeyreklik Veriler'!Q20+'Çeyreklik Veriler'!R20+'Çeyreklik Veriler'!S20</f>
        <v>0</v>
      </c>
      <c r="Q20">
        <f>'Çeyreklik Veriler'!Q20+'Çeyreklik Veriler'!R20+'Çeyreklik Veriler'!S20+'Çeyreklik Veriler'!T20</f>
        <v>0</v>
      </c>
      <c r="R20">
        <f>'Çeyreklik Veriler'!R20+'Çeyreklik Veriler'!S20+'Çeyreklik Veriler'!T20+'Çeyreklik Veriler'!U20</f>
        <v>0</v>
      </c>
      <c r="S20">
        <f>'Çeyreklik Veriler'!S20+'Çeyreklik Veriler'!T20+'Çeyreklik Veriler'!U20+'Çeyreklik Veriler'!V20</f>
        <v>0</v>
      </c>
      <c r="T20">
        <f>'Çeyreklik Veriler'!T20+'Çeyreklik Veriler'!U20+'Çeyreklik Veriler'!V20+'Çeyreklik Veriler'!W20</f>
        <v>0</v>
      </c>
    </row>
    <row r="21" spans="1:20" x14ac:dyDescent="0.25">
      <c r="A21" t="s">
        <v>100</v>
      </c>
      <c r="B21">
        <f>'Çeyreklik Veriler'!B21+'Çeyreklik Veriler'!C21+'Çeyreklik Veriler'!D21+'Çeyreklik Veriler'!E21</f>
        <v>0</v>
      </c>
      <c r="C21">
        <f>'Çeyreklik Veriler'!C21+'Çeyreklik Veriler'!D21+'Çeyreklik Veriler'!E21+'Çeyreklik Veriler'!F21</f>
        <v>0</v>
      </c>
      <c r="D21">
        <f>'Çeyreklik Veriler'!D21+'Çeyreklik Veriler'!E21+'Çeyreklik Veriler'!F21+'Çeyreklik Veriler'!G21</f>
        <v>0</v>
      </c>
      <c r="E21">
        <f>'Çeyreklik Veriler'!E21+'Çeyreklik Veriler'!F21+'Çeyreklik Veriler'!G21+'Çeyreklik Veriler'!H21</f>
        <v>0</v>
      </c>
      <c r="F21">
        <f>'Çeyreklik Veriler'!F21+'Çeyreklik Veriler'!G21+'Çeyreklik Veriler'!H21+'Çeyreklik Veriler'!I21</f>
        <v>0</v>
      </c>
      <c r="G21">
        <f>'Çeyreklik Veriler'!G21+'Çeyreklik Veriler'!H21+'Çeyreklik Veriler'!I21+'Çeyreklik Veriler'!J21</f>
        <v>0</v>
      </c>
      <c r="H21">
        <f>'Çeyreklik Veriler'!H21+'Çeyreklik Veriler'!I21+'Çeyreklik Veriler'!J21+'Çeyreklik Veriler'!K21</f>
        <v>0</v>
      </c>
      <c r="I21">
        <f>'Çeyreklik Veriler'!I21+'Çeyreklik Veriler'!J21+'Çeyreklik Veriler'!K21+'Çeyreklik Veriler'!L21</f>
        <v>0</v>
      </c>
      <c r="J21">
        <f>'Çeyreklik Veriler'!J21+'Çeyreklik Veriler'!K21+'Çeyreklik Veriler'!L21+'Çeyreklik Veriler'!M21</f>
        <v>0</v>
      </c>
      <c r="K21">
        <f>'Çeyreklik Veriler'!K21+'Çeyreklik Veriler'!L21+'Çeyreklik Veriler'!M21+'Çeyreklik Veriler'!N21</f>
        <v>0</v>
      </c>
      <c r="L21">
        <f>'Çeyreklik Veriler'!L21+'Çeyreklik Veriler'!M21+'Çeyreklik Veriler'!N21+'Çeyreklik Veriler'!O21</f>
        <v>0</v>
      </c>
      <c r="M21">
        <f>'Çeyreklik Veriler'!M21+'Çeyreklik Veriler'!N21+'Çeyreklik Veriler'!O21+'Çeyreklik Veriler'!P21</f>
        <v>0</v>
      </c>
      <c r="N21">
        <f>'Çeyreklik Veriler'!N21+'Çeyreklik Veriler'!O21+'Çeyreklik Veriler'!P21+'Çeyreklik Veriler'!Q21</f>
        <v>0</v>
      </c>
      <c r="O21">
        <f>'Çeyreklik Veriler'!O21+'Çeyreklik Veriler'!P21+'Çeyreklik Veriler'!Q21+'Çeyreklik Veriler'!R21</f>
        <v>0</v>
      </c>
      <c r="P21">
        <f>'Çeyreklik Veriler'!P21+'Çeyreklik Veriler'!Q21+'Çeyreklik Veriler'!R21+'Çeyreklik Veriler'!S21</f>
        <v>0</v>
      </c>
      <c r="Q21">
        <f>'Çeyreklik Veriler'!Q21+'Çeyreklik Veriler'!R21+'Çeyreklik Veriler'!S21+'Çeyreklik Veriler'!T21</f>
        <v>0</v>
      </c>
      <c r="R21">
        <f>'Çeyreklik Veriler'!R21+'Çeyreklik Veriler'!S21+'Çeyreklik Veriler'!T21+'Çeyreklik Veriler'!U21</f>
        <v>0</v>
      </c>
      <c r="S21">
        <f>'Çeyreklik Veriler'!S21+'Çeyreklik Veriler'!T21+'Çeyreklik Veriler'!U21+'Çeyreklik Veriler'!V21</f>
        <v>0</v>
      </c>
      <c r="T21">
        <f>'Çeyreklik Veriler'!T21+'Çeyreklik Veriler'!U21+'Çeyreklik Veriler'!V21+'Çeyreklik Veriler'!W21</f>
        <v>0</v>
      </c>
    </row>
    <row r="22" spans="1:20" x14ac:dyDescent="0.25">
      <c r="A22" t="s">
        <v>101</v>
      </c>
      <c r="B22">
        <f>'Çeyreklik Veriler'!B22+'Çeyreklik Veriler'!C22+'Çeyreklik Veriler'!D22+'Çeyreklik Veriler'!E22</f>
        <v>0</v>
      </c>
      <c r="C22">
        <f>'Çeyreklik Veriler'!C22+'Çeyreklik Veriler'!D22+'Çeyreklik Veriler'!E22+'Çeyreklik Veriler'!F22</f>
        <v>0</v>
      </c>
      <c r="D22">
        <f>'Çeyreklik Veriler'!D22+'Çeyreklik Veriler'!E22+'Çeyreklik Veriler'!F22+'Çeyreklik Veriler'!G22</f>
        <v>0</v>
      </c>
      <c r="E22">
        <f>'Çeyreklik Veriler'!E22+'Çeyreklik Veriler'!F22+'Çeyreklik Veriler'!G22+'Çeyreklik Veriler'!H22</f>
        <v>0</v>
      </c>
      <c r="F22">
        <f>'Çeyreklik Veriler'!F22+'Çeyreklik Veriler'!G22+'Çeyreklik Veriler'!H22+'Çeyreklik Veriler'!I22</f>
        <v>0</v>
      </c>
      <c r="G22">
        <f>'Çeyreklik Veriler'!G22+'Çeyreklik Veriler'!H22+'Çeyreklik Veriler'!I22+'Çeyreklik Veriler'!J22</f>
        <v>0</v>
      </c>
      <c r="H22">
        <f>'Çeyreklik Veriler'!H22+'Çeyreklik Veriler'!I22+'Çeyreklik Veriler'!J22+'Çeyreklik Veriler'!K22</f>
        <v>0</v>
      </c>
      <c r="I22">
        <f>'Çeyreklik Veriler'!I22+'Çeyreklik Veriler'!J22+'Çeyreklik Veriler'!K22+'Çeyreklik Veriler'!L22</f>
        <v>0</v>
      </c>
      <c r="J22">
        <f>'Çeyreklik Veriler'!J22+'Çeyreklik Veriler'!K22+'Çeyreklik Veriler'!L22+'Çeyreklik Veriler'!M22</f>
        <v>0</v>
      </c>
      <c r="K22">
        <f>'Çeyreklik Veriler'!K22+'Çeyreklik Veriler'!L22+'Çeyreklik Veriler'!M22+'Çeyreklik Veriler'!N22</f>
        <v>0</v>
      </c>
      <c r="L22">
        <f>'Çeyreklik Veriler'!L22+'Çeyreklik Veriler'!M22+'Çeyreklik Veriler'!N22+'Çeyreklik Veriler'!O22</f>
        <v>0</v>
      </c>
      <c r="M22">
        <f>'Çeyreklik Veriler'!M22+'Çeyreklik Veriler'!N22+'Çeyreklik Veriler'!O22+'Çeyreklik Veriler'!P22</f>
        <v>0</v>
      </c>
      <c r="N22">
        <f>'Çeyreklik Veriler'!N22+'Çeyreklik Veriler'!O22+'Çeyreklik Veriler'!P22+'Çeyreklik Veriler'!Q22</f>
        <v>0</v>
      </c>
      <c r="O22">
        <f>'Çeyreklik Veriler'!O22+'Çeyreklik Veriler'!P22+'Çeyreklik Veriler'!Q22+'Çeyreklik Veriler'!R22</f>
        <v>0</v>
      </c>
      <c r="P22">
        <f>'Çeyreklik Veriler'!P22+'Çeyreklik Veriler'!Q22+'Çeyreklik Veriler'!R22+'Çeyreklik Veriler'!S22</f>
        <v>0</v>
      </c>
      <c r="Q22">
        <f>'Çeyreklik Veriler'!Q22+'Çeyreklik Veriler'!R22+'Çeyreklik Veriler'!S22+'Çeyreklik Veriler'!T22</f>
        <v>0</v>
      </c>
      <c r="R22">
        <f>'Çeyreklik Veriler'!R22+'Çeyreklik Veriler'!S22+'Çeyreklik Veriler'!T22+'Çeyreklik Veriler'!U22</f>
        <v>0</v>
      </c>
      <c r="S22">
        <f>'Çeyreklik Veriler'!S22+'Çeyreklik Veriler'!T22+'Çeyreklik Veriler'!U22+'Çeyreklik Veriler'!V22</f>
        <v>0</v>
      </c>
      <c r="T22">
        <f>'Çeyreklik Veriler'!T22+'Çeyreklik Veriler'!U22+'Çeyreklik Veriler'!V22+'Çeyreklik Veriler'!W22</f>
        <v>0</v>
      </c>
    </row>
    <row r="23" spans="1:20" x14ac:dyDescent="0.25">
      <c r="A23" t="s">
        <v>102</v>
      </c>
      <c r="B23">
        <f>'Çeyreklik Veriler'!B23+'Çeyreklik Veriler'!C23+'Çeyreklik Veriler'!D23+'Çeyreklik Veriler'!E23</f>
        <v>0</v>
      </c>
      <c r="C23">
        <f>'Çeyreklik Veriler'!C23+'Çeyreklik Veriler'!D23+'Çeyreklik Veriler'!E23+'Çeyreklik Veriler'!F23</f>
        <v>0</v>
      </c>
      <c r="D23">
        <f>'Çeyreklik Veriler'!D23+'Çeyreklik Veriler'!E23+'Çeyreklik Veriler'!F23+'Çeyreklik Veriler'!G23</f>
        <v>0</v>
      </c>
      <c r="E23">
        <f>'Çeyreklik Veriler'!E23+'Çeyreklik Veriler'!F23+'Çeyreklik Veriler'!G23+'Çeyreklik Veriler'!H23</f>
        <v>0</v>
      </c>
      <c r="F23">
        <f>'Çeyreklik Veriler'!F23+'Çeyreklik Veriler'!G23+'Çeyreklik Veriler'!H23+'Çeyreklik Veriler'!I23</f>
        <v>0</v>
      </c>
      <c r="G23">
        <f>'Çeyreklik Veriler'!G23+'Çeyreklik Veriler'!H23+'Çeyreklik Veriler'!I23+'Çeyreklik Veriler'!J23</f>
        <v>0</v>
      </c>
      <c r="H23">
        <f>'Çeyreklik Veriler'!H23+'Çeyreklik Veriler'!I23+'Çeyreklik Veriler'!J23+'Çeyreklik Veriler'!K23</f>
        <v>0</v>
      </c>
      <c r="I23">
        <f>'Çeyreklik Veriler'!I23+'Çeyreklik Veriler'!J23+'Çeyreklik Veriler'!K23+'Çeyreklik Veriler'!L23</f>
        <v>0</v>
      </c>
      <c r="J23">
        <f>'Çeyreklik Veriler'!J23+'Çeyreklik Veriler'!K23+'Çeyreklik Veriler'!L23+'Çeyreklik Veriler'!M23</f>
        <v>0</v>
      </c>
      <c r="K23">
        <f>'Çeyreklik Veriler'!K23+'Çeyreklik Veriler'!L23+'Çeyreklik Veriler'!M23+'Çeyreklik Veriler'!N23</f>
        <v>0</v>
      </c>
      <c r="L23">
        <f>'Çeyreklik Veriler'!L23+'Çeyreklik Veriler'!M23+'Çeyreklik Veriler'!N23+'Çeyreklik Veriler'!O23</f>
        <v>0</v>
      </c>
      <c r="M23">
        <f>'Çeyreklik Veriler'!M23+'Çeyreklik Veriler'!N23+'Çeyreklik Veriler'!O23+'Çeyreklik Veriler'!P23</f>
        <v>0</v>
      </c>
      <c r="N23">
        <f>'Çeyreklik Veriler'!N23+'Çeyreklik Veriler'!O23+'Çeyreklik Veriler'!P23+'Çeyreklik Veriler'!Q23</f>
        <v>0</v>
      </c>
      <c r="O23">
        <f>'Çeyreklik Veriler'!O23+'Çeyreklik Veriler'!P23+'Çeyreklik Veriler'!Q23+'Çeyreklik Veriler'!R23</f>
        <v>0</v>
      </c>
      <c r="P23">
        <f>'Çeyreklik Veriler'!P23+'Çeyreklik Veriler'!Q23+'Çeyreklik Veriler'!R23+'Çeyreklik Veriler'!S23</f>
        <v>0</v>
      </c>
      <c r="Q23">
        <f>'Çeyreklik Veriler'!Q23+'Çeyreklik Veriler'!R23+'Çeyreklik Veriler'!S23+'Çeyreklik Veriler'!T23</f>
        <v>0</v>
      </c>
      <c r="R23">
        <f>'Çeyreklik Veriler'!R23+'Çeyreklik Veriler'!S23+'Çeyreklik Veriler'!T23+'Çeyreklik Veriler'!U23</f>
        <v>0</v>
      </c>
      <c r="S23">
        <f>'Çeyreklik Veriler'!S23+'Çeyreklik Veriler'!T23+'Çeyreklik Veriler'!U23+'Çeyreklik Veriler'!V23</f>
        <v>0</v>
      </c>
      <c r="T23">
        <f>'Çeyreklik Veriler'!T23+'Çeyreklik Veriler'!U23+'Çeyreklik Veriler'!V23+'Çeyreklik Veriler'!W23</f>
        <v>0</v>
      </c>
    </row>
    <row r="24" spans="1:20" x14ac:dyDescent="0.25">
      <c r="A24" t="s">
        <v>103</v>
      </c>
      <c r="B24">
        <f>'Çeyreklik Veriler'!B24+'Çeyreklik Veriler'!C24+'Çeyreklik Veriler'!D24+'Çeyreklik Veriler'!E24</f>
        <v>2990561000</v>
      </c>
      <c r="C24">
        <f>'Çeyreklik Veriler'!C24+'Çeyreklik Veriler'!D24+'Çeyreklik Veriler'!E24+'Çeyreklik Veriler'!F24</f>
        <v>3060370000</v>
      </c>
      <c r="D24">
        <f>'Çeyreklik Veriler'!D24+'Çeyreklik Veriler'!E24+'Çeyreklik Veriler'!F24+'Çeyreklik Veriler'!G24</f>
        <v>3147995000</v>
      </c>
      <c r="E24">
        <f>'Çeyreklik Veriler'!E24+'Çeyreklik Veriler'!F24+'Çeyreklik Veriler'!G24+'Çeyreklik Veriler'!H24</f>
        <v>3064206000</v>
      </c>
      <c r="F24">
        <f>'Çeyreklik Veriler'!F24+'Çeyreklik Veriler'!G24+'Çeyreklik Veriler'!H24+'Çeyreklik Veriler'!I24</f>
        <v>3124495000</v>
      </c>
      <c r="G24">
        <f>'Çeyreklik Veriler'!G24+'Çeyreklik Veriler'!H24+'Çeyreklik Veriler'!I24+'Çeyreklik Veriler'!J24</f>
        <v>3207282000</v>
      </c>
      <c r="H24">
        <f>'Çeyreklik Veriler'!H24+'Çeyreklik Veriler'!I24+'Çeyreklik Veriler'!J24+'Çeyreklik Veriler'!K24</f>
        <v>3481625000</v>
      </c>
      <c r="I24">
        <f>'Çeyreklik Veriler'!I24+'Çeyreklik Veriler'!J24+'Çeyreklik Veriler'!K24+'Çeyreklik Veriler'!L24</f>
        <v>2737845000</v>
      </c>
      <c r="J24">
        <f>'Çeyreklik Veriler'!J24+'Çeyreklik Veriler'!K24+'Çeyreklik Veriler'!L24+'Çeyreklik Veriler'!M24</f>
        <v>2845580000</v>
      </c>
      <c r="K24">
        <f>'Çeyreklik Veriler'!K24+'Çeyreklik Veriler'!L24+'Çeyreklik Veriler'!M24+'Çeyreklik Veriler'!N24</f>
        <v>2981806000</v>
      </c>
      <c r="L24">
        <f>'Çeyreklik Veriler'!L24+'Çeyreklik Veriler'!M24+'Çeyreklik Veriler'!N24+'Çeyreklik Veriler'!O24</f>
        <v>2976602000</v>
      </c>
      <c r="M24">
        <f>'Çeyreklik Veriler'!M24+'Çeyreklik Veriler'!N24+'Çeyreklik Veriler'!O24+'Çeyreklik Veriler'!P24</f>
        <v>4514591000</v>
      </c>
      <c r="N24">
        <f>'Çeyreklik Veriler'!N24+'Çeyreklik Veriler'!O24+'Çeyreklik Veriler'!P24+'Çeyreklik Veriler'!Q24</f>
        <v>4628772000</v>
      </c>
      <c r="O24">
        <f>'Çeyreklik Veriler'!O24+'Çeyreklik Veriler'!P24+'Çeyreklik Veriler'!Q24+'Çeyreklik Veriler'!R24</f>
        <v>6181889000</v>
      </c>
      <c r="P24">
        <f>'Çeyreklik Veriler'!P24+'Çeyreklik Veriler'!Q24+'Çeyreklik Veriler'!R24+'Çeyreklik Veriler'!S24</f>
        <v>7663058000</v>
      </c>
      <c r="Q24">
        <f>'Çeyreklik Veriler'!Q24+'Çeyreklik Veriler'!R24+'Çeyreklik Veriler'!S24+'Çeyreklik Veriler'!T24</f>
        <v>8348007000</v>
      </c>
      <c r="R24">
        <f>'Çeyreklik Veriler'!R24+'Çeyreklik Veriler'!S24+'Çeyreklik Veriler'!T24+'Çeyreklik Veriler'!U24</f>
        <v>8704872000</v>
      </c>
      <c r="S24">
        <f>'Çeyreklik Veriler'!S24+'Çeyreklik Veriler'!T24+'Çeyreklik Veriler'!U24+'Çeyreklik Veriler'!V24</f>
        <v>9528681000</v>
      </c>
      <c r="T24">
        <f>'Çeyreklik Veriler'!T24+'Çeyreklik Veriler'!U24+'Çeyreklik Veriler'!V24+'Çeyreklik Veriler'!W24</f>
        <v>11118667000</v>
      </c>
    </row>
    <row r="25" spans="1:20" x14ac:dyDescent="0.25">
      <c r="A25" t="s">
        <v>104</v>
      </c>
      <c r="B25">
        <f>'Çeyreklik Veriler'!B25+'Çeyreklik Veriler'!C25+'Çeyreklik Veriler'!D25+'Çeyreklik Veriler'!E25</f>
        <v>121893000</v>
      </c>
      <c r="C25">
        <f>'Çeyreklik Veriler'!C25+'Çeyreklik Veriler'!D25+'Çeyreklik Veriler'!E25+'Çeyreklik Veriler'!F25</f>
        <v>125264000</v>
      </c>
      <c r="D25">
        <f>'Çeyreklik Veriler'!D25+'Çeyreklik Veriler'!E25+'Çeyreklik Veriler'!F25+'Çeyreklik Veriler'!G25</f>
        <v>203496000</v>
      </c>
      <c r="E25">
        <f>'Çeyreklik Veriler'!E25+'Çeyreklik Veriler'!F25+'Çeyreklik Veriler'!G25+'Çeyreklik Veriler'!H25</f>
        <v>170627000</v>
      </c>
      <c r="F25">
        <f>'Çeyreklik Veriler'!F25+'Çeyreklik Veriler'!G25+'Çeyreklik Veriler'!H25+'Çeyreklik Veriler'!I25</f>
        <v>123080000</v>
      </c>
      <c r="G25">
        <f>'Çeyreklik Veriler'!G25+'Çeyreklik Veriler'!H25+'Çeyreklik Veriler'!I25+'Çeyreklik Veriler'!J25</f>
        <v>105034000</v>
      </c>
      <c r="H25">
        <f>'Çeyreklik Veriler'!H25+'Çeyreklik Veriler'!I25+'Çeyreklik Veriler'!J25+'Çeyreklik Veriler'!K25</f>
        <v>26196000</v>
      </c>
      <c r="I25">
        <f>'Çeyreklik Veriler'!I25+'Çeyreklik Veriler'!J25+'Çeyreklik Veriler'!K25+'Çeyreklik Veriler'!L25</f>
        <v>64091000</v>
      </c>
      <c r="J25">
        <f>'Çeyreklik Veriler'!J25+'Çeyreklik Veriler'!K25+'Çeyreklik Veriler'!L25+'Çeyreklik Veriler'!M25</f>
        <v>123461000</v>
      </c>
      <c r="K25">
        <f>'Çeyreklik Veriler'!K25+'Çeyreklik Veriler'!L25+'Çeyreklik Veriler'!M25+'Çeyreklik Veriler'!N25</f>
        <v>136490000</v>
      </c>
      <c r="L25">
        <f>'Çeyreklik Veriler'!L25+'Çeyreklik Veriler'!M25+'Çeyreklik Veriler'!N25+'Çeyreklik Veriler'!O25</f>
        <v>126305000</v>
      </c>
      <c r="M25">
        <f>'Çeyreklik Veriler'!M25+'Çeyreklik Veriler'!N25+'Çeyreklik Veriler'!O25+'Çeyreklik Veriler'!P25</f>
        <v>108090000</v>
      </c>
      <c r="N25">
        <f>'Çeyreklik Veriler'!N25+'Çeyreklik Veriler'!O25+'Çeyreklik Veriler'!P25+'Çeyreklik Veriler'!Q25</f>
        <v>162944000</v>
      </c>
      <c r="O25">
        <f>'Çeyreklik Veriler'!O25+'Çeyreklik Veriler'!P25+'Çeyreklik Veriler'!Q25+'Çeyreklik Veriler'!R25</f>
        <v>74293000</v>
      </c>
      <c r="P25">
        <f>'Çeyreklik Veriler'!P25+'Çeyreklik Veriler'!Q25+'Çeyreklik Veriler'!R25+'Çeyreklik Veriler'!S25</f>
        <v>177047000</v>
      </c>
      <c r="Q25">
        <f>'Çeyreklik Veriler'!Q25+'Çeyreklik Veriler'!R25+'Çeyreklik Veriler'!S25+'Çeyreklik Veriler'!T25</f>
        <v>310657000</v>
      </c>
      <c r="R25">
        <f>'Çeyreklik Veriler'!R25+'Çeyreklik Veriler'!S25+'Çeyreklik Veriler'!T25+'Çeyreklik Veriler'!U25</f>
        <v>654849000</v>
      </c>
      <c r="S25">
        <f>'Çeyreklik Veriler'!S25+'Çeyreklik Veriler'!T25+'Çeyreklik Veriler'!U25+'Çeyreklik Veriler'!V25</f>
        <v>1000451000</v>
      </c>
      <c r="T25">
        <f>'Çeyreklik Veriler'!T25+'Çeyreklik Veriler'!U25+'Çeyreklik Veriler'!V25+'Çeyreklik Veriler'!W25</f>
        <v>1201216000</v>
      </c>
    </row>
    <row r="26" spans="1:20" x14ac:dyDescent="0.25">
      <c r="A26" t="s">
        <v>105</v>
      </c>
      <c r="B26">
        <f>'Çeyreklik Veriler'!B26+'Çeyreklik Veriler'!C26+'Çeyreklik Veriler'!D26+'Çeyreklik Veriler'!E26</f>
        <v>-1707836000</v>
      </c>
      <c r="C26">
        <f>'Çeyreklik Veriler'!C26+'Çeyreklik Veriler'!D26+'Çeyreklik Veriler'!E26+'Çeyreklik Veriler'!F26</f>
        <v>-1904416000</v>
      </c>
      <c r="D26">
        <f>'Çeyreklik Veriler'!D26+'Çeyreklik Veriler'!E26+'Çeyreklik Veriler'!F26+'Çeyreklik Veriler'!G26</f>
        <v>-2011675000</v>
      </c>
      <c r="E26">
        <f>'Çeyreklik Veriler'!E26+'Çeyreklik Veriler'!F26+'Çeyreklik Veriler'!G26+'Çeyreklik Veriler'!H26</f>
        <v>-1843477000</v>
      </c>
      <c r="F26">
        <f>'Çeyreklik Veriler'!F26+'Çeyreklik Veriler'!G26+'Çeyreklik Veriler'!H26+'Çeyreklik Veriler'!I26</f>
        <v>-1838916000</v>
      </c>
      <c r="G26">
        <f>'Çeyreklik Veriler'!G26+'Çeyreklik Veriler'!H26+'Çeyreklik Veriler'!I26+'Çeyreklik Veriler'!J26</f>
        <v>-1673000000</v>
      </c>
      <c r="H26">
        <f>'Çeyreklik Veriler'!H26+'Çeyreklik Veriler'!I26+'Çeyreklik Veriler'!J26+'Çeyreklik Veriler'!K26</f>
        <v>-1490789000</v>
      </c>
      <c r="I26">
        <f>'Çeyreklik Veriler'!I26+'Çeyreklik Veriler'!J26+'Çeyreklik Veriler'!K26+'Çeyreklik Veriler'!L26</f>
        <v>-1389230000</v>
      </c>
      <c r="J26">
        <f>'Çeyreklik Veriler'!J26+'Çeyreklik Veriler'!K26+'Çeyreklik Veriler'!L26+'Çeyreklik Veriler'!M26</f>
        <v>-1322813000</v>
      </c>
      <c r="K26">
        <f>'Çeyreklik Veriler'!K26+'Çeyreklik Veriler'!L26+'Çeyreklik Veriler'!M26+'Çeyreklik Veriler'!N26</f>
        <v>-1335439000</v>
      </c>
      <c r="L26">
        <f>'Çeyreklik Veriler'!L26+'Çeyreklik Veriler'!M26+'Çeyreklik Veriler'!N26+'Çeyreklik Veriler'!O26</f>
        <v>-1407553000</v>
      </c>
      <c r="M26">
        <f>'Çeyreklik Veriler'!M26+'Çeyreklik Veriler'!N26+'Çeyreklik Veriler'!O26+'Çeyreklik Veriler'!P26</f>
        <v>-1479567000</v>
      </c>
      <c r="N26">
        <f>'Çeyreklik Veriler'!N26+'Çeyreklik Veriler'!O26+'Çeyreklik Veriler'!P26+'Çeyreklik Veriler'!Q26</f>
        <v>-2027152000</v>
      </c>
      <c r="O26">
        <f>'Çeyreklik Veriler'!O26+'Çeyreklik Veriler'!P26+'Çeyreklik Veriler'!Q26+'Çeyreklik Veriler'!R26</f>
        <v>-2735426000</v>
      </c>
      <c r="P26">
        <f>'Çeyreklik Veriler'!P26+'Çeyreklik Veriler'!Q26+'Çeyreklik Veriler'!R26+'Çeyreklik Veriler'!S26</f>
        <v>-3447509000</v>
      </c>
      <c r="Q26">
        <f>'Çeyreklik Veriler'!Q26+'Çeyreklik Veriler'!R26+'Çeyreklik Veriler'!S26+'Çeyreklik Veriler'!T26</f>
        <v>-4212040000</v>
      </c>
      <c r="R26">
        <f>'Çeyreklik Veriler'!R26+'Çeyreklik Veriler'!S26+'Çeyreklik Veriler'!T26+'Çeyreklik Veriler'!U26</f>
        <v>-4553859000</v>
      </c>
      <c r="S26">
        <f>'Çeyreklik Veriler'!S26+'Çeyreklik Veriler'!T26+'Çeyreklik Veriler'!U26+'Çeyreklik Veriler'!V26</f>
        <v>-4635878000</v>
      </c>
      <c r="T26">
        <f>'Çeyreklik Veriler'!T26+'Çeyreklik Veriler'!U26+'Çeyreklik Veriler'!V26+'Çeyreklik Veriler'!W26</f>
        <v>-5637374000</v>
      </c>
    </row>
    <row r="27" spans="1:20" x14ac:dyDescent="0.25">
      <c r="A27" t="s">
        <v>106</v>
      </c>
      <c r="B27">
        <f>'Çeyreklik Veriler'!B27+'Çeyreklik Veriler'!C27+'Çeyreklik Veriler'!D27+'Çeyreklik Veriler'!E27</f>
        <v>0</v>
      </c>
      <c r="C27">
        <f>'Çeyreklik Veriler'!C27+'Çeyreklik Veriler'!D27+'Çeyreklik Veriler'!E27+'Çeyreklik Veriler'!F27</f>
        <v>0</v>
      </c>
      <c r="D27">
        <f>'Çeyreklik Veriler'!D27+'Çeyreklik Veriler'!E27+'Çeyreklik Veriler'!F27+'Çeyreklik Veriler'!G27</f>
        <v>0</v>
      </c>
      <c r="E27">
        <f>'Çeyreklik Veriler'!E27+'Çeyreklik Veriler'!F27+'Çeyreklik Veriler'!G27+'Çeyreklik Veriler'!H27</f>
        <v>0</v>
      </c>
      <c r="F27">
        <f>'Çeyreklik Veriler'!F27+'Çeyreklik Veriler'!G27+'Çeyreklik Veriler'!H27+'Çeyreklik Veriler'!I27</f>
        <v>0</v>
      </c>
      <c r="G27">
        <f>'Çeyreklik Veriler'!G27+'Çeyreklik Veriler'!H27+'Çeyreklik Veriler'!I27+'Çeyreklik Veriler'!J27</f>
        <v>0</v>
      </c>
      <c r="H27">
        <f>'Çeyreklik Veriler'!H27+'Çeyreklik Veriler'!I27+'Çeyreklik Veriler'!J27+'Çeyreklik Veriler'!K27</f>
        <v>0</v>
      </c>
      <c r="I27">
        <f>'Çeyreklik Veriler'!I27+'Çeyreklik Veriler'!J27+'Çeyreklik Veriler'!K27+'Çeyreklik Veriler'!L27</f>
        <v>0</v>
      </c>
      <c r="J27">
        <f>'Çeyreklik Veriler'!J27+'Çeyreklik Veriler'!K27+'Çeyreklik Veriler'!L27+'Çeyreklik Veriler'!M27</f>
        <v>0</v>
      </c>
      <c r="K27">
        <f>'Çeyreklik Veriler'!K27+'Çeyreklik Veriler'!L27+'Çeyreklik Veriler'!M27+'Çeyreklik Veriler'!N27</f>
        <v>0</v>
      </c>
      <c r="L27">
        <f>'Çeyreklik Veriler'!L27+'Çeyreklik Veriler'!M27+'Çeyreklik Veriler'!N27+'Çeyreklik Veriler'!O27</f>
        <v>0</v>
      </c>
      <c r="M27">
        <f>'Çeyreklik Veriler'!M27+'Çeyreklik Veriler'!N27+'Çeyreklik Veriler'!O27+'Çeyreklik Veriler'!P27</f>
        <v>0</v>
      </c>
      <c r="N27">
        <f>'Çeyreklik Veriler'!N27+'Çeyreklik Veriler'!O27+'Çeyreklik Veriler'!P27+'Çeyreklik Veriler'!Q27</f>
        <v>0</v>
      </c>
      <c r="O27">
        <f>'Çeyreklik Veriler'!O27+'Çeyreklik Veriler'!P27+'Çeyreklik Veriler'!Q27+'Çeyreklik Veriler'!R27</f>
        <v>0</v>
      </c>
      <c r="P27">
        <f>'Çeyreklik Veriler'!P27+'Çeyreklik Veriler'!Q27+'Çeyreklik Veriler'!R27+'Çeyreklik Veriler'!S27</f>
        <v>0</v>
      </c>
      <c r="Q27">
        <f>'Çeyreklik Veriler'!Q27+'Çeyreklik Veriler'!R27+'Çeyreklik Veriler'!S27+'Çeyreklik Veriler'!T27</f>
        <v>0</v>
      </c>
      <c r="R27">
        <f>'Çeyreklik Veriler'!R27+'Çeyreklik Veriler'!S27+'Çeyreklik Veriler'!T27+'Çeyreklik Veriler'!U27</f>
        <v>0</v>
      </c>
      <c r="S27">
        <f>'Çeyreklik Veriler'!S27+'Çeyreklik Veriler'!T27+'Çeyreklik Veriler'!U27+'Çeyreklik Veriler'!V27</f>
        <v>0</v>
      </c>
      <c r="T27">
        <f>'Çeyreklik Veriler'!T27+'Çeyreklik Veriler'!U27+'Çeyreklik Veriler'!V27+'Çeyreklik Veriler'!W27</f>
        <v>0</v>
      </c>
    </row>
    <row r="28" spans="1:20" x14ac:dyDescent="0.25">
      <c r="A28" t="s">
        <v>107</v>
      </c>
      <c r="B28">
        <f>'Çeyreklik Veriler'!B28+'Çeyreklik Veriler'!C28+'Çeyreklik Veriler'!D28+'Çeyreklik Veriler'!E28</f>
        <v>1404618000</v>
      </c>
      <c r="C28">
        <f>'Çeyreklik Veriler'!C28+'Çeyreklik Veriler'!D28+'Çeyreklik Veriler'!E28+'Çeyreklik Veriler'!F28</f>
        <v>1281218000</v>
      </c>
      <c r="D28">
        <f>'Çeyreklik Veriler'!D28+'Çeyreklik Veriler'!E28+'Çeyreklik Veriler'!F28+'Çeyreklik Veriler'!G28</f>
        <v>1339816000</v>
      </c>
      <c r="E28">
        <f>'Çeyreklik Veriler'!E28+'Çeyreklik Veriler'!F28+'Çeyreklik Veriler'!G28+'Çeyreklik Veriler'!H28</f>
        <v>1391356000</v>
      </c>
      <c r="F28">
        <f>'Çeyreklik Veriler'!F28+'Çeyreklik Veriler'!G28+'Çeyreklik Veriler'!H28+'Çeyreklik Veriler'!I28</f>
        <v>1408659000</v>
      </c>
      <c r="G28">
        <f>'Çeyreklik Veriler'!G28+'Çeyreklik Veriler'!H28+'Çeyreklik Veriler'!I28+'Çeyreklik Veriler'!J28</f>
        <v>1639316000</v>
      </c>
      <c r="H28">
        <f>'Çeyreklik Veriler'!H28+'Çeyreklik Veriler'!I28+'Çeyreklik Veriler'!J28+'Çeyreklik Veriler'!K28</f>
        <v>2017032000</v>
      </c>
      <c r="I28">
        <f>'Çeyreklik Veriler'!I28+'Çeyreklik Veriler'!J28+'Çeyreklik Veriler'!K28+'Çeyreklik Veriler'!L28</f>
        <v>1412706000</v>
      </c>
      <c r="J28">
        <f>'Çeyreklik Veriler'!J28+'Çeyreklik Veriler'!K28+'Çeyreklik Veriler'!L28+'Çeyreklik Veriler'!M28</f>
        <v>1646228000</v>
      </c>
      <c r="K28">
        <f>'Çeyreklik Veriler'!K28+'Çeyreklik Veriler'!L28+'Çeyreklik Veriler'!M28+'Çeyreklik Veriler'!N28</f>
        <v>1782857000</v>
      </c>
      <c r="L28">
        <f>'Çeyreklik Veriler'!L28+'Çeyreklik Veriler'!M28+'Çeyreklik Veriler'!N28+'Çeyreklik Veriler'!O28</f>
        <v>1695354000</v>
      </c>
      <c r="M28">
        <f>'Çeyreklik Veriler'!M28+'Çeyreklik Veriler'!N28+'Çeyreklik Veriler'!O28+'Çeyreklik Veriler'!P28</f>
        <v>3143114000</v>
      </c>
      <c r="N28">
        <f>'Çeyreklik Veriler'!N28+'Çeyreklik Veriler'!O28+'Çeyreklik Veriler'!P28+'Çeyreklik Veriler'!Q28</f>
        <v>2764564000</v>
      </c>
      <c r="O28">
        <f>'Çeyreklik Veriler'!O28+'Çeyreklik Veriler'!P28+'Çeyreklik Veriler'!Q28+'Çeyreklik Veriler'!R28</f>
        <v>3520756000</v>
      </c>
      <c r="P28">
        <f>'Çeyreklik Veriler'!P28+'Çeyreklik Veriler'!Q28+'Çeyreklik Veriler'!R28+'Çeyreklik Veriler'!S28</f>
        <v>4392596000</v>
      </c>
      <c r="Q28">
        <f>'Çeyreklik Veriler'!Q28+'Çeyreklik Veriler'!R28+'Çeyreklik Veriler'!S28+'Çeyreklik Veriler'!T28</f>
        <v>4446624000</v>
      </c>
      <c r="R28">
        <f>'Çeyreklik Veriler'!R28+'Çeyreklik Veriler'!S28+'Çeyreklik Veriler'!T28+'Çeyreklik Veriler'!U28</f>
        <v>4805862000</v>
      </c>
      <c r="S28">
        <f>'Çeyreklik Veriler'!S28+'Çeyreklik Veriler'!T28+'Çeyreklik Veriler'!U28+'Çeyreklik Veriler'!V28</f>
        <v>5893254000</v>
      </c>
      <c r="T28">
        <f>'Çeyreklik Veriler'!T28+'Çeyreklik Veriler'!U28+'Çeyreklik Veriler'!V28+'Çeyreklik Veriler'!W28</f>
        <v>6682509000</v>
      </c>
    </row>
    <row r="29" spans="1:20" x14ac:dyDescent="0.25">
      <c r="A29" t="s">
        <v>108</v>
      </c>
      <c r="B29">
        <f>'Çeyreklik Veriler'!B29+'Çeyreklik Veriler'!C29+'Çeyreklik Veriler'!D29+'Çeyreklik Veriler'!E29</f>
        <v>-602364000</v>
      </c>
      <c r="C29">
        <f>'Çeyreklik Veriler'!C29+'Çeyreklik Veriler'!D29+'Çeyreklik Veriler'!E29+'Çeyreklik Veriler'!F29</f>
        <v>-573652000</v>
      </c>
      <c r="D29">
        <f>'Çeyreklik Veriler'!D29+'Çeyreklik Veriler'!E29+'Çeyreklik Veriler'!F29+'Çeyreklik Veriler'!G29</f>
        <v>-566445000</v>
      </c>
      <c r="E29">
        <f>'Çeyreklik Veriler'!E29+'Çeyreklik Veriler'!F29+'Çeyreklik Veriler'!G29+'Çeyreklik Veriler'!H29</f>
        <v>-357734000</v>
      </c>
      <c r="F29">
        <f>'Çeyreklik Veriler'!F29+'Çeyreklik Veriler'!G29+'Çeyreklik Veriler'!H29+'Çeyreklik Veriler'!I29</f>
        <v>-331388000</v>
      </c>
      <c r="G29">
        <f>'Çeyreklik Veriler'!G29+'Çeyreklik Veriler'!H29+'Çeyreklik Veriler'!I29+'Çeyreklik Veriler'!J29</f>
        <v>-356221000</v>
      </c>
      <c r="H29">
        <f>'Çeyreklik Veriler'!H29+'Çeyreklik Veriler'!I29+'Çeyreklik Veriler'!J29+'Çeyreklik Veriler'!K29</f>
        <v>-426462000</v>
      </c>
      <c r="I29">
        <f>'Çeyreklik Veriler'!I29+'Çeyreklik Veriler'!J29+'Çeyreklik Veriler'!K29+'Çeyreklik Veriler'!L29</f>
        <v>-325023000</v>
      </c>
      <c r="J29">
        <f>'Çeyreklik Veriler'!J29+'Çeyreklik Veriler'!K29+'Çeyreklik Veriler'!L29+'Çeyreklik Veriler'!M29</f>
        <v>-367629000</v>
      </c>
      <c r="K29">
        <f>'Çeyreklik Veriler'!K29+'Çeyreklik Veriler'!L29+'Çeyreklik Veriler'!M29+'Çeyreklik Veriler'!N29</f>
        <v>-433838000</v>
      </c>
      <c r="L29">
        <f>'Çeyreklik Veriler'!L29+'Çeyreklik Veriler'!M29+'Çeyreklik Veriler'!N29+'Çeyreklik Veriler'!O29</f>
        <v>-450503000</v>
      </c>
      <c r="M29">
        <f>'Çeyreklik Veriler'!M29+'Çeyreklik Veriler'!N29+'Çeyreklik Veriler'!O29+'Çeyreklik Veriler'!P29</f>
        <v>-860746000</v>
      </c>
      <c r="N29">
        <f>'Çeyreklik Veriler'!N29+'Çeyreklik Veriler'!O29+'Çeyreklik Veriler'!P29+'Çeyreklik Veriler'!Q29</f>
        <v>-821154000</v>
      </c>
      <c r="O29">
        <f>'Çeyreklik Veriler'!O29+'Çeyreklik Veriler'!P29+'Çeyreklik Veriler'!Q29+'Çeyreklik Veriler'!R29</f>
        <v>-1032726000</v>
      </c>
      <c r="P29">
        <f>'Çeyreklik Veriler'!P29+'Çeyreklik Veriler'!Q29+'Çeyreklik Veriler'!R29+'Çeyreklik Veriler'!S29</f>
        <v>-1238249000</v>
      </c>
      <c r="Q29">
        <f>'Çeyreklik Veriler'!Q29+'Çeyreklik Veriler'!R29+'Çeyreklik Veriler'!S29+'Çeyreklik Veriler'!T29</f>
        <v>10051469000</v>
      </c>
      <c r="R29">
        <f>'Çeyreklik Veriler'!R29+'Çeyreklik Veriler'!S29+'Çeyreklik Veriler'!T29+'Çeyreklik Veriler'!U29</f>
        <v>9868777000</v>
      </c>
      <c r="S29">
        <f>'Çeyreklik Veriler'!S29+'Çeyreklik Veriler'!T29+'Çeyreklik Veriler'!U29+'Çeyreklik Veriler'!V29</f>
        <v>9783164000</v>
      </c>
      <c r="T29">
        <f>'Çeyreklik Veriler'!T29+'Çeyreklik Veriler'!U29+'Çeyreklik Veriler'!V29+'Çeyreklik Veriler'!W29</f>
        <v>18370434000</v>
      </c>
    </row>
    <row r="30" spans="1:20" x14ac:dyDescent="0.25">
      <c r="A30" t="s">
        <v>109</v>
      </c>
      <c r="B30">
        <f>'Çeyreklik Veriler'!B30+'Çeyreklik Veriler'!C30+'Çeyreklik Veriler'!D30+'Çeyreklik Veriler'!E30</f>
        <v>-250653000</v>
      </c>
      <c r="C30">
        <f>'Çeyreklik Veriler'!C30+'Çeyreklik Veriler'!D30+'Çeyreklik Veriler'!E30+'Çeyreklik Veriler'!F30</f>
        <v>-283166000</v>
      </c>
      <c r="D30">
        <f>'Çeyreklik Veriler'!D30+'Çeyreklik Veriler'!E30+'Çeyreklik Veriler'!F30+'Çeyreklik Veriler'!G30</f>
        <v>-425204000</v>
      </c>
      <c r="E30">
        <f>'Çeyreklik Veriler'!E30+'Çeyreklik Veriler'!F30+'Çeyreklik Veriler'!G30+'Çeyreklik Veriler'!H30</f>
        <v>-492099000</v>
      </c>
      <c r="F30">
        <f>'Çeyreklik Veriler'!F30+'Çeyreklik Veriler'!G30+'Çeyreklik Veriler'!H30+'Çeyreklik Veriler'!I30</f>
        <v>-450910000</v>
      </c>
      <c r="G30">
        <f>'Çeyreklik Veriler'!G30+'Çeyreklik Veriler'!H30+'Çeyreklik Veriler'!I30+'Çeyreklik Veriler'!J30</f>
        <v>-389837000</v>
      </c>
      <c r="H30">
        <f>'Çeyreklik Veriler'!H30+'Çeyreklik Veriler'!I30+'Çeyreklik Veriler'!J30+'Çeyreklik Veriler'!K30</f>
        <v>-480216000</v>
      </c>
      <c r="I30">
        <f>'Çeyreklik Veriler'!I30+'Çeyreklik Veriler'!J30+'Çeyreklik Veriler'!K30+'Çeyreklik Veriler'!L30</f>
        <v>-537986000</v>
      </c>
      <c r="J30">
        <f>'Çeyreklik Veriler'!J30+'Çeyreklik Veriler'!K30+'Çeyreklik Veriler'!L30+'Çeyreklik Veriler'!M30</f>
        <v>-692673000</v>
      </c>
      <c r="K30">
        <f>'Çeyreklik Veriler'!K30+'Çeyreklik Veriler'!L30+'Çeyreklik Veriler'!M30+'Çeyreklik Veriler'!N30</f>
        <v>-1088252000</v>
      </c>
      <c r="L30">
        <f>'Çeyreklik Veriler'!L30+'Çeyreklik Veriler'!M30+'Çeyreklik Veriler'!N30+'Çeyreklik Veriler'!O30</f>
        <v>-1184817000</v>
      </c>
      <c r="M30">
        <f>'Çeyreklik Veriler'!M30+'Çeyreklik Veriler'!N30+'Çeyreklik Veriler'!O30+'Çeyreklik Veriler'!P30</f>
        <v>-989969000</v>
      </c>
      <c r="N30">
        <f>'Çeyreklik Veriler'!N30+'Çeyreklik Veriler'!O30+'Çeyreklik Veriler'!P30+'Çeyreklik Veriler'!Q30</f>
        <v>-1055156000</v>
      </c>
      <c r="O30">
        <f>'Çeyreklik Veriler'!O30+'Çeyreklik Veriler'!P30+'Çeyreklik Veriler'!Q30+'Çeyreklik Veriler'!R30</f>
        <v>-952818000</v>
      </c>
      <c r="P30">
        <f>'Çeyreklik Veriler'!P30+'Çeyreklik Veriler'!Q30+'Çeyreklik Veriler'!R30+'Çeyreklik Veriler'!S30</f>
        <v>-918937000</v>
      </c>
      <c r="Q30">
        <f>'Çeyreklik Veriler'!Q30+'Çeyreklik Veriler'!R30+'Çeyreklik Veriler'!S30+'Çeyreklik Veriler'!T30</f>
        <v>-2483504000</v>
      </c>
      <c r="R30">
        <f>'Çeyreklik Veriler'!R30+'Çeyreklik Veriler'!S30+'Çeyreklik Veriler'!T30+'Çeyreklik Veriler'!U30</f>
        <v>-3192077000</v>
      </c>
      <c r="S30">
        <f>'Çeyreklik Veriler'!S30+'Çeyreklik Veriler'!T30+'Çeyreklik Veriler'!U30+'Çeyreklik Veriler'!V30</f>
        <v>-2241400000</v>
      </c>
      <c r="T30">
        <f>'Çeyreklik Veriler'!T30+'Çeyreklik Veriler'!U30+'Çeyreklik Veriler'!V30+'Çeyreklik Veriler'!W30</f>
        <v>-1682584000</v>
      </c>
    </row>
    <row r="31" spans="1:20" x14ac:dyDescent="0.25">
      <c r="A31" t="s">
        <v>110</v>
      </c>
      <c r="B31">
        <f>'Çeyreklik Veriler'!B31+'Çeyreklik Veriler'!C31+'Çeyreklik Veriler'!D31+'Çeyreklik Veriler'!E31</f>
        <v>-351711000</v>
      </c>
      <c r="C31">
        <f>'Çeyreklik Veriler'!C31+'Çeyreklik Veriler'!D31+'Çeyreklik Veriler'!E31+'Çeyreklik Veriler'!F31</f>
        <v>-290486000</v>
      </c>
      <c r="D31">
        <f>'Çeyreklik Veriler'!D31+'Çeyreklik Veriler'!E31+'Çeyreklik Veriler'!F31+'Çeyreklik Veriler'!G31</f>
        <v>-141241000</v>
      </c>
      <c r="E31">
        <f>'Çeyreklik Veriler'!E31+'Çeyreklik Veriler'!F31+'Çeyreklik Veriler'!G31+'Çeyreklik Veriler'!H31</f>
        <v>134365000</v>
      </c>
      <c r="F31">
        <f>'Çeyreklik Veriler'!F31+'Çeyreklik Veriler'!G31+'Çeyreklik Veriler'!H31+'Çeyreklik Veriler'!I31</f>
        <v>119522000</v>
      </c>
      <c r="G31">
        <f>'Çeyreklik Veriler'!G31+'Çeyreklik Veriler'!H31+'Çeyreklik Veriler'!I31+'Çeyreklik Veriler'!J31</f>
        <v>33616000</v>
      </c>
      <c r="H31">
        <f>'Çeyreklik Veriler'!H31+'Çeyreklik Veriler'!I31+'Çeyreklik Veriler'!J31+'Çeyreklik Veriler'!K31</f>
        <v>53754000</v>
      </c>
      <c r="I31">
        <f>'Çeyreklik Veriler'!I31+'Çeyreklik Veriler'!J31+'Çeyreklik Veriler'!K31+'Çeyreklik Veriler'!L31</f>
        <v>212963000</v>
      </c>
      <c r="J31">
        <f>'Çeyreklik Veriler'!J31+'Çeyreklik Veriler'!K31+'Çeyreklik Veriler'!L31+'Çeyreklik Veriler'!M31</f>
        <v>325044000</v>
      </c>
      <c r="K31">
        <f>'Çeyreklik Veriler'!K31+'Çeyreklik Veriler'!L31+'Çeyreklik Veriler'!M31+'Çeyreklik Veriler'!N31</f>
        <v>654414000</v>
      </c>
      <c r="L31">
        <f>'Çeyreklik Veriler'!L31+'Çeyreklik Veriler'!M31+'Çeyreklik Veriler'!N31+'Çeyreklik Veriler'!O31</f>
        <v>734314000</v>
      </c>
      <c r="M31">
        <f>'Çeyreklik Veriler'!M31+'Çeyreklik Veriler'!N31+'Çeyreklik Veriler'!O31+'Çeyreklik Veriler'!P31</f>
        <v>129223000</v>
      </c>
      <c r="N31">
        <f>'Çeyreklik Veriler'!N31+'Çeyreklik Veriler'!O31+'Çeyreklik Veriler'!P31+'Çeyreklik Veriler'!Q31</f>
        <v>234002000</v>
      </c>
      <c r="O31">
        <f>'Çeyreklik Veriler'!O31+'Çeyreklik Veriler'!P31+'Çeyreklik Veriler'!Q31+'Çeyreklik Veriler'!R31</f>
        <v>-79908000</v>
      </c>
      <c r="P31">
        <f>'Çeyreklik Veriler'!P31+'Çeyreklik Veriler'!Q31+'Çeyreklik Veriler'!R31+'Çeyreklik Veriler'!S31</f>
        <v>-319312000</v>
      </c>
      <c r="Q31">
        <f>'Çeyreklik Veriler'!Q31+'Çeyreklik Veriler'!R31+'Çeyreklik Veriler'!S31+'Çeyreklik Veriler'!T31</f>
        <v>12534973000</v>
      </c>
      <c r="R31">
        <f>'Çeyreklik Veriler'!R31+'Çeyreklik Veriler'!S31+'Çeyreklik Veriler'!T31+'Çeyreklik Veriler'!U31</f>
        <v>13060854000</v>
      </c>
      <c r="S31">
        <f>'Çeyreklik Veriler'!S31+'Çeyreklik Veriler'!T31+'Çeyreklik Veriler'!U31+'Çeyreklik Veriler'!V31</f>
        <v>12024564000</v>
      </c>
      <c r="T31">
        <f>'Çeyreklik Veriler'!T31+'Çeyreklik Veriler'!U31+'Çeyreklik Veriler'!V31+'Çeyreklik Veriler'!W31</f>
        <v>20053018000</v>
      </c>
    </row>
    <row r="32" spans="1:20" x14ac:dyDescent="0.25">
      <c r="A32" t="s">
        <v>111</v>
      </c>
      <c r="B32">
        <f>'Çeyreklik Veriler'!B32+'Çeyreklik Veriler'!C32+'Çeyreklik Veriler'!D32+'Çeyreklik Veriler'!E32</f>
        <v>0</v>
      </c>
      <c r="C32">
        <f>'Çeyreklik Veriler'!C32+'Çeyreklik Veriler'!D32+'Çeyreklik Veriler'!E32+'Çeyreklik Veriler'!F32</f>
        <v>0</v>
      </c>
      <c r="D32">
        <f>'Çeyreklik Veriler'!D32+'Çeyreklik Veriler'!E32+'Çeyreklik Veriler'!F32+'Çeyreklik Veriler'!G32</f>
        <v>0</v>
      </c>
      <c r="E32">
        <f>'Çeyreklik Veriler'!E32+'Çeyreklik Veriler'!F32+'Çeyreklik Veriler'!G32+'Çeyreklik Veriler'!H32</f>
        <v>0</v>
      </c>
      <c r="F32">
        <f>'Çeyreklik Veriler'!F32+'Çeyreklik Veriler'!G32+'Çeyreklik Veriler'!H32+'Çeyreklik Veriler'!I32</f>
        <v>0</v>
      </c>
      <c r="G32">
        <f>'Çeyreklik Veriler'!G32+'Çeyreklik Veriler'!H32+'Çeyreklik Veriler'!I32+'Çeyreklik Veriler'!J32</f>
        <v>0</v>
      </c>
      <c r="H32">
        <f>'Çeyreklik Veriler'!H32+'Çeyreklik Veriler'!I32+'Çeyreklik Veriler'!J32+'Çeyreklik Veriler'!K32</f>
        <v>0</v>
      </c>
      <c r="I32">
        <f>'Çeyreklik Veriler'!I32+'Çeyreklik Veriler'!J32+'Çeyreklik Veriler'!K32+'Çeyreklik Veriler'!L32</f>
        <v>0</v>
      </c>
      <c r="J32">
        <f>'Çeyreklik Veriler'!J32+'Çeyreklik Veriler'!K32+'Çeyreklik Veriler'!L32+'Çeyreklik Veriler'!M32</f>
        <v>0</v>
      </c>
      <c r="K32">
        <f>'Çeyreklik Veriler'!K32+'Çeyreklik Veriler'!L32+'Çeyreklik Veriler'!M32+'Çeyreklik Veriler'!N32</f>
        <v>0</v>
      </c>
      <c r="L32">
        <f>'Çeyreklik Veriler'!L32+'Çeyreklik Veriler'!M32+'Çeyreklik Veriler'!N32+'Çeyreklik Veriler'!O32</f>
        <v>0</v>
      </c>
      <c r="M32">
        <f>'Çeyreklik Veriler'!M32+'Çeyreklik Veriler'!N32+'Çeyreklik Veriler'!O32+'Çeyreklik Veriler'!P32</f>
        <v>0</v>
      </c>
      <c r="N32">
        <f>'Çeyreklik Veriler'!N32+'Çeyreklik Veriler'!O32+'Çeyreklik Veriler'!P32+'Çeyreklik Veriler'!Q32</f>
        <v>0</v>
      </c>
      <c r="O32">
        <f>'Çeyreklik Veriler'!O32+'Çeyreklik Veriler'!P32+'Çeyreklik Veriler'!Q32+'Çeyreklik Veriler'!R32</f>
        <v>0</v>
      </c>
      <c r="P32">
        <f>'Çeyreklik Veriler'!P32+'Çeyreklik Veriler'!Q32+'Çeyreklik Veriler'!R32+'Çeyreklik Veriler'!S32</f>
        <v>0</v>
      </c>
      <c r="Q32">
        <f>'Çeyreklik Veriler'!Q32+'Çeyreklik Veriler'!R32+'Çeyreklik Veriler'!S32+'Çeyreklik Veriler'!T32</f>
        <v>0</v>
      </c>
      <c r="R32">
        <f>'Çeyreklik Veriler'!R32+'Çeyreklik Veriler'!S32+'Çeyreklik Veriler'!T32+'Çeyreklik Veriler'!U32</f>
        <v>0</v>
      </c>
      <c r="S32">
        <f>'Çeyreklik Veriler'!S32+'Çeyreklik Veriler'!T32+'Çeyreklik Veriler'!U32+'Çeyreklik Veriler'!V32</f>
        <v>0</v>
      </c>
      <c r="T32">
        <f>'Çeyreklik Veriler'!T32+'Çeyreklik Veriler'!U32+'Çeyreklik Veriler'!V32+'Çeyreklik Veriler'!W32</f>
        <v>0</v>
      </c>
    </row>
    <row r="33" spans="1:20" x14ac:dyDescent="0.25">
      <c r="A33" t="s">
        <v>112</v>
      </c>
      <c r="B33">
        <f>'Çeyreklik Veriler'!B33+'Çeyreklik Veriler'!C33+'Çeyreklik Veriler'!D33+'Çeyreklik Veriler'!E33</f>
        <v>802254000</v>
      </c>
      <c r="C33">
        <f>'Çeyreklik Veriler'!C33+'Çeyreklik Veriler'!D33+'Çeyreklik Veriler'!E33+'Çeyreklik Veriler'!F33</f>
        <v>707566000</v>
      </c>
      <c r="D33">
        <f>'Çeyreklik Veriler'!D33+'Çeyreklik Veriler'!E33+'Çeyreklik Veriler'!F33+'Çeyreklik Veriler'!G33</f>
        <v>773371000</v>
      </c>
      <c r="E33">
        <f>'Çeyreklik Veriler'!E33+'Çeyreklik Veriler'!F33+'Çeyreklik Veriler'!G33+'Çeyreklik Veriler'!H33</f>
        <v>1033622000</v>
      </c>
      <c r="F33">
        <f>'Çeyreklik Veriler'!F33+'Çeyreklik Veriler'!G33+'Çeyreklik Veriler'!H33+'Çeyreklik Veriler'!I33</f>
        <v>1077271000</v>
      </c>
      <c r="G33">
        <f>'Çeyreklik Veriler'!G33+'Çeyreklik Veriler'!H33+'Çeyreklik Veriler'!I33+'Çeyreklik Veriler'!J33</f>
        <v>1283095000</v>
      </c>
      <c r="H33">
        <f>'Çeyreklik Veriler'!H33+'Çeyreklik Veriler'!I33+'Çeyreklik Veriler'!J33+'Çeyreklik Veriler'!K33</f>
        <v>1590570000</v>
      </c>
      <c r="I33">
        <f>'Çeyreklik Veriler'!I33+'Çeyreklik Veriler'!J33+'Çeyreklik Veriler'!K33+'Çeyreklik Veriler'!L33</f>
        <v>1087683000</v>
      </c>
      <c r="J33">
        <f>'Çeyreklik Veriler'!J33+'Çeyreklik Veriler'!K33+'Çeyreklik Veriler'!L33+'Çeyreklik Veriler'!M33</f>
        <v>1278599000</v>
      </c>
      <c r="K33">
        <f>'Çeyreklik Veriler'!K33+'Çeyreklik Veriler'!L33+'Çeyreklik Veriler'!M33+'Çeyreklik Veriler'!N33</f>
        <v>1349019000</v>
      </c>
      <c r="L33">
        <f>'Çeyreklik Veriler'!L33+'Çeyreklik Veriler'!M33+'Çeyreklik Veriler'!N33+'Çeyreklik Veriler'!O33</f>
        <v>1244851000</v>
      </c>
      <c r="M33">
        <f>'Çeyreklik Veriler'!M33+'Çeyreklik Veriler'!N33+'Çeyreklik Veriler'!O33+'Çeyreklik Veriler'!P33</f>
        <v>2282368000</v>
      </c>
      <c r="N33">
        <f>'Çeyreklik Veriler'!N33+'Çeyreklik Veriler'!O33+'Çeyreklik Veriler'!P33+'Çeyreklik Veriler'!Q33</f>
        <v>1943410000</v>
      </c>
      <c r="O33">
        <f>'Çeyreklik Veriler'!O33+'Çeyreklik Veriler'!P33+'Çeyreklik Veriler'!Q33+'Çeyreklik Veriler'!R33</f>
        <v>2488030000</v>
      </c>
      <c r="P33">
        <f>'Çeyreklik Veriler'!P33+'Çeyreklik Veriler'!Q33+'Çeyreklik Veriler'!R33+'Çeyreklik Veriler'!S33</f>
        <v>3154347000</v>
      </c>
      <c r="Q33">
        <f>'Çeyreklik Veriler'!Q33+'Çeyreklik Veriler'!R33+'Çeyreklik Veriler'!S33+'Çeyreklik Veriler'!T33</f>
        <v>14498093000</v>
      </c>
      <c r="R33">
        <f>'Çeyreklik Veriler'!R33+'Çeyreklik Veriler'!S33+'Çeyreklik Veriler'!T33+'Çeyreklik Veriler'!U33</f>
        <v>14674639000</v>
      </c>
      <c r="S33">
        <f>'Çeyreklik Veriler'!S33+'Çeyreklik Veriler'!T33+'Çeyreklik Veriler'!U33+'Çeyreklik Veriler'!V33</f>
        <v>15676418000</v>
      </c>
      <c r="T33">
        <f>'Çeyreklik Veriler'!T33+'Çeyreklik Veriler'!U33+'Çeyreklik Veriler'!V33+'Çeyreklik Veriler'!W33</f>
        <v>25052943000</v>
      </c>
    </row>
    <row r="34" spans="1:20" x14ac:dyDescent="0.25">
      <c r="A34" t="s">
        <v>113</v>
      </c>
      <c r="B34">
        <f>'Çeyreklik Veriler'!B34+'Çeyreklik Veriler'!C34+'Çeyreklik Veriler'!D34+'Çeyreklik Veriler'!E34</f>
        <v>0</v>
      </c>
      <c r="C34">
        <f>'Çeyreklik Veriler'!C34+'Çeyreklik Veriler'!D34+'Çeyreklik Veriler'!E34+'Çeyreklik Veriler'!F34</f>
        <v>0</v>
      </c>
      <c r="D34">
        <f>'Çeyreklik Veriler'!D34+'Çeyreklik Veriler'!E34+'Çeyreklik Veriler'!F34+'Çeyreklik Veriler'!G34</f>
        <v>0</v>
      </c>
      <c r="E34">
        <f>'Çeyreklik Veriler'!E34+'Çeyreklik Veriler'!F34+'Çeyreklik Veriler'!G34+'Çeyreklik Veriler'!H34</f>
        <v>0</v>
      </c>
      <c r="F34">
        <f>'Çeyreklik Veriler'!F34+'Çeyreklik Veriler'!G34+'Çeyreklik Veriler'!H34+'Çeyreklik Veriler'!I34</f>
        <v>0</v>
      </c>
      <c r="G34">
        <f>'Çeyreklik Veriler'!G34+'Çeyreklik Veriler'!H34+'Çeyreklik Veriler'!I34+'Çeyreklik Veriler'!J34</f>
        <v>0</v>
      </c>
      <c r="H34">
        <f>'Çeyreklik Veriler'!H34+'Çeyreklik Veriler'!I34+'Çeyreklik Veriler'!J34+'Çeyreklik Veriler'!K34</f>
        <v>0</v>
      </c>
      <c r="I34">
        <f>'Çeyreklik Veriler'!I34+'Çeyreklik Veriler'!J34+'Çeyreklik Veriler'!K34+'Çeyreklik Veriler'!L34</f>
        <v>0</v>
      </c>
      <c r="J34">
        <f>'Çeyreklik Veriler'!J34+'Çeyreklik Veriler'!K34+'Çeyreklik Veriler'!L34+'Çeyreklik Veriler'!M34</f>
        <v>0</v>
      </c>
      <c r="K34">
        <f>'Çeyreklik Veriler'!K34+'Çeyreklik Veriler'!L34+'Çeyreklik Veriler'!M34+'Çeyreklik Veriler'!N34</f>
        <v>0</v>
      </c>
      <c r="L34">
        <f>'Çeyreklik Veriler'!L34+'Çeyreklik Veriler'!M34+'Çeyreklik Veriler'!N34+'Çeyreklik Veriler'!O34</f>
        <v>0</v>
      </c>
      <c r="M34">
        <f>'Çeyreklik Veriler'!M34+'Çeyreklik Veriler'!N34+'Çeyreklik Veriler'!O34+'Çeyreklik Veriler'!P34</f>
        <v>0</v>
      </c>
      <c r="N34">
        <f>'Çeyreklik Veriler'!N34+'Çeyreklik Veriler'!O34+'Çeyreklik Veriler'!P34+'Çeyreklik Veriler'!Q34</f>
        <v>0</v>
      </c>
      <c r="O34">
        <f>'Çeyreklik Veriler'!O34+'Çeyreklik Veriler'!P34+'Çeyreklik Veriler'!Q34+'Çeyreklik Veriler'!R34</f>
        <v>0</v>
      </c>
      <c r="P34">
        <f>'Çeyreklik Veriler'!P34+'Çeyreklik Veriler'!Q34+'Çeyreklik Veriler'!R34+'Çeyreklik Veriler'!S34</f>
        <v>0</v>
      </c>
      <c r="Q34">
        <f>'Çeyreklik Veriler'!Q34+'Çeyreklik Veriler'!R34+'Çeyreklik Veriler'!S34+'Çeyreklik Veriler'!T34</f>
        <v>0</v>
      </c>
      <c r="R34">
        <f>'Çeyreklik Veriler'!R34+'Çeyreklik Veriler'!S34+'Çeyreklik Veriler'!T34+'Çeyreklik Veriler'!U34</f>
        <v>0</v>
      </c>
      <c r="S34">
        <f>'Çeyreklik Veriler'!S34+'Çeyreklik Veriler'!T34+'Çeyreklik Veriler'!U34+'Çeyreklik Veriler'!V34</f>
        <v>0</v>
      </c>
      <c r="T34">
        <f>'Çeyreklik Veriler'!T34+'Çeyreklik Veriler'!U34+'Çeyreklik Veriler'!V34+'Çeyreklik Veriler'!W34</f>
        <v>0</v>
      </c>
    </row>
    <row r="35" spans="1:20" x14ac:dyDescent="0.25">
      <c r="A35" t="s">
        <v>114</v>
      </c>
      <c r="B35">
        <f>'Çeyreklik Veriler'!B35+'Çeyreklik Veriler'!C35+'Çeyreklik Veriler'!D35+'Çeyreklik Veriler'!E35</f>
        <v>0</v>
      </c>
      <c r="C35">
        <f>'Çeyreklik Veriler'!C35+'Çeyreklik Veriler'!D35+'Çeyreklik Veriler'!E35+'Çeyreklik Veriler'!F35</f>
        <v>0</v>
      </c>
      <c r="D35">
        <f>'Çeyreklik Veriler'!D35+'Çeyreklik Veriler'!E35+'Çeyreklik Veriler'!F35+'Çeyreklik Veriler'!G35</f>
        <v>0</v>
      </c>
      <c r="E35">
        <f>'Çeyreklik Veriler'!E35+'Çeyreklik Veriler'!F35+'Çeyreklik Veriler'!G35+'Çeyreklik Veriler'!H35</f>
        <v>0</v>
      </c>
      <c r="F35">
        <f>'Çeyreklik Veriler'!F35+'Çeyreklik Veriler'!G35+'Çeyreklik Veriler'!H35+'Çeyreklik Veriler'!I35</f>
        <v>0</v>
      </c>
      <c r="G35">
        <f>'Çeyreklik Veriler'!G35+'Çeyreklik Veriler'!H35+'Çeyreklik Veriler'!I35+'Çeyreklik Veriler'!J35</f>
        <v>0</v>
      </c>
      <c r="H35">
        <f>'Çeyreklik Veriler'!H35+'Çeyreklik Veriler'!I35+'Çeyreklik Veriler'!J35+'Çeyreklik Veriler'!K35</f>
        <v>0</v>
      </c>
      <c r="I35">
        <f>'Çeyreklik Veriler'!I35+'Çeyreklik Veriler'!J35+'Çeyreklik Veriler'!K35+'Çeyreklik Veriler'!L35</f>
        <v>0</v>
      </c>
      <c r="J35">
        <f>'Çeyreklik Veriler'!J35+'Çeyreklik Veriler'!K35+'Çeyreklik Veriler'!L35+'Çeyreklik Veriler'!M35</f>
        <v>0</v>
      </c>
      <c r="K35">
        <f>'Çeyreklik Veriler'!K35+'Çeyreklik Veriler'!L35+'Çeyreklik Veriler'!M35+'Çeyreklik Veriler'!N35</f>
        <v>0</v>
      </c>
      <c r="L35">
        <f>'Çeyreklik Veriler'!L35+'Çeyreklik Veriler'!M35+'Çeyreklik Veriler'!N35+'Çeyreklik Veriler'!O35</f>
        <v>0</v>
      </c>
      <c r="M35">
        <f>'Çeyreklik Veriler'!M35+'Çeyreklik Veriler'!N35+'Çeyreklik Veriler'!O35+'Çeyreklik Veriler'!P35</f>
        <v>0</v>
      </c>
      <c r="N35">
        <f>'Çeyreklik Veriler'!N35+'Çeyreklik Veriler'!O35+'Çeyreklik Veriler'!P35+'Çeyreklik Veriler'!Q35</f>
        <v>0</v>
      </c>
      <c r="O35">
        <f>'Çeyreklik Veriler'!O35+'Çeyreklik Veriler'!P35+'Çeyreklik Veriler'!Q35+'Çeyreklik Veriler'!R35</f>
        <v>0</v>
      </c>
      <c r="P35">
        <f>'Çeyreklik Veriler'!P35+'Çeyreklik Veriler'!Q35+'Çeyreklik Veriler'!R35+'Çeyreklik Veriler'!S35</f>
        <v>0</v>
      </c>
      <c r="Q35">
        <f>'Çeyreklik Veriler'!Q35+'Çeyreklik Veriler'!R35+'Çeyreklik Veriler'!S35+'Çeyreklik Veriler'!T35</f>
        <v>0</v>
      </c>
      <c r="R35">
        <f>'Çeyreklik Veriler'!R35+'Çeyreklik Veriler'!S35+'Çeyreklik Veriler'!T35+'Çeyreklik Veriler'!U35</f>
        <v>0</v>
      </c>
      <c r="S35">
        <f>'Çeyreklik Veriler'!S35+'Çeyreklik Veriler'!T35+'Çeyreklik Veriler'!U35+'Çeyreklik Veriler'!V35</f>
        <v>0</v>
      </c>
      <c r="T35">
        <f>'Çeyreklik Veriler'!T35+'Çeyreklik Veriler'!U35+'Çeyreklik Veriler'!V35+'Çeyreklik Veriler'!W35</f>
        <v>0</v>
      </c>
    </row>
    <row r="36" spans="1:20" x14ac:dyDescent="0.25">
      <c r="A36" t="s">
        <v>115</v>
      </c>
      <c r="B36">
        <f>'Çeyreklik Veriler'!B36+'Çeyreklik Veriler'!C36+'Çeyreklik Veriler'!D36+'Çeyreklik Veriler'!E36</f>
        <v>802254000</v>
      </c>
      <c r="C36">
        <f>'Çeyreklik Veriler'!C36+'Çeyreklik Veriler'!D36+'Çeyreklik Veriler'!E36+'Çeyreklik Veriler'!F36</f>
        <v>707566000</v>
      </c>
      <c r="D36">
        <f>'Çeyreklik Veriler'!D36+'Çeyreklik Veriler'!E36+'Çeyreklik Veriler'!F36+'Çeyreklik Veriler'!G36</f>
        <v>773371000</v>
      </c>
      <c r="E36">
        <f>'Çeyreklik Veriler'!E36+'Çeyreklik Veriler'!F36+'Çeyreklik Veriler'!G36+'Çeyreklik Veriler'!H36</f>
        <v>1033622000</v>
      </c>
      <c r="F36">
        <f>'Çeyreklik Veriler'!F36+'Çeyreklik Veriler'!G36+'Çeyreklik Veriler'!H36+'Çeyreklik Veriler'!I36</f>
        <v>1077271000</v>
      </c>
      <c r="G36">
        <f>'Çeyreklik Veriler'!G36+'Çeyreklik Veriler'!H36+'Çeyreklik Veriler'!I36+'Çeyreklik Veriler'!J36</f>
        <v>1283095000</v>
      </c>
      <c r="H36">
        <f>'Çeyreklik Veriler'!H36+'Çeyreklik Veriler'!I36+'Çeyreklik Veriler'!J36+'Çeyreklik Veriler'!K36</f>
        <v>1590570000</v>
      </c>
      <c r="I36">
        <f>'Çeyreklik Veriler'!I36+'Çeyreklik Veriler'!J36+'Çeyreklik Veriler'!K36+'Çeyreklik Veriler'!L36</f>
        <v>1087683000</v>
      </c>
      <c r="J36">
        <f>'Çeyreklik Veriler'!J36+'Çeyreklik Veriler'!K36+'Çeyreklik Veriler'!L36+'Çeyreklik Veriler'!M36</f>
        <v>1278599000</v>
      </c>
      <c r="K36">
        <f>'Çeyreklik Veriler'!K36+'Çeyreklik Veriler'!L36+'Çeyreklik Veriler'!M36+'Çeyreklik Veriler'!N36</f>
        <v>1349019000</v>
      </c>
      <c r="L36">
        <f>'Çeyreklik Veriler'!L36+'Çeyreklik Veriler'!M36+'Çeyreklik Veriler'!N36+'Çeyreklik Veriler'!O36</f>
        <v>1244851000</v>
      </c>
      <c r="M36">
        <f>'Çeyreklik Veriler'!M36+'Çeyreklik Veriler'!N36+'Çeyreklik Veriler'!O36+'Çeyreklik Veriler'!P36</f>
        <v>2282368000</v>
      </c>
      <c r="N36">
        <f>'Çeyreklik Veriler'!N36+'Çeyreklik Veriler'!O36+'Çeyreklik Veriler'!P36+'Çeyreklik Veriler'!Q36</f>
        <v>1943410000</v>
      </c>
      <c r="O36">
        <f>'Çeyreklik Veriler'!O36+'Çeyreklik Veriler'!P36+'Çeyreklik Veriler'!Q36+'Çeyreklik Veriler'!R36</f>
        <v>2488030000</v>
      </c>
      <c r="P36">
        <f>'Çeyreklik Veriler'!P36+'Çeyreklik Veriler'!Q36+'Çeyreklik Veriler'!R36+'Çeyreklik Veriler'!S36</f>
        <v>3154347000</v>
      </c>
      <c r="Q36">
        <f>'Çeyreklik Veriler'!Q36+'Çeyreklik Veriler'!R36+'Çeyreklik Veriler'!S36+'Çeyreklik Veriler'!T36</f>
        <v>14498093000</v>
      </c>
      <c r="R36">
        <f>'Çeyreklik Veriler'!R36+'Çeyreklik Veriler'!S36+'Çeyreklik Veriler'!T36+'Çeyreklik Veriler'!U36</f>
        <v>14674639000</v>
      </c>
      <c r="S36">
        <f>'Çeyreklik Veriler'!S36+'Çeyreklik Veriler'!T36+'Çeyreklik Veriler'!U36+'Çeyreklik Veriler'!V36</f>
        <v>15676418000</v>
      </c>
      <c r="T36">
        <f>'Çeyreklik Veriler'!T36+'Çeyreklik Veriler'!U36+'Çeyreklik Veriler'!V36+'Çeyreklik Veriler'!W36</f>
        <v>25052943000</v>
      </c>
    </row>
    <row r="37" spans="1:20" x14ac:dyDescent="0.25">
      <c r="A37" t="s">
        <v>116</v>
      </c>
      <c r="B37">
        <f>'Çeyreklik Veriler'!B37+'Çeyreklik Veriler'!C37+'Çeyreklik Veriler'!D37+'Çeyreklik Veriler'!E37</f>
        <v>0</v>
      </c>
      <c r="C37">
        <f>'Çeyreklik Veriler'!C37+'Çeyreklik Veriler'!D37+'Çeyreklik Veriler'!E37+'Çeyreklik Veriler'!F37</f>
        <v>0</v>
      </c>
      <c r="D37">
        <f>'Çeyreklik Veriler'!D37+'Çeyreklik Veriler'!E37+'Çeyreklik Veriler'!F37+'Çeyreklik Veriler'!G37</f>
        <v>0</v>
      </c>
      <c r="E37">
        <f>'Çeyreklik Veriler'!E37+'Çeyreklik Veriler'!F37+'Çeyreklik Veriler'!G37+'Çeyreklik Veriler'!H37</f>
        <v>0</v>
      </c>
      <c r="F37">
        <f>'Çeyreklik Veriler'!F37+'Çeyreklik Veriler'!G37+'Çeyreklik Veriler'!H37+'Çeyreklik Veriler'!I37</f>
        <v>0</v>
      </c>
      <c r="G37">
        <f>'Çeyreklik Veriler'!G37+'Çeyreklik Veriler'!H37+'Çeyreklik Veriler'!I37+'Çeyreklik Veriler'!J37</f>
        <v>0</v>
      </c>
      <c r="H37">
        <f>'Çeyreklik Veriler'!H37+'Çeyreklik Veriler'!I37+'Çeyreklik Veriler'!J37+'Çeyreklik Veriler'!K37</f>
        <v>0</v>
      </c>
      <c r="I37">
        <f>'Çeyreklik Veriler'!I37+'Çeyreklik Veriler'!J37+'Çeyreklik Veriler'!K37+'Çeyreklik Veriler'!L37</f>
        <v>0</v>
      </c>
      <c r="J37">
        <f>'Çeyreklik Veriler'!J37+'Çeyreklik Veriler'!K37+'Çeyreklik Veriler'!L37+'Çeyreklik Veriler'!M37</f>
        <v>0</v>
      </c>
      <c r="K37">
        <f>'Çeyreklik Veriler'!K37+'Çeyreklik Veriler'!L37+'Çeyreklik Veriler'!M37+'Çeyreklik Veriler'!N37</f>
        <v>0</v>
      </c>
      <c r="L37">
        <f>'Çeyreklik Veriler'!L37+'Çeyreklik Veriler'!M37+'Çeyreklik Veriler'!N37+'Çeyreklik Veriler'!O37</f>
        <v>0</v>
      </c>
      <c r="M37">
        <f>'Çeyreklik Veriler'!M37+'Çeyreklik Veriler'!N37+'Çeyreklik Veriler'!O37+'Çeyreklik Veriler'!P37</f>
        <v>0</v>
      </c>
      <c r="N37">
        <f>'Çeyreklik Veriler'!N37+'Çeyreklik Veriler'!O37+'Çeyreklik Veriler'!P37+'Çeyreklik Veriler'!Q37</f>
        <v>0</v>
      </c>
      <c r="O37">
        <f>'Çeyreklik Veriler'!O37+'Çeyreklik Veriler'!P37+'Çeyreklik Veriler'!Q37+'Çeyreklik Veriler'!R37</f>
        <v>0</v>
      </c>
      <c r="P37">
        <f>'Çeyreklik Veriler'!P37+'Çeyreklik Veriler'!Q37+'Çeyreklik Veriler'!R37+'Çeyreklik Veriler'!S37</f>
        <v>0</v>
      </c>
      <c r="Q37">
        <f>'Çeyreklik Veriler'!Q37+'Çeyreklik Veriler'!R37+'Çeyreklik Veriler'!S37+'Çeyreklik Veriler'!T37</f>
        <v>0</v>
      </c>
      <c r="R37">
        <f>'Çeyreklik Veriler'!R37+'Çeyreklik Veriler'!S37+'Çeyreklik Veriler'!T37+'Çeyreklik Veriler'!U37</f>
        <v>0</v>
      </c>
      <c r="S37">
        <f>'Çeyreklik Veriler'!S37+'Çeyreklik Veriler'!T37+'Çeyreklik Veriler'!U37+'Çeyreklik Veriler'!V37</f>
        <v>0</v>
      </c>
      <c r="T37">
        <f>'Çeyreklik Veriler'!T37+'Çeyreklik Veriler'!U37+'Çeyreklik Veriler'!V37+'Çeyreklik Veriler'!W37</f>
        <v>0</v>
      </c>
    </row>
    <row r="38" spans="1:20" x14ac:dyDescent="0.25">
      <c r="A38" t="s">
        <v>117</v>
      </c>
      <c r="B38">
        <f>'Çeyreklik Veriler'!B38+'Çeyreklik Veriler'!C38+'Çeyreklik Veriler'!D38+'Çeyreklik Veriler'!E38</f>
        <v>0</v>
      </c>
      <c r="C38">
        <f>'Çeyreklik Veriler'!C38+'Çeyreklik Veriler'!D38+'Çeyreklik Veriler'!E38+'Çeyreklik Veriler'!F38</f>
        <v>0</v>
      </c>
      <c r="D38">
        <f>'Çeyreklik Veriler'!D38+'Çeyreklik Veriler'!E38+'Çeyreklik Veriler'!F38+'Çeyreklik Veriler'!G38</f>
        <v>0</v>
      </c>
      <c r="E38">
        <f>'Çeyreklik Veriler'!E38+'Çeyreklik Veriler'!F38+'Çeyreklik Veriler'!G38+'Çeyreklik Veriler'!H38</f>
        <v>0</v>
      </c>
      <c r="F38">
        <f>'Çeyreklik Veriler'!F38+'Çeyreklik Veriler'!G38+'Çeyreklik Veriler'!H38+'Çeyreklik Veriler'!I38</f>
        <v>0</v>
      </c>
      <c r="G38">
        <f>'Çeyreklik Veriler'!G38+'Çeyreklik Veriler'!H38+'Çeyreklik Veriler'!I38+'Çeyreklik Veriler'!J38</f>
        <v>0</v>
      </c>
      <c r="H38">
        <f>'Çeyreklik Veriler'!H38+'Çeyreklik Veriler'!I38+'Çeyreklik Veriler'!J38+'Çeyreklik Veriler'!K38</f>
        <v>0</v>
      </c>
      <c r="I38">
        <f>'Çeyreklik Veriler'!I38+'Çeyreklik Veriler'!J38+'Çeyreklik Veriler'!K38+'Çeyreklik Veriler'!L38</f>
        <v>0</v>
      </c>
      <c r="J38">
        <f>'Çeyreklik Veriler'!J38+'Çeyreklik Veriler'!K38+'Çeyreklik Veriler'!L38+'Çeyreklik Veriler'!M38</f>
        <v>0</v>
      </c>
      <c r="K38">
        <f>'Çeyreklik Veriler'!K38+'Çeyreklik Veriler'!L38+'Çeyreklik Veriler'!M38+'Çeyreklik Veriler'!N38</f>
        <v>0</v>
      </c>
      <c r="L38">
        <f>'Çeyreklik Veriler'!L38+'Çeyreklik Veriler'!M38+'Çeyreklik Veriler'!N38+'Çeyreklik Veriler'!O38</f>
        <v>0</v>
      </c>
      <c r="M38">
        <f>'Çeyreklik Veriler'!M38+'Çeyreklik Veriler'!N38+'Çeyreklik Veriler'!O38+'Çeyreklik Veriler'!P38</f>
        <v>0</v>
      </c>
      <c r="N38">
        <f>'Çeyreklik Veriler'!N38+'Çeyreklik Veriler'!O38+'Çeyreklik Veriler'!P38+'Çeyreklik Veriler'!Q38</f>
        <v>0</v>
      </c>
      <c r="O38">
        <f>'Çeyreklik Veriler'!O38+'Çeyreklik Veriler'!P38+'Çeyreklik Veriler'!Q38+'Çeyreklik Veriler'!R38</f>
        <v>0</v>
      </c>
      <c r="P38">
        <f>'Çeyreklik Veriler'!P38+'Çeyreklik Veriler'!Q38+'Çeyreklik Veriler'!R38+'Çeyreklik Veriler'!S38</f>
        <v>0</v>
      </c>
      <c r="Q38">
        <f>'Çeyreklik Veriler'!Q38+'Çeyreklik Veriler'!R38+'Çeyreklik Veriler'!S38+'Çeyreklik Veriler'!T38</f>
        <v>0</v>
      </c>
      <c r="R38">
        <f>'Çeyreklik Veriler'!R38+'Çeyreklik Veriler'!S38+'Çeyreklik Veriler'!T38+'Çeyreklik Veriler'!U38</f>
        <v>0</v>
      </c>
      <c r="S38">
        <f>'Çeyreklik Veriler'!S38+'Çeyreklik Veriler'!T38+'Çeyreklik Veriler'!U38+'Çeyreklik Veriler'!V38</f>
        <v>0</v>
      </c>
      <c r="T38">
        <f>'Çeyreklik Veriler'!T38+'Çeyreklik Veriler'!U38+'Çeyreklik Veriler'!V38+'Çeyreklik Veriler'!W38</f>
        <v>0</v>
      </c>
    </row>
    <row r="39" spans="1:20" x14ac:dyDescent="0.25">
      <c r="A39" t="s">
        <v>118</v>
      </c>
      <c r="B39">
        <f>'Çeyreklik Veriler'!B39+'Çeyreklik Veriler'!C39+'Çeyreklik Veriler'!D39+'Çeyreklik Veriler'!E39</f>
        <v>802254000</v>
      </c>
      <c r="C39">
        <f>'Çeyreklik Veriler'!C39+'Çeyreklik Veriler'!D39+'Çeyreklik Veriler'!E39+'Çeyreklik Veriler'!F39</f>
        <v>707566000</v>
      </c>
      <c r="D39">
        <f>'Çeyreklik Veriler'!D39+'Çeyreklik Veriler'!E39+'Çeyreklik Veriler'!F39+'Çeyreklik Veriler'!G39</f>
        <v>773371000</v>
      </c>
      <c r="E39">
        <f>'Çeyreklik Veriler'!E39+'Çeyreklik Veriler'!F39+'Çeyreklik Veriler'!G39+'Çeyreklik Veriler'!H39</f>
        <v>1033622000</v>
      </c>
      <c r="F39">
        <f>'Çeyreklik Veriler'!F39+'Çeyreklik Veriler'!G39+'Çeyreklik Veriler'!H39+'Çeyreklik Veriler'!I39</f>
        <v>1077271000</v>
      </c>
      <c r="G39">
        <f>'Çeyreklik Veriler'!G39+'Çeyreklik Veriler'!H39+'Çeyreklik Veriler'!I39+'Çeyreklik Veriler'!J39</f>
        <v>1283095000</v>
      </c>
      <c r="H39">
        <f>'Çeyreklik Veriler'!H39+'Çeyreklik Veriler'!I39+'Çeyreklik Veriler'!J39+'Çeyreklik Veriler'!K39</f>
        <v>1590570000</v>
      </c>
      <c r="I39">
        <f>'Çeyreklik Veriler'!I39+'Çeyreklik Veriler'!J39+'Çeyreklik Veriler'!K39+'Çeyreklik Veriler'!L39</f>
        <v>1087683000</v>
      </c>
      <c r="J39">
        <f>'Çeyreklik Veriler'!J39+'Çeyreklik Veriler'!K39+'Çeyreklik Veriler'!L39+'Çeyreklik Veriler'!M39</f>
        <v>1278599000</v>
      </c>
      <c r="K39">
        <f>'Çeyreklik Veriler'!K39+'Çeyreklik Veriler'!L39+'Çeyreklik Veriler'!M39+'Çeyreklik Veriler'!N39</f>
        <v>1349019000</v>
      </c>
      <c r="L39">
        <f>'Çeyreklik Veriler'!L39+'Çeyreklik Veriler'!M39+'Çeyreklik Veriler'!N39+'Çeyreklik Veriler'!O39</f>
        <v>1244851000</v>
      </c>
      <c r="M39">
        <f>'Çeyreklik Veriler'!M39+'Çeyreklik Veriler'!N39+'Çeyreklik Veriler'!O39+'Çeyreklik Veriler'!P39</f>
        <v>2282368000</v>
      </c>
      <c r="N39">
        <f>'Çeyreklik Veriler'!N39+'Çeyreklik Veriler'!O39+'Çeyreklik Veriler'!P39+'Çeyreklik Veriler'!Q39</f>
        <v>1943410000</v>
      </c>
      <c r="O39">
        <f>'Çeyreklik Veriler'!O39+'Çeyreklik Veriler'!P39+'Çeyreklik Veriler'!Q39+'Çeyreklik Veriler'!R39</f>
        <v>2488030000</v>
      </c>
      <c r="P39">
        <f>'Çeyreklik Veriler'!P39+'Çeyreklik Veriler'!Q39+'Çeyreklik Veriler'!R39+'Çeyreklik Veriler'!S39</f>
        <v>3154347000</v>
      </c>
      <c r="Q39">
        <f>'Çeyreklik Veriler'!Q39+'Çeyreklik Veriler'!R39+'Çeyreklik Veriler'!S39+'Çeyreklik Veriler'!T39</f>
        <v>14498093000</v>
      </c>
      <c r="R39">
        <f>'Çeyreklik Veriler'!R39+'Çeyreklik Veriler'!S39+'Çeyreklik Veriler'!T39+'Çeyreklik Veriler'!U39</f>
        <v>14674639000</v>
      </c>
      <c r="S39">
        <f>'Çeyreklik Veriler'!S39+'Çeyreklik Veriler'!T39+'Çeyreklik Veriler'!U39+'Çeyreklik Veriler'!V39</f>
        <v>15676418000</v>
      </c>
      <c r="T39">
        <f>'Çeyreklik Veriler'!T39+'Çeyreklik Veriler'!U39+'Çeyreklik Veriler'!V39+'Çeyreklik Veriler'!W39</f>
        <v>25052943000</v>
      </c>
    </row>
    <row r="40" spans="1:20" x14ac:dyDescent="0.25">
      <c r="A40" t="s">
        <v>119</v>
      </c>
      <c r="B40">
        <f>'Çeyreklik Veriler'!B40+'Çeyreklik Veriler'!C40+'Çeyreklik Veriler'!D40+'Çeyreklik Veriler'!E40</f>
        <v>1</v>
      </c>
      <c r="C40">
        <f>'Çeyreklik Veriler'!C40+'Çeyreklik Veriler'!D40+'Çeyreklik Veriler'!E40+'Çeyreklik Veriler'!F40</f>
        <v>1</v>
      </c>
      <c r="D40">
        <f>'Çeyreklik Veriler'!D40+'Çeyreklik Veriler'!E40+'Çeyreklik Veriler'!F40+'Çeyreklik Veriler'!G40</f>
        <v>1</v>
      </c>
      <c r="E40">
        <f>'Çeyreklik Veriler'!E40+'Çeyreklik Veriler'!F40+'Çeyreklik Veriler'!G40+'Çeyreklik Veriler'!H40</f>
        <v>1</v>
      </c>
      <c r="F40">
        <f>'Çeyreklik Veriler'!F40+'Çeyreklik Veriler'!G40+'Çeyreklik Veriler'!H40+'Çeyreklik Veriler'!I40</f>
        <v>1</v>
      </c>
      <c r="G40">
        <f>'Çeyreklik Veriler'!G40+'Çeyreklik Veriler'!H40+'Çeyreklik Veriler'!I40+'Çeyreklik Veriler'!J40</f>
        <v>2</v>
      </c>
      <c r="H40">
        <f>'Çeyreklik Veriler'!H40+'Çeyreklik Veriler'!I40+'Çeyreklik Veriler'!J40+'Çeyreklik Veriler'!K40</f>
        <v>0</v>
      </c>
      <c r="I40">
        <f>'Çeyreklik Veriler'!I40+'Çeyreklik Veriler'!J40+'Çeyreklik Veriler'!K40+'Çeyreklik Veriler'!L40</f>
        <v>1</v>
      </c>
      <c r="J40">
        <f>'Çeyreklik Veriler'!J40+'Çeyreklik Veriler'!K40+'Çeyreklik Veriler'!L40+'Çeyreklik Veriler'!M40</f>
        <v>1</v>
      </c>
      <c r="K40">
        <f>'Çeyreklik Veriler'!K40+'Çeyreklik Veriler'!L40+'Çeyreklik Veriler'!M40+'Çeyreklik Veriler'!N40</f>
        <v>1</v>
      </c>
      <c r="L40">
        <f>'Çeyreklik Veriler'!L40+'Çeyreklik Veriler'!M40+'Çeyreklik Veriler'!N40+'Çeyreklik Veriler'!O40</f>
        <v>2</v>
      </c>
      <c r="M40">
        <f>'Çeyreklik Veriler'!M40+'Çeyreklik Veriler'!N40+'Çeyreklik Veriler'!O40+'Çeyreklik Veriler'!P40</f>
        <v>2</v>
      </c>
      <c r="N40">
        <f>'Çeyreklik Veriler'!N40+'Çeyreklik Veriler'!O40+'Çeyreklik Veriler'!P40+'Çeyreklik Veriler'!Q40</f>
        <v>2</v>
      </c>
      <c r="O40">
        <f>'Çeyreklik Veriler'!O40+'Çeyreklik Veriler'!P40+'Çeyreklik Veriler'!Q40+'Çeyreklik Veriler'!R40</f>
        <v>2</v>
      </c>
      <c r="P40">
        <f>'Çeyreklik Veriler'!P40+'Çeyreklik Veriler'!Q40+'Çeyreklik Veriler'!R40+'Çeyreklik Veriler'!S40</f>
        <v>3</v>
      </c>
      <c r="Q40">
        <f>'Çeyreklik Veriler'!Q40+'Çeyreklik Veriler'!R40+'Çeyreklik Veriler'!S40+'Çeyreklik Veriler'!T40</f>
        <v>12</v>
      </c>
      <c r="R40">
        <f>'Çeyreklik Veriler'!R40+'Çeyreklik Veriler'!S40+'Çeyreklik Veriler'!T40+'Çeyreklik Veriler'!U40</f>
        <v>12</v>
      </c>
      <c r="S40">
        <f>'Çeyreklik Veriler'!S40+'Çeyreklik Veriler'!T40+'Çeyreklik Veriler'!U40+'Çeyreklik Veriler'!V40</f>
        <v>13</v>
      </c>
      <c r="T40">
        <f>'Çeyreklik Veriler'!T40+'Çeyreklik Veriler'!U40+'Çeyreklik Veriler'!V40+'Çeyreklik Veriler'!W40</f>
        <v>21</v>
      </c>
    </row>
    <row r="41" spans="1:20" x14ac:dyDescent="0.25">
      <c r="A41" t="s">
        <v>120</v>
      </c>
      <c r="B41">
        <f>'Çeyreklik Veriler'!B41+'Çeyreklik Veriler'!C41+'Çeyreklik Veriler'!D41+'Çeyreklik Veriler'!E41</f>
        <v>0</v>
      </c>
      <c r="C41">
        <f>'Çeyreklik Veriler'!C41+'Çeyreklik Veriler'!D41+'Çeyreklik Veriler'!E41+'Çeyreklik Veriler'!F41</f>
        <v>0</v>
      </c>
      <c r="D41">
        <f>'Çeyreklik Veriler'!D41+'Çeyreklik Veriler'!E41+'Çeyreklik Veriler'!F41+'Çeyreklik Veriler'!G41</f>
        <v>0</v>
      </c>
      <c r="E41">
        <f>'Çeyreklik Veriler'!E41+'Çeyreklik Veriler'!F41+'Çeyreklik Veriler'!G41+'Çeyreklik Veriler'!H41</f>
        <v>0</v>
      </c>
      <c r="F41">
        <f>'Çeyreklik Veriler'!F41+'Çeyreklik Veriler'!G41+'Çeyreklik Veriler'!H41+'Çeyreklik Veriler'!I41</f>
        <v>0</v>
      </c>
      <c r="G41">
        <f>'Çeyreklik Veriler'!G41+'Çeyreklik Veriler'!H41+'Çeyreklik Veriler'!I41+'Çeyreklik Veriler'!J41</f>
        <v>0</v>
      </c>
      <c r="H41">
        <f>'Çeyreklik Veriler'!H41+'Çeyreklik Veriler'!I41+'Çeyreklik Veriler'!J41+'Çeyreklik Veriler'!K41</f>
        <v>0</v>
      </c>
      <c r="I41">
        <f>'Çeyreklik Veriler'!I41+'Çeyreklik Veriler'!J41+'Çeyreklik Veriler'!K41+'Çeyreklik Veriler'!L41</f>
        <v>0</v>
      </c>
      <c r="J41">
        <f>'Çeyreklik Veriler'!J41+'Çeyreklik Veriler'!K41+'Çeyreklik Veriler'!L41+'Çeyreklik Veriler'!M41</f>
        <v>0</v>
      </c>
      <c r="K41">
        <f>'Çeyreklik Veriler'!K41+'Çeyreklik Veriler'!L41+'Çeyreklik Veriler'!M41+'Çeyreklik Veriler'!N41</f>
        <v>0</v>
      </c>
      <c r="L41">
        <f>'Çeyreklik Veriler'!L41+'Çeyreklik Veriler'!M41+'Çeyreklik Veriler'!N41+'Çeyreklik Veriler'!O41</f>
        <v>0</v>
      </c>
      <c r="M41">
        <f>'Çeyreklik Veriler'!M41+'Çeyreklik Veriler'!N41+'Çeyreklik Veriler'!O41+'Çeyreklik Veriler'!P41</f>
        <v>0</v>
      </c>
      <c r="N41">
        <f>'Çeyreklik Veriler'!N41+'Çeyreklik Veriler'!O41+'Çeyreklik Veriler'!P41+'Çeyreklik Veriler'!Q41</f>
        <v>0</v>
      </c>
      <c r="O41">
        <f>'Çeyreklik Veriler'!O41+'Çeyreklik Veriler'!P41+'Çeyreklik Veriler'!Q41+'Çeyreklik Veriler'!R41</f>
        <v>0</v>
      </c>
      <c r="P41">
        <f>'Çeyreklik Veriler'!P41+'Çeyreklik Veriler'!Q41+'Çeyreklik Veriler'!R41+'Çeyreklik Veriler'!S41</f>
        <v>0</v>
      </c>
      <c r="Q41">
        <f>'Çeyreklik Veriler'!Q41+'Çeyreklik Veriler'!R41+'Çeyreklik Veriler'!S41+'Çeyreklik Veriler'!T41</f>
        <v>0</v>
      </c>
      <c r="R41">
        <f>'Çeyreklik Veriler'!R41+'Çeyreklik Veriler'!S41+'Çeyreklik Veriler'!T41+'Çeyreklik Veriler'!U41</f>
        <v>0</v>
      </c>
      <c r="S41">
        <f>'Çeyreklik Veriler'!S41+'Çeyreklik Veriler'!T41+'Çeyreklik Veriler'!U41+'Çeyreklik Veriler'!V41</f>
        <v>0</v>
      </c>
      <c r="T41">
        <f>'Çeyreklik Veriler'!T41+'Çeyreklik Veriler'!U41+'Çeyreklik Veriler'!V41+'Çeyreklik Veriler'!W41</f>
        <v>0</v>
      </c>
    </row>
    <row r="42" spans="1:20" x14ac:dyDescent="0.25">
      <c r="A42" t="s">
        <v>121</v>
      </c>
      <c r="B42">
        <f>'Çeyreklik Veriler'!B42+'Çeyreklik Veriler'!C42+'Çeyreklik Veriler'!D42+'Çeyreklik Veriler'!E42</f>
        <v>0</v>
      </c>
      <c r="C42">
        <f>'Çeyreklik Veriler'!C42+'Çeyreklik Veriler'!D42+'Çeyreklik Veriler'!E42+'Çeyreklik Veriler'!F42</f>
        <v>0</v>
      </c>
      <c r="D42">
        <f>'Çeyreklik Veriler'!D42+'Çeyreklik Veriler'!E42+'Çeyreklik Veriler'!F42+'Çeyreklik Veriler'!G42</f>
        <v>0</v>
      </c>
      <c r="E42">
        <f>'Çeyreklik Veriler'!E42+'Çeyreklik Veriler'!F42+'Çeyreklik Veriler'!G42+'Çeyreklik Veriler'!H42</f>
        <v>0</v>
      </c>
      <c r="F42">
        <f>'Çeyreklik Veriler'!F42+'Çeyreklik Veriler'!G42+'Çeyreklik Veriler'!H42+'Çeyreklik Veriler'!I42</f>
        <v>0</v>
      </c>
      <c r="G42">
        <f>'Çeyreklik Veriler'!G42+'Çeyreklik Veriler'!H42+'Çeyreklik Veriler'!I42+'Çeyreklik Veriler'!J42</f>
        <v>0</v>
      </c>
      <c r="H42">
        <f>'Çeyreklik Veriler'!H42+'Çeyreklik Veriler'!I42+'Çeyreklik Veriler'!J42+'Çeyreklik Veriler'!K42</f>
        <v>0</v>
      </c>
      <c r="I42">
        <f>'Çeyreklik Veriler'!I42+'Çeyreklik Veriler'!J42+'Çeyreklik Veriler'!K42+'Çeyreklik Veriler'!L42</f>
        <v>0</v>
      </c>
      <c r="J42">
        <f>'Çeyreklik Veriler'!J42+'Çeyreklik Veriler'!K42+'Çeyreklik Veriler'!L42+'Çeyreklik Veriler'!M42</f>
        <v>0</v>
      </c>
      <c r="K42">
        <f>'Çeyreklik Veriler'!K42+'Çeyreklik Veriler'!L42+'Çeyreklik Veriler'!M42+'Çeyreklik Veriler'!N42</f>
        <v>0</v>
      </c>
      <c r="L42">
        <f>'Çeyreklik Veriler'!L42+'Çeyreklik Veriler'!M42+'Çeyreklik Veriler'!N42+'Çeyreklik Veriler'!O42</f>
        <v>0</v>
      </c>
      <c r="M42">
        <f>'Çeyreklik Veriler'!M42+'Çeyreklik Veriler'!N42+'Çeyreklik Veriler'!O42+'Çeyreklik Veriler'!P42</f>
        <v>0</v>
      </c>
      <c r="N42">
        <f>'Çeyreklik Veriler'!N42+'Çeyreklik Veriler'!O42+'Çeyreklik Veriler'!P42+'Çeyreklik Veriler'!Q42</f>
        <v>0</v>
      </c>
      <c r="O42">
        <f>'Çeyreklik Veriler'!O42+'Çeyreklik Veriler'!P42+'Çeyreklik Veriler'!Q42+'Çeyreklik Veriler'!R42</f>
        <v>0</v>
      </c>
      <c r="P42">
        <f>'Çeyreklik Veriler'!P42+'Çeyreklik Veriler'!Q42+'Çeyreklik Veriler'!R42+'Çeyreklik Veriler'!S42</f>
        <v>0</v>
      </c>
      <c r="Q42">
        <f>'Çeyreklik Veriler'!Q42+'Çeyreklik Veriler'!R42+'Çeyreklik Veriler'!S42+'Çeyreklik Veriler'!T42</f>
        <v>0</v>
      </c>
      <c r="R42">
        <f>'Çeyreklik Veriler'!R42+'Çeyreklik Veriler'!S42+'Çeyreklik Veriler'!T42+'Çeyreklik Veriler'!U42</f>
        <v>0</v>
      </c>
      <c r="S42">
        <f>'Çeyreklik Veriler'!S42+'Çeyreklik Veriler'!T42+'Çeyreklik Veriler'!U42+'Çeyreklik Veriler'!V42</f>
        <v>0</v>
      </c>
      <c r="T42">
        <f>'Çeyreklik Veriler'!T42+'Çeyreklik Veriler'!U42+'Çeyreklik Veriler'!V42+'Çeyreklik Veriler'!W42</f>
        <v>0</v>
      </c>
    </row>
    <row r="43" spans="1:20" x14ac:dyDescent="0.25">
      <c r="A43" t="s">
        <v>122</v>
      </c>
      <c r="B43">
        <f>'Çeyreklik Veriler'!B43+'Çeyreklik Veriler'!C43+'Çeyreklik Veriler'!D43+'Çeyreklik Veriler'!E43</f>
        <v>0</v>
      </c>
      <c r="C43">
        <f>'Çeyreklik Veriler'!C43+'Çeyreklik Veriler'!D43+'Çeyreklik Veriler'!E43+'Çeyreklik Veriler'!F43</f>
        <v>0</v>
      </c>
      <c r="D43">
        <f>'Çeyreklik Veriler'!D43+'Çeyreklik Veriler'!E43+'Çeyreklik Veriler'!F43+'Çeyreklik Veriler'!G43</f>
        <v>0</v>
      </c>
      <c r="E43">
        <f>'Çeyreklik Veriler'!E43+'Çeyreklik Veriler'!F43+'Çeyreklik Veriler'!G43+'Çeyreklik Veriler'!H43</f>
        <v>0</v>
      </c>
      <c r="F43">
        <f>'Çeyreklik Veriler'!F43+'Çeyreklik Veriler'!G43+'Çeyreklik Veriler'!H43+'Çeyreklik Veriler'!I43</f>
        <v>0</v>
      </c>
      <c r="G43">
        <f>'Çeyreklik Veriler'!G43+'Çeyreklik Veriler'!H43+'Çeyreklik Veriler'!I43+'Çeyreklik Veriler'!J43</f>
        <v>0</v>
      </c>
      <c r="H43">
        <f>'Çeyreklik Veriler'!H43+'Çeyreklik Veriler'!I43+'Çeyreklik Veriler'!J43+'Çeyreklik Veriler'!K43</f>
        <v>0</v>
      </c>
      <c r="I43">
        <f>'Çeyreklik Veriler'!I43+'Çeyreklik Veriler'!J43+'Çeyreklik Veriler'!K43+'Çeyreklik Veriler'!L43</f>
        <v>0</v>
      </c>
      <c r="J43">
        <f>'Çeyreklik Veriler'!J43+'Çeyreklik Veriler'!K43+'Çeyreklik Veriler'!L43+'Çeyreklik Veriler'!M43</f>
        <v>0</v>
      </c>
      <c r="K43">
        <f>'Çeyreklik Veriler'!K43+'Çeyreklik Veriler'!L43+'Çeyreklik Veriler'!M43+'Çeyreklik Veriler'!N43</f>
        <v>0</v>
      </c>
      <c r="L43">
        <f>'Çeyreklik Veriler'!L43+'Çeyreklik Veriler'!M43+'Çeyreklik Veriler'!N43+'Çeyreklik Veriler'!O43</f>
        <v>0</v>
      </c>
      <c r="M43">
        <f>'Çeyreklik Veriler'!M43+'Çeyreklik Veriler'!N43+'Çeyreklik Veriler'!O43+'Çeyreklik Veriler'!P43</f>
        <v>0</v>
      </c>
      <c r="N43">
        <f>'Çeyreklik Veriler'!N43+'Çeyreklik Veriler'!O43+'Çeyreklik Veriler'!P43+'Çeyreklik Veriler'!Q43</f>
        <v>0</v>
      </c>
      <c r="O43">
        <f>'Çeyreklik Veriler'!O43+'Çeyreklik Veriler'!P43+'Çeyreklik Veriler'!Q43+'Çeyreklik Veriler'!R43</f>
        <v>0</v>
      </c>
      <c r="P43">
        <f>'Çeyreklik Veriler'!P43+'Çeyreklik Veriler'!Q43+'Çeyreklik Veriler'!R43+'Çeyreklik Veriler'!S43</f>
        <v>0</v>
      </c>
      <c r="Q43">
        <f>'Çeyreklik Veriler'!Q43+'Çeyreklik Veriler'!R43+'Çeyreklik Veriler'!S43+'Çeyreklik Veriler'!T43</f>
        <v>0</v>
      </c>
      <c r="R43">
        <f>'Çeyreklik Veriler'!R43+'Çeyreklik Veriler'!S43+'Çeyreklik Veriler'!T43+'Çeyreklik Veriler'!U43</f>
        <v>0</v>
      </c>
      <c r="S43">
        <f>'Çeyreklik Veriler'!S43+'Çeyreklik Veriler'!T43+'Çeyreklik Veriler'!U43+'Çeyreklik Veriler'!V43</f>
        <v>0</v>
      </c>
      <c r="T43">
        <f>'Çeyreklik Veriler'!T43+'Çeyreklik Veriler'!U43+'Çeyreklik Veriler'!V43+'Çeyreklik Veriler'!W43</f>
        <v>0</v>
      </c>
    </row>
    <row r="44" spans="1:20" x14ac:dyDescent="0.25">
      <c r="A44" t="s">
        <v>123</v>
      </c>
      <c r="B44">
        <f>'Çeyreklik Veriler'!B44+'Çeyreklik Veriler'!C44+'Çeyreklik Veriler'!D44+'Çeyreklik Veriler'!E44</f>
        <v>280601000</v>
      </c>
      <c r="C44">
        <f>'Çeyreklik Veriler'!C44+'Çeyreklik Veriler'!D44+'Çeyreklik Veriler'!E44+'Çeyreklik Veriler'!F44</f>
        <v>315351000</v>
      </c>
      <c r="D44">
        <f>'Çeyreklik Veriler'!D44+'Çeyreklik Veriler'!E44+'Çeyreklik Veriler'!F44+'Çeyreklik Veriler'!G44</f>
        <v>340143000</v>
      </c>
      <c r="E44">
        <f>'Çeyreklik Veriler'!E44+'Çeyreklik Veriler'!F44+'Çeyreklik Veriler'!G44+'Çeyreklik Veriler'!H44</f>
        <v>372867000</v>
      </c>
      <c r="F44">
        <f>'Çeyreklik Veriler'!F44+'Çeyreklik Veriler'!G44+'Çeyreklik Veriler'!H44+'Çeyreklik Veriler'!I44</f>
        <v>389145000</v>
      </c>
      <c r="G44">
        <f>'Çeyreklik Veriler'!G44+'Çeyreklik Veriler'!H44+'Çeyreklik Veriler'!I44+'Çeyreklik Veriler'!J44</f>
        <v>390772000</v>
      </c>
      <c r="H44">
        <f>'Çeyreklik Veriler'!H44+'Çeyreklik Veriler'!I44+'Çeyreklik Veriler'!J44+'Çeyreklik Veriler'!K44</f>
        <v>406012000</v>
      </c>
      <c r="I44">
        <f>'Çeyreklik Veriler'!I44+'Çeyreklik Veriler'!J44+'Çeyreklik Veriler'!K44+'Çeyreklik Veriler'!L44</f>
        <v>444078000</v>
      </c>
      <c r="J44">
        <f>'Çeyreklik Veriler'!J44+'Çeyreklik Veriler'!K44+'Çeyreklik Veriler'!L44+'Çeyreklik Veriler'!M44</f>
        <v>449292000</v>
      </c>
      <c r="K44">
        <f>'Çeyreklik Veriler'!K44+'Çeyreklik Veriler'!L44+'Çeyreklik Veriler'!M44+'Çeyreklik Veriler'!N44</f>
        <v>464280000</v>
      </c>
      <c r="L44">
        <f>'Çeyreklik Veriler'!L44+'Çeyreklik Veriler'!M44+'Çeyreklik Veriler'!N44+'Çeyreklik Veriler'!O44</f>
        <v>484677000</v>
      </c>
      <c r="M44">
        <f>'Çeyreklik Veriler'!M44+'Çeyreklik Veriler'!N44+'Çeyreklik Veriler'!O44+'Çeyreklik Veriler'!P44</f>
        <v>472588000</v>
      </c>
      <c r="N44">
        <f>'Çeyreklik Veriler'!N44+'Çeyreklik Veriler'!O44+'Çeyreklik Veriler'!P44+'Çeyreklik Veriler'!Q44</f>
        <v>493807000</v>
      </c>
      <c r="O44">
        <f>'Çeyreklik Veriler'!O44+'Çeyreklik Veriler'!P44+'Çeyreklik Veriler'!Q44+'Çeyreklik Veriler'!R44</f>
        <v>516766000</v>
      </c>
      <c r="P44">
        <f>'Çeyreklik Veriler'!P44+'Çeyreklik Veriler'!Q44+'Çeyreklik Veriler'!R44+'Çeyreklik Veriler'!S44</f>
        <v>534393000</v>
      </c>
      <c r="Q44">
        <f>'Çeyreklik Veriler'!Q44+'Çeyreklik Veriler'!R44+'Çeyreklik Veriler'!S44+'Çeyreklik Veriler'!T44</f>
        <v>568575000</v>
      </c>
      <c r="R44">
        <f>'Çeyreklik Veriler'!R44+'Çeyreklik Veriler'!S44+'Çeyreklik Veriler'!T44+'Çeyreklik Veriler'!U44</f>
        <v>599294000</v>
      </c>
      <c r="S44">
        <f>'Çeyreklik Veriler'!S44+'Çeyreklik Veriler'!T44+'Çeyreklik Veriler'!U44+'Çeyreklik Veriler'!V44</f>
        <v>650263000</v>
      </c>
      <c r="T44">
        <f>'Çeyreklik Veriler'!T44+'Çeyreklik Veriler'!U44+'Çeyreklik Veriler'!V44+'Çeyreklik Veriler'!W44</f>
        <v>704525000</v>
      </c>
    </row>
    <row r="45" spans="1:20" x14ac:dyDescent="0.25">
      <c r="A45" t="s">
        <v>124</v>
      </c>
      <c r="B45">
        <f>'Çeyreklik Veriler'!B45+'Çeyreklik Veriler'!C45+'Çeyreklik Veriler'!D45+'Çeyreklik Veriler'!E45</f>
        <v>35566000</v>
      </c>
      <c r="C45">
        <f>'Çeyreklik Veriler'!C45+'Çeyreklik Veriler'!D45+'Çeyreklik Veriler'!E45+'Çeyreklik Veriler'!F45</f>
        <v>36983000</v>
      </c>
      <c r="D45">
        <f>'Çeyreklik Veriler'!D45+'Çeyreklik Veriler'!E45+'Çeyreklik Veriler'!F45+'Çeyreklik Veriler'!G45</f>
        <v>26224000</v>
      </c>
      <c r="E45">
        <f>'Çeyreklik Veriler'!E45+'Çeyreklik Veriler'!F45+'Çeyreklik Veriler'!G45+'Çeyreklik Veriler'!H45</f>
        <v>42867000</v>
      </c>
      <c r="F45">
        <f>'Çeyreklik Veriler'!F45+'Çeyreklik Veriler'!G45+'Çeyreklik Veriler'!H45+'Çeyreklik Veriler'!I45</f>
        <v>43022000</v>
      </c>
      <c r="G45">
        <f>'Çeyreklik Veriler'!G45+'Çeyreklik Veriler'!H45+'Çeyreklik Veriler'!I45+'Çeyreklik Veriler'!J45</f>
        <v>51524000</v>
      </c>
      <c r="H45">
        <f>'Çeyreklik Veriler'!H45+'Çeyreklik Veriler'!I45+'Çeyreklik Veriler'!J45+'Çeyreklik Veriler'!K45</f>
        <v>55644000</v>
      </c>
      <c r="I45">
        <f>'Çeyreklik Veriler'!I45+'Çeyreklik Veriler'!J45+'Çeyreklik Veriler'!K45+'Çeyreklik Veriler'!L45</f>
        <v>39868000</v>
      </c>
      <c r="J45">
        <f>'Çeyreklik Veriler'!J45+'Çeyreklik Veriler'!K45+'Çeyreklik Veriler'!L45+'Çeyreklik Veriler'!M45</f>
        <v>45622000</v>
      </c>
      <c r="K45">
        <f>'Çeyreklik Veriler'!K45+'Çeyreklik Veriler'!L45+'Çeyreklik Veriler'!M45+'Çeyreklik Veriler'!N45</f>
        <v>35752000</v>
      </c>
      <c r="L45">
        <f>'Çeyreklik Veriler'!L45+'Çeyreklik Veriler'!M45+'Çeyreklik Veriler'!N45+'Çeyreklik Veriler'!O45</f>
        <v>65701000</v>
      </c>
      <c r="M45">
        <f>'Çeyreklik Veriler'!M45+'Çeyreklik Veriler'!N45+'Çeyreklik Veriler'!O45+'Çeyreklik Veriler'!P45</f>
        <v>67971000</v>
      </c>
      <c r="N45">
        <f>'Çeyreklik Veriler'!N45+'Çeyreklik Veriler'!O45+'Çeyreklik Veriler'!P45+'Çeyreklik Veriler'!Q45</f>
        <v>165719000</v>
      </c>
      <c r="O45">
        <f>'Çeyreklik Veriler'!O45+'Çeyreklik Veriler'!P45+'Çeyreklik Veriler'!Q45+'Çeyreklik Veriler'!R45</f>
        <v>284056000</v>
      </c>
      <c r="P45">
        <f>'Çeyreklik Veriler'!P45+'Çeyreklik Veriler'!Q45+'Çeyreklik Veriler'!R45+'Çeyreklik Veriler'!S45</f>
        <v>313048000</v>
      </c>
      <c r="Q45">
        <f>'Çeyreklik Veriler'!Q45+'Çeyreklik Veriler'!R45+'Çeyreklik Veriler'!S45+'Çeyreklik Veriler'!T45</f>
        <v>768728000</v>
      </c>
      <c r="R45">
        <f>'Çeyreklik Veriler'!R45+'Çeyreklik Veriler'!S45+'Çeyreklik Veriler'!T45+'Çeyreklik Veriler'!U45</f>
        <v>967090000</v>
      </c>
      <c r="S45">
        <f>'Çeyreklik Veriler'!S45+'Çeyreklik Veriler'!T45+'Çeyreklik Veriler'!U45+'Çeyreklik Veriler'!V45</f>
        <v>1015399000</v>
      </c>
      <c r="T45">
        <f>'Çeyreklik Veriler'!T45+'Çeyreklik Veriler'!U45+'Çeyreklik Veriler'!V45+'Çeyreklik Veriler'!W45</f>
        <v>1191805000</v>
      </c>
    </row>
    <row r="46" spans="1:20" x14ac:dyDescent="0.25">
      <c r="A46" t="s">
        <v>125</v>
      </c>
      <c r="B46">
        <f>'Çeyreklik Veriler'!B46+'Çeyreklik Veriler'!C46+'Çeyreklik Veriler'!D46+'Çeyreklik Veriler'!E46</f>
        <v>-1707836000</v>
      </c>
      <c r="C46">
        <f>'Çeyreklik Veriler'!C46+'Çeyreklik Veriler'!D46+'Çeyreklik Veriler'!E46+'Çeyreklik Veriler'!F46</f>
        <v>-1904416000</v>
      </c>
      <c r="D46">
        <f>'Çeyreklik Veriler'!D46+'Çeyreklik Veriler'!E46+'Çeyreklik Veriler'!F46+'Çeyreklik Veriler'!G46</f>
        <v>-2011675000</v>
      </c>
      <c r="E46">
        <f>'Çeyreklik Veriler'!E46+'Çeyreklik Veriler'!F46+'Çeyreklik Veriler'!G46+'Çeyreklik Veriler'!H46</f>
        <v>-1843477000</v>
      </c>
      <c r="F46">
        <f>'Çeyreklik Veriler'!F46+'Çeyreklik Veriler'!G46+'Çeyreklik Veriler'!H46+'Çeyreklik Veriler'!I46</f>
        <v>-1838916000</v>
      </c>
      <c r="G46">
        <f>'Çeyreklik Veriler'!G46+'Çeyreklik Veriler'!H46+'Çeyreklik Veriler'!I46+'Çeyreklik Veriler'!J46</f>
        <v>-1673000000</v>
      </c>
      <c r="H46">
        <f>'Çeyreklik Veriler'!H46+'Çeyreklik Veriler'!I46+'Çeyreklik Veriler'!J46+'Çeyreklik Veriler'!K46</f>
        <v>-1490789000</v>
      </c>
      <c r="I46">
        <f>'Çeyreklik Veriler'!I46+'Çeyreklik Veriler'!J46+'Çeyreklik Veriler'!K46+'Çeyreklik Veriler'!L46</f>
        <v>-1389230000</v>
      </c>
      <c r="J46">
        <f>'Çeyreklik Veriler'!J46+'Çeyreklik Veriler'!K46+'Çeyreklik Veriler'!L46+'Çeyreklik Veriler'!M46</f>
        <v>-1322813000</v>
      </c>
      <c r="K46">
        <f>'Çeyreklik Veriler'!K46+'Çeyreklik Veriler'!L46+'Çeyreklik Veriler'!M46+'Çeyreklik Veriler'!N46</f>
        <v>-1335439000</v>
      </c>
      <c r="L46">
        <f>'Çeyreklik Veriler'!L46+'Çeyreklik Veriler'!M46+'Çeyreklik Veriler'!N46+'Çeyreklik Veriler'!O46</f>
        <v>-1407553000</v>
      </c>
      <c r="M46">
        <f>'Çeyreklik Veriler'!M46+'Çeyreklik Veriler'!N46+'Çeyreklik Veriler'!O46+'Çeyreklik Veriler'!P46</f>
        <v>-1479567000</v>
      </c>
      <c r="N46">
        <f>'Çeyreklik Veriler'!N46+'Çeyreklik Veriler'!O46+'Çeyreklik Veriler'!P46+'Çeyreklik Veriler'!Q46</f>
        <v>-2027152000</v>
      </c>
      <c r="O46">
        <f>'Çeyreklik Veriler'!O46+'Çeyreklik Veriler'!P46+'Çeyreklik Veriler'!Q46+'Çeyreklik Veriler'!R46</f>
        <v>-2735426000</v>
      </c>
      <c r="P46">
        <f>'Çeyreklik Veriler'!P46+'Çeyreklik Veriler'!Q46+'Çeyreklik Veriler'!R46+'Çeyreklik Veriler'!S46</f>
        <v>-3447509000</v>
      </c>
      <c r="Q46">
        <f>'Çeyreklik Veriler'!Q46+'Çeyreklik Veriler'!R46+'Çeyreklik Veriler'!S46+'Çeyreklik Veriler'!T46</f>
        <v>-4212040000</v>
      </c>
      <c r="R46">
        <f>'Çeyreklik Veriler'!R46+'Çeyreklik Veriler'!S46+'Çeyreklik Veriler'!T46+'Çeyreklik Veriler'!U46</f>
        <v>-4553859000</v>
      </c>
      <c r="S46">
        <f>'Çeyreklik Veriler'!S46+'Çeyreklik Veriler'!T46+'Çeyreklik Veriler'!U46+'Çeyreklik Veriler'!V46</f>
        <v>-4635878000</v>
      </c>
      <c r="T46">
        <f>'Çeyreklik Veriler'!T46+'Çeyreklik Veriler'!U46+'Çeyreklik Veriler'!V46+'Çeyreklik Veriler'!W46</f>
        <v>-5637374000</v>
      </c>
    </row>
    <row r="47" spans="1:20" x14ac:dyDescent="0.25">
      <c r="A47" t="s">
        <v>126</v>
      </c>
      <c r="B47">
        <f>'Çeyreklik Veriler'!B47+'Çeyreklik Veriler'!C47+'Çeyreklik Veriler'!D47+'Çeyreklik Veriler'!E47</f>
        <v>0</v>
      </c>
      <c r="C47">
        <f>'Çeyreklik Veriler'!C47+'Çeyreklik Veriler'!D47+'Çeyreklik Veriler'!E47+'Çeyreklik Veriler'!F47</f>
        <v>0</v>
      </c>
      <c r="D47">
        <f>'Çeyreklik Veriler'!D47+'Çeyreklik Veriler'!E47+'Çeyreklik Veriler'!F47+'Çeyreklik Veriler'!G47</f>
        <v>0</v>
      </c>
      <c r="E47">
        <f>'Çeyreklik Veriler'!E47+'Çeyreklik Veriler'!F47+'Çeyreklik Veriler'!G47+'Çeyreklik Veriler'!H47</f>
        <v>0</v>
      </c>
      <c r="F47">
        <f>'Çeyreklik Veriler'!F47+'Çeyreklik Veriler'!G47+'Çeyreklik Veriler'!H47+'Çeyreklik Veriler'!I47</f>
        <v>0</v>
      </c>
      <c r="G47">
        <f>'Çeyreklik Veriler'!G47+'Çeyreklik Veriler'!H47+'Çeyreklik Veriler'!I47+'Çeyreklik Veriler'!J47</f>
        <v>0</v>
      </c>
      <c r="H47">
        <f>'Çeyreklik Veriler'!H47+'Çeyreklik Veriler'!I47+'Çeyreklik Veriler'!J47+'Çeyreklik Veriler'!K47</f>
        <v>0</v>
      </c>
      <c r="I47">
        <f>'Çeyreklik Veriler'!I47+'Çeyreklik Veriler'!J47+'Çeyreklik Veriler'!K47+'Çeyreklik Veriler'!L47</f>
        <v>0</v>
      </c>
      <c r="J47">
        <f>'Çeyreklik Veriler'!J47+'Çeyreklik Veriler'!K47+'Çeyreklik Veriler'!L47+'Çeyreklik Veriler'!M47</f>
        <v>0</v>
      </c>
      <c r="K47">
        <f>'Çeyreklik Veriler'!K47+'Çeyreklik Veriler'!L47+'Çeyreklik Veriler'!M47+'Çeyreklik Veriler'!N47</f>
        <v>0</v>
      </c>
      <c r="L47">
        <f>'Çeyreklik Veriler'!L47+'Çeyreklik Veriler'!M47+'Çeyreklik Veriler'!N47+'Çeyreklik Veriler'!O47</f>
        <v>0</v>
      </c>
      <c r="M47">
        <f>'Çeyreklik Veriler'!M47+'Çeyreklik Veriler'!N47+'Çeyreklik Veriler'!O47+'Çeyreklik Veriler'!P47</f>
        <v>0</v>
      </c>
      <c r="N47">
        <f>'Çeyreklik Veriler'!N47+'Çeyreklik Veriler'!O47+'Çeyreklik Veriler'!P47+'Çeyreklik Veriler'!Q47</f>
        <v>0</v>
      </c>
      <c r="O47">
        <f>'Çeyreklik Veriler'!O47+'Çeyreklik Veriler'!P47+'Çeyreklik Veriler'!Q47+'Çeyreklik Veriler'!R47</f>
        <v>0</v>
      </c>
      <c r="P47">
        <f>'Çeyreklik Veriler'!P47+'Çeyreklik Veriler'!Q47+'Çeyreklik Veriler'!R47+'Çeyreklik Veriler'!S47</f>
        <v>0</v>
      </c>
      <c r="Q47">
        <f>'Çeyreklik Veriler'!Q47+'Çeyreklik Veriler'!R47+'Çeyreklik Veriler'!S47+'Çeyreklik Veriler'!T47</f>
        <v>0</v>
      </c>
      <c r="R47">
        <f>'Çeyreklik Veriler'!R47+'Çeyreklik Veriler'!S47+'Çeyreklik Veriler'!T47+'Çeyreklik Veriler'!U47</f>
        <v>0</v>
      </c>
      <c r="S47">
        <f>'Çeyreklik Veriler'!S47+'Çeyreklik Veriler'!T47+'Çeyreklik Veriler'!U47+'Çeyreklik Veriler'!V47</f>
        <v>0</v>
      </c>
      <c r="T47">
        <f>'Çeyreklik Veriler'!T47+'Çeyreklik Veriler'!U47+'Çeyreklik Veriler'!V47+'Çeyreklik Veriler'!W47</f>
        <v>0</v>
      </c>
    </row>
    <row r="48" spans="1:20" x14ac:dyDescent="0.25">
      <c r="A48" t="s">
        <v>127</v>
      </c>
      <c r="B48">
        <f>'Çeyreklik Veriler'!B48+'Çeyreklik Veriler'!C48+'Çeyreklik Veriler'!D48+'Çeyreklik Veriler'!E48</f>
        <v>0</v>
      </c>
      <c r="C48">
        <f>'Çeyreklik Veriler'!C48+'Çeyreklik Veriler'!D48+'Çeyreklik Veriler'!E48+'Çeyreklik Veriler'!F48</f>
        <v>0</v>
      </c>
      <c r="D48">
        <f>'Çeyreklik Veriler'!D48+'Çeyreklik Veriler'!E48+'Çeyreklik Veriler'!F48+'Çeyreklik Veriler'!G48</f>
        <v>0</v>
      </c>
      <c r="E48">
        <f>'Çeyreklik Veriler'!E48+'Çeyreklik Veriler'!F48+'Çeyreklik Veriler'!G48+'Çeyreklik Veriler'!H48</f>
        <v>0</v>
      </c>
      <c r="F48">
        <f>'Çeyreklik Veriler'!F48+'Çeyreklik Veriler'!G48+'Çeyreklik Veriler'!H48+'Çeyreklik Veriler'!I48</f>
        <v>0</v>
      </c>
      <c r="G48">
        <f>'Çeyreklik Veriler'!G48+'Çeyreklik Veriler'!H48+'Çeyreklik Veriler'!I48+'Çeyreklik Veriler'!J48</f>
        <v>0</v>
      </c>
      <c r="H48">
        <f>'Çeyreklik Veriler'!H48+'Çeyreklik Veriler'!I48+'Çeyreklik Veriler'!J48+'Çeyreklik Veriler'!K48</f>
        <v>0</v>
      </c>
      <c r="I48">
        <f>'Çeyreklik Veriler'!I48+'Çeyreklik Veriler'!J48+'Çeyreklik Veriler'!K48+'Çeyreklik Veriler'!L48</f>
        <v>0</v>
      </c>
      <c r="J48">
        <f>'Çeyreklik Veriler'!J48+'Çeyreklik Veriler'!K48+'Çeyreklik Veriler'!L48+'Çeyreklik Veriler'!M48</f>
        <v>0</v>
      </c>
      <c r="K48">
        <f>'Çeyreklik Veriler'!K48+'Çeyreklik Veriler'!L48+'Çeyreklik Veriler'!M48+'Çeyreklik Veriler'!N48</f>
        <v>0</v>
      </c>
      <c r="L48">
        <f>'Çeyreklik Veriler'!L48+'Çeyreklik Veriler'!M48+'Çeyreklik Veriler'!N48+'Çeyreklik Veriler'!O48</f>
        <v>0</v>
      </c>
      <c r="M48">
        <f>'Çeyreklik Veriler'!M48+'Çeyreklik Veriler'!N48+'Çeyreklik Veriler'!O48+'Çeyreklik Veriler'!P48</f>
        <v>0</v>
      </c>
      <c r="N48">
        <f>'Çeyreklik Veriler'!N48+'Çeyreklik Veriler'!O48+'Çeyreklik Veriler'!P48+'Çeyreklik Veriler'!Q48</f>
        <v>0</v>
      </c>
      <c r="O48">
        <f>'Çeyreklik Veriler'!O48+'Çeyreklik Veriler'!P48+'Çeyreklik Veriler'!Q48+'Çeyreklik Veriler'!R48</f>
        <v>0</v>
      </c>
      <c r="P48">
        <f>'Çeyreklik Veriler'!P48+'Çeyreklik Veriler'!Q48+'Çeyreklik Veriler'!R48+'Çeyreklik Veriler'!S48</f>
        <v>0</v>
      </c>
      <c r="Q48">
        <f>'Çeyreklik Veriler'!Q48+'Çeyreklik Veriler'!R48+'Çeyreklik Veriler'!S48+'Çeyreklik Veriler'!T48</f>
        <v>0</v>
      </c>
      <c r="R48">
        <f>'Çeyreklik Veriler'!R48+'Çeyreklik Veriler'!S48+'Çeyreklik Veriler'!T48+'Çeyreklik Veriler'!U48</f>
        <v>0</v>
      </c>
      <c r="S48">
        <f>'Çeyreklik Veriler'!S48+'Çeyreklik Veriler'!T48+'Çeyreklik Veriler'!U48+'Çeyreklik Veriler'!V48</f>
        <v>0</v>
      </c>
      <c r="T48">
        <f>'Çeyreklik Veriler'!T48+'Çeyreklik Veriler'!U48+'Çeyreklik Veriler'!V48+'Çeyreklik Veriler'!W48</f>
        <v>0</v>
      </c>
    </row>
    <row r="49" spans="1:20" x14ac:dyDescent="0.25">
      <c r="A49" t="s">
        <v>128</v>
      </c>
      <c r="B49">
        <f>'Çeyreklik Veriler'!B49+'Çeyreklik Veriler'!C49+'Çeyreklik Veriler'!D49+'Çeyreklik Veriler'!E49</f>
        <v>232076000</v>
      </c>
      <c r="C49">
        <f>'Çeyreklik Veriler'!C49+'Çeyreklik Veriler'!D49+'Çeyreklik Veriler'!E49+'Çeyreklik Veriler'!F49</f>
        <v>295172000</v>
      </c>
      <c r="D49">
        <f>'Çeyreklik Veriler'!D49+'Çeyreklik Veriler'!E49+'Çeyreklik Veriler'!F49+'Çeyreklik Veriler'!G49</f>
        <v>-181429000</v>
      </c>
      <c r="E49">
        <f>'Çeyreklik Veriler'!E49+'Çeyreklik Veriler'!F49+'Çeyreklik Veriler'!G49+'Çeyreklik Veriler'!H49</f>
        <v>-386397000</v>
      </c>
      <c r="F49">
        <f>'Çeyreklik Veriler'!F49+'Çeyreklik Veriler'!G49+'Çeyreklik Veriler'!H49+'Çeyreklik Veriler'!I49</f>
        <v>-940162000</v>
      </c>
      <c r="G49">
        <f>'Çeyreklik Veriler'!G49+'Çeyreklik Veriler'!H49+'Çeyreklik Veriler'!I49+'Çeyreklik Veriler'!J49</f>
        <v>-848681000</v>
      </c>
      <c r="H49">
        <f>'Çeyreklik Veriler'!H49+'Çeyreklik Veriler'!I49+'Çeyreklik Veriler'!J49+'Çeyreklik Veriler'!K49</f>
        <v>-615381000</v>
      </c>
      <c r="I49">
        <f>'Çeyreklik Veriler'!I49+'Çeyreklik Veriler'!J49+'Çeyreklik Veriler'!K49+'Çeyreklik Veriler'!L49</f>
        <v>-671471000</v>
      </c>
      <c r="J49">
        <f>'Çeyreklik Veriler'!J49+'Çeyreklik Veriler'!K49+'Çeyreklik Veriler'!L49+'Çeyreklik Veriler'!M49</f>
        <v>-903139000</v>
      </c>
      <c r="K49">
        <f>'Çeyreklik Veriler'!K49+'Çeyreklik Veriler'!L49+'Çeyreklik Veriler'!M49+'Çeyreklik Veriler'!N49</f>
        <v>-980312000</v>
      </c>
      <c r="L49">
        <f>'Çeyreklik Veriler'!L49+'Çeyreklik Veriler'!M49+'Çeyreklik Veriler'!N49+'Çeyreklik Veriler'!O49</f>
        <v>-923577000</v>
      </c>
      <c r="M49">
        <f>'Çeyreklik Veriler'!M49+'Çeyreklik Veriler'!N49+'Çeyreklik Veriler'!O49+'Çeyreklik Veriler'!P49</f>
        <v>-1242345000</v>
      </c>
      <c r="N49">
        <f>'Çeyreklik Veriler'!N49+'Çeyreklik Veriler'!O49+'Çeyreklik Veriler'!P49+'Çeyreklik Veriler'!Q49</f>
        <v>-1877869000</v>
      </c>
      <c r="O49">
        <f>'Çeyreklik Veriler'!O49+'Çeyreklik Veriler'!P49+'Çeyreklik Veriler'!Q49+'Çeyreklik Veriler'!R49</f>
        <v>-1233536000</v>
      </c>
      <c r="P49">
        <f>'Çeyreklik Veriler'!P49+'Çeyreklik Veriler'!Q49+'Çeyreklik Veriler'!R49+'Çeyreklik Veriler'!S49</f>
        <v>-1311728000</v>
      </c>
      <c r="Q49">
        <f>'Çeyreklik Veriler'!Q49+'Çeyreklik Veriler'!R49+'Çeyreklik Veriler'!S49+'Çeyreklik Veriler'!T49</f>
        <v>-2283284000</v>
      </c>
      <c r="R49">
        <f>'Çeyreklik Veriler'!R49+'Çeyreklik Veriler'!S49+'Çeyreklik Veriler'!T49+'Çeyreklik Veriler'!U49</f>
        <v>-1817110000</v>
      </c>
      <c r="S49">
        <f>'Çeyreklik Veriler'!S49+'Çeyreklik Veriler'!T49+'Çeyreklik Veriler'!U49+'Çeyreklik Veriler'!V49</f>
        <v>-1965435000</v>
      </c>
      <c r="T49">
        <f>'Çeyreklik Veriler'!T49+'Çeyreklik Veriler'!U49+'Çeyreklik Veriler'!V49+'Çeyreklik Veriler'!W49</f>
        <v>-2371846000</v>
      </c>
    </row>
    <row r="50" spans="1:20" x14ac:dyDescent="0.25">
      <c r="A50" t="s">
        <v>129</v>
      </c>
      <c r="B50">
        <f>'Çeyreklik Veriler'!B50+'Çeyreklik Veriler'!C50+'Çeyreklik Veriler'!D50+'Çeyreklik Veriler'!E50</f>
        <v>2321437000</v>
      </c>
      <c r="C50">
        <f>'Çeyreklik Veriler'!C50+'Çeyreklik Veriler'!D50+'Çeyreklik Veriler'!E50+'Çeyreklik Veriler'!F50</f>
        <v>1245094000</v>
      </c>
      <c r="D50">
        <f>'Çeyreklik Veriler'!D50+'Çeyreklik Veriler'!E50+'Çeyreklik Veriler'!F50+'Çeyreklik Veriler'!G50</f>
        <v>147067000</v>
      </c>
      <c r="E50">
        <f>'Çeyreklik Veriler'!E50+'Çeyreklik Veriler'!F50+'Çeyreklik Veriler'!G50+'Çeyreklik Veriler'!H50</f>
        <v>1746819000</v>
      </c>
      <c r="F50">
        <f>'Çeyreklik Veriler'!F50+'Çeyreklik Veriler'!G50+'Çeyreklik Veriler'!H50+'Çeyreklik Veriler'!I50</f>
        <v>3195539000</v>
      </c>
      <c r="G50">
        <f>'Çeyreklik Veriler'!G50+'Çeyreklik Veriler'!H50+'Çeyreklik Veriler'!I50+'Çeyreklik Veriler'!J50</f>
        <v>2488337000</v>
      </c>
      <c r="H50">
        <f>'Çeyreklik Veriler'!H50+'Çeyreklik Veriler'!I50+'Çeyreklik Veriler'!J50+'Çeyreklik Veriler'!K50</f>
        <v>2959361000</v>
      </c>
      <c r="I50">
        <f>'Çeyreklik Veriler'!I50+'Çeyreklik Veriler'!J50+'Çeyreklik Veriler'!K50+'Çeyreklik Veriler'!L50</f>
        <v>1684072000</v>
      </c>
      <c r="J50">
        <f>'Çeyreklik Veriler'!J50+'Çeyreklik Veriler'!K50+'Çeyreklik Veriler'!L50+'Çeyreklik Veriler'!M50</f>
        <v>1469797000</v>
      </c>
      <c r="K50">
        <f>'Çeyreklik Veriler'!K50+'Çeyreklik Veriler'!L50+'Çeyreklik Veriler'!M50+'Çeyreklik Veriler'!N50</f>
        <v>2335569000</v>
      </c>
      <c r="L50">
        <f>'Çeyreklik Veriler'!L50+'Çeyreklik Veriler'!M50+'Çeyreklik Veriler'!N50+'Çeyreklik Veriler'!O50</f>
        <v>2807670000</v>
      </c>
      <c r="M50">
        <f>'Çeyreklik Veriler'!M50+'Çeyreklik Veriler'!N50+'Çeyreklik Veriler'!O50+'Çeyreklik Veriler'!P50</f>
        <v>4721113000</v>
      </c>
      <c r="N50">
        <f>'Çeyreklik Veriler'!N50+'Çeyreklik Veriler'!O50+'Çeyreklik Veriler'!P50+'Çeyreklik Veriler'!Q50</f>
        <v>10474962000</v>
      </c>
      <c r="O50">
        <f>'Çeyreklik Veriler'!O50+'Çeyreklik Veriler'!P50+'Çeyreklik Veriler'!Q50+'Çeyreklik Veriler'!R50</f>
        <v>9429436000</v>
      </c>
      <c r="P50">
        <f>'Çeyreklik Veriler'!P50+'Çeyreklik Veriler'!Q50+'Çeyreklik Veriler'!R50+'Çeyreklik Veriler'!S50</f>
        <v>6724049000</v>
      </c>
      <c r="Q50">
        <f>'Çeyreklik Veriler'!Q50+'Çeyreklik Veriler'!R50+'Çeyreklik Veriler'!S50+'Çeyreklik Veriler'!T50</f>
        <v>2927730000</v>
      </c>
      <c r="R50">
        <f>'Çeyreklik Veriler'!R50+'Çeyreklik Veriler'!S50+'Çeyreklik Veriler'!T50+'Çeyreklik Veriler'!U50</f>
        <v>-70122000</v>
      </c>
      <c r="S50">
        <f>'Çeyreklik Veriler'!S50+'Çeyreklik Veriler'!T50+'Çeyreklik Veriler'!U50+'Çeyreklik Veriler'!V50</f>
        <v>5697580000</v>
      </c>
      <c r="T50">
        <f>'Çeyreklik Veriler'!T50+'Çeyreklik Veriler'!U50+'Çeyreklik Veriler'!V50+'Çeyreklik Veriler'!W50</f>
        <v>5623242000</v>
      </c>
    </row>
    <row r="51" spans="1:20" x14ac:dyDescent="0.25">
      <c r="A51" t="s">
        <v>130</v>
      </c>
      <c r="B51">
        <f>'Çeyreklik Veriler'!B51+'Çeyreklik Veriler'!C51+'Çeyreklik Veriler'!D51+'Çeyreklik Veriler'!E51</f>
        <v>2321437000</v>
      </c>
      <c r="C51">
        <f>'Çeyreklik Veriler'!C51+'Çeyreklik Veriler'!D51+'Çeyreklik Veriler'!E51+'Çeyreklik Veriler'!F51</f>
        <v>1572424000</v>
      </c>
      <c r="D51">
        <f>'Çeyreklik Veriler'!D51+'Çeyreklik Veriler'!E51+'Çeyreklik Veriler'!F51+'Çeyreklik Veriler'!G51</f>
        <v>147067000</v>
      </c>
      <c r="E51">
        <f>'Çeyreklik Veriler'!E51+'Çeyreklik Veriler'!F51+'Çeyreklik Veriler'!G51+'Çeyreklik Veriler'!H51</f>
        <v>1746819000</v>
      </c>
      <c r="F51">
        <f>'Çeyreklik Veriler'!F51+'Çeyreklik Veriler'!G51+'Çeyreklik Veriler'!H51+'Çeyreklik Veriler'!I51</f>
        <v>3195539000</v>
      </c>
      <c r="G51">
        <f>'Çeyreklik Veriler'!G51+'Çeyreklik Veriler'!H51+'Çeyreklik Veriler'!I51+'Çeyreklik Veriler'!J51</f>
        <v>1208203000</v>
      </c>
      <c r="H51">
        <f>'Çeyreklik Veriler'!H51+'Çeyreklik Veriler'!I51+'Çeyreklik Veriler'!J51+'Çeyreklik Veriler'!K51</f>
        <v>1498414000</v>
      </c>
      <c r="I51">
        <f>'Çeyreklik Veriler'!I51+'Çeyreklik Veriler'!J51+'Çeyreklik Veriler'!K51+'Çeyreklik Veriler'!L51</f>
        <v>1684072000</v>
      </c>
      <c r="J51">
        <f>'Çeyreklik Veriler'!J51+'Çeyreklik Veriler'!K51+'Çeyreklik Veriler'!L51+'Çeyreklik Veriler'!M51</f>
        <v>-325906000</v>
      </c>
      <c r="K51">
        <f>'Çeyreklik Veriler'!K51+'Çeyreklik Veriler'!L51+'Çeyreklik Veriler'!M51+'Çeyreklik Veriler'!N51</f>
        <v>3615703000</v>
      </c>
      <c r="L51">
        <f>'Çeyreklik Veriler'!L51+'Çeyreklik Veriler'!M51+'Çeyreklik Veriler'!N51+'Çeyreklik Veriler'!O51</f>
        <v>4268617000</v>
      </c>
      <c r="M51">
        <f>'Çeyreklik Veriler'!M51+'Çeyreklik Veriler'!N51+'Çeyreklik Veriler'!O51+'Çeyreklik Veriler'!P51</f>
        <v>-58173000</v>
      </c>
      <c r="N51">
        <f>'Çeyreklik Veriler'!N51+'Çeyreklik Veriler'!O51+'Çeyreklik Veriler'!P51+'Çeyreklik Veriler'!Q51</f>
        <v>7491379000</v>
      </c>
      <c r="O51">
        <f>'Çeyreklik Veriler'!O51+'Çeyreklik Veriler'!P51+'Çeyreklik Veriler'!Q51+'Çeyreklik Veriler'!R51</f>
        <v>4650150000</v>
      </c>
      <c r="P51">
        <f>'Çeyreklik Veriler'!P51+'Çeyreklik Veriler'!Q51+'Çeyreklik Veriler'!R51+'Çeyreklik Veriler'!S51</f>
        <v>1944763000</v>
      </c>
      <c r="Q51">
        <f>'Çeyreklik Veriler'!Q51+'Çeyreklik Veriler'!R51+'Çeyreklik Veriler'!S51+'Çeyreklik Veriler'!T51</f>
        <v>-1067704000</v>
      </c>
      <c r="R51">
        <f>'Çeyreklik Veriler'!R51+'Çeyreklik Veriler'!S51+'Çeyreklik Veriler'!T51+'Çeyreklik Veriler'!U51</f>
        <v>-7669181000</v>
      </c>
      <c r="S51">
        <f>'Çeyreklik Veriler'!S51+'Çeyreklik Veriler'!T51+'Çeyreklik Veriler'!U51+'Çeyreklik Veriler'!V51</f>
        <v>-3983328000</v>
      </c>
      <c r="T51">
        <f>'Çeyreklik Veriler'!T51+'Çeyreklik Veriler'!U51+'Çeyreklik Veriler'!V51+'Çeyreklik Veriler'!W51</f>
        <v>-2675601000</v>
      </c>
    </row>
    <row r="52" spans="1:20" x14ac:dyDescent="0.25">
      <c r="A52" t="s">
        <v>131</v>
      </c>
      <c r="B52">
        <f>'Çeyreklik Veriler'!B52+'Çeyreklik Veriler'!C52+'Çeyreklik Veriler'!D52+'Çeyreklik Veriler'!E52</f>
        <v>2895049000</v>
      </c>
      <c r="C52">
        <f>'Çeyreklik Veriler'!C52+'Çeyreklik Veriler'!D52+'Çeyreklik Veriler'!E52+'Çeyreklik Veriler'!F52</f>
        <v>3076135000</v>
      </c>
      <c r="D52">
        <f>'Çeyreklik Veriler'!D52+'Çeyreklik Veriler'!E52+'Çeyreklik Veriler'!F52+'Çeyreklik Veriler'!G52</f>
        <v>3202193000</v>
      </c>
      <c r="E52">
        <f>'Çeyreklik Veriler'!E52+'Çeyreklik Veriler'!F52+'Çeyreklik Veriler'!G52+'Çeyreklik Veriler'!H52</f>
        <v>3712134000</v>
      </c>
      <c r="F52">
        <f>'Çeyreklik Veriler'!F52+'Çeyreklik Veriler'!G52+'Çeyreklik Veriler'!H52+'Çeyreklik Veriler'!I52</f>
        <v>3612022000</v>
      </c>
      <c r="G52">
        <f>'Çeyreklik Veriler'!G52+'Çeyreklik Veriler'!H52+'Çeyreklik Veriler'!I52+'Çeyreklik Veriler'!J52</f>
        <v>2899637000</v>
      </c>
      <c r="H52">
        <f>'Çeyreklik Veriler'!H52+'Çeyreklik Veriler'!I52+'Çeyreklik Veriler'!J52+'Çeyreklik Veriler'!K52</f>
        <v>3894662000</v>
      </c>
      <c r="I52">
        <f>'Çeyreklik Veriler'!I52+'Çeyreklik Veriler'!J52+'Çeyreklik Veriler'!K52+'Çeyreklik Veriler'!L52</f>
        <v>3870421000</v>
      </c>
      <c r="J52">
        <f>'Çeyreklik Veriler'!J52+'Çeyreklik Veriler'!K52+'Çeyreklik Veriler'!L52+'Çeyreklik Veriler'!M52</f>
        <v>4856994000</v>
      </c>
      <c r="K52">
        <f>'Çeyreklik Veriler'!K52+'Çeyreklik Veriler'!L52+'Çeyreklik Veriler'!M52+'Çeyreklik Veriler'!N52</f>
        <v>6184569000</v>
      </c>
      <c r="L52">
        <f>'Çeyreklik Veriler'!L52+'Çeyreklik Veriler'!M52+'Çeyreklik Veriler'!N52+'Çeyreklik Veriler'!O52</f>
        <v>5527410000</v>
      </c>
      <c r="M52">
        <f>'Çeyreklik Veriler'!M52+'Çeyreklik Veriler'!N52+'Çeyreklik Veriler'!O52+'Çeyreklik Veriler'!P52</f>
        <v>5057411000</v>
      </c>
      <c r="N52">
        <f>'Çeyreklik Veriler'!N52+'Çeyreklik Veriler'!O52+'Çeyreklik Veriler'!P52+'Çeyreklik Veriler'!Q52</f>
        <v>1323123000</v>
      </c>
      <c r="O52">
        <f>'Çeyreklik Veriler'!O52+'Çeyreklik Veriler'!P52+'Çeyreklik Veriler'!Q52+'Çeyreklik Veriler'!R52</f>
        <v>710947000</v>
      </c>
      <c r="P52">
        <f>'Çeyreklik Veriler'!P52+'Çeyreklik Veriler'!Q52+'Çeyreklik Veriler'!R52+'Çeyreklik Veriler'!S52</f>
        <v>4238826000</v>
      </c>
      <c r="Q52">
        <f>'Çeyreklik Veriler'!Q52+'Çeyreklik Veriler'!R52+'Çeyreklik Veriler'!S52+'Çeyreklik Veriler'!T52</f>
        <v>10837113000</v>
      </c>
      <c r="R52">
        <f>'Çeyreklik Veriler'!R52+'Çeyreklik Veriler'!S52+'Çeyreklik Veriler'!T52+'Çeyreklik Veriler'!U52</f>
        <v>20218907000</v>
      </c>
      <c r="S52">
        <f>'Çeyreklik Veriler'!S52+'Çeyreklik Veriler'!T52+'Çeyreklik Veriler'!U52+'Çeyreklik Veriler'!V52</f>
        <v>22095537000</v>
      </c>
      <c r="T52">
        <f>'Çeyreklik Veriler'!T52+'Çeyreklik Veriler'!U52+'Çeyreklik Veriler'!V52+'Çeyreklik Veriler'!W52</f>
        <v>15608983000</v>
      </c>
    </row>
    <row r="53" spans="1:20" x14ac:dyDescent="0.25">
      <c r="A53" t="s">
        <v>132</v>
      </c>
      <c r="B53">
        <f>'Çeyreklik Veriler'!B53+'Çeyreklik Veriler'!C53+'Çeyreklik Veriler'!D53+'Çeyreklik Veriler'!E53</f>
        <v>802254000</v>
      </c>
      <c r="C53">
        <f>'Çeyreklik Veriler'!C53+'Çeyreklik Veriler'!D53+'Çeyreklik Veriler'!E53+'Çeyreklik Veriler'!F53</f>
        <v>707566000</v>
      </c>
      <c r="D53">
        <f>'Çeyreklik Veriler'!D53+'Çeyreklik Veriler'!E53+'Çeyreklik Veriler'!F53+'Çeyreklik Veriler'!G53</f>
        <v>773371000</v>
      </c>
      <c r="E53">
        <f>'Çeyreklik Veriler'!E53+'Çeyreklik Veriler'!F53+'Çeyreklik Veriler'!G53+'Çeyreklik Veriler'!H53</f>
        <v>1033622000</v>
      </c>
      <c r="F53">
        <f>'Çeyreklik Veriler'!F53+'Çeyreklik Veriler'!G53+'Çeyreklik Veriler'!H53+'Çeyreklik Veriler'!I53</f>
        <v>1077271000</v>
      </c>
      <c r="G53">
        <f>'Çeyreklik Veriler'!G53+'Çeyreklik Veriler'!H53+'Çeyreklik Veriler'!I53+'Çeyreklik Veriler'!J53</f>
        <v>1283095000</v>
      </c>
      <c r="H53">
        <f>'Çeyreklik Veriler'!H53+'Çeyreklik Veriler'!I53+'Çeyreklik Veriler'!J53+'Çeyreklik Veriler'!K53</f>
        <v>1590570000</v>
      </c>
      <c r="I53">
        <f>'Çeyreklik Veriler'!I53+'Çeyreklik Veriler'!J53+'Çeyreklik Veriler'!K53+'Çeyreklik Veriler'!L53</f>
        <v>1087683000</v>
      </c>
      <c r="J53">
        <f>'Çeyreklik Veriler'!J53+'Çeyreklik Veriler'!K53+'Çeyreklik Veriler'!L53+'Çeyreklik Veriler'!M53</f>
        <v>1278599000</v>
      </c>
      <c r="K53">
        <f>'Çeyreklik Veriler'!K53+'Çeyreklik Veriler'!L53+'Çeyreklik Veriler'!M53+'Çeyreklik Veriler'!N53</f>
        <v>1349019000</v>
      </c>
      <c r="L53">
        <f>'Çeyreklik Veriler'!L53+'Çeyreklik Veriler'!M53+'Çeyreklik Veriler'!N53+'Çeyreklik Veriler'!O53</f>
        <v>1244851000</v>
      </c>
      <c r="M53">
        <f>'Çeyreklik Veriler'!M53+'Çeyreklik Veriler'!N53+'Çeyreklik Veriler'!O53+'Çeyreklik Veriler'!P53</f>
        <v>2282368000</v>
      </c>
      <c r="N53">
        <f>'Çeyreklik Veriler'!N53+'Çeyreklik Veriler'!O53+'Çeyreklik Veriler'!P53+'Çeyreklik Veriler'!Q53</f>
        <v>1943410000</v>
      </c>
      <c r="O53">
        <f>'Çeyreklik Veriler'!O53+'Çeyreklik Veriler'!P53+'Çeyreklik Veriler'!Q53+'Çeyreklik Veriler'!R53</f>
        <v>2488030000</v>
      </c>
      <c r="P53">
        <f>'Çeyreklik Veriler'!P53+'Çeyreklik Veriler'!Q53+'Çeyreklik Veriler'!R53+'Çeyreklik Veriler'!S53</f>
        <v>3154347000</v>
      </c>
      <c r="Q53">
        <f>'Çeyreklik Veriler'!Q53+'Çeyreklik Veriler'!R53+'Çeyreklik Veriler'!S53+'Çeyreklik Veriler'!T53</f>
        <v>14498093000</v>
      </c>
      <c r="R53">
        <f>'Çeyreklik Veriler'!R53+'Çeyreklik Veriler'!S53+'Çeyreklik Veriler'!T53+'Çeyreklik Veriler'!U53</f>
        <v>14674639000</v>
      </c>
      <c r="S53">
        <f>'Çeyreklik Veriler'!S53+'Çeyreklik Veriler'!T53+'Çeyreklik Veriler'!U53+'Çeyreklik Veriler'!V53</f>
        <v>15676418000</v>
      </c>
      <c r="T53">
        <f>'Çeyreklik Veriler'!T53+'Çeyreklik Veriler'!U53+'Çeyreklik Veriler'!V53+'Çeyreklik Veriler'!W53</f>
        <v>25052943000</v>
      </c>
    </row>
    <row r="54" spans="1:20" x14ac:dyDescent="0.25">
      <c r="A54" t="s">
        <v>133</v>
      </c>
      <c r="B54">
        <f>'Çeyreklik Veriler'!B54+'Çeyreklik Veriler'!C54+'Çeyreklik Veriler'!D54+'Çeyreklik Veriler'!E54</f>
        <v>2382803000</v>
      </c>
      <c r="C54">
        <f>'Çeyreklik Veriler'!C54+'Çeyreklik Veriler'!D54+'Çeyreklik Veriler'!E54+'Çeyreklik Veriler'!F54</f>
        <v>2515127000</v>
      </c>
      <c r="D54">
        <f>'Çeyreklik Veriler'!D54+'Çeyreklik Veriler'!E54+'Çeyreklik Veriler'!F54+'Çeyreklik Veriler'!G54</f>
        <v>2488299000</v>
      </c>
      <c r="E54">
        <f>'Çeyreklik Veriler'!E54+'Çeyreklik Veriler'!F54+'Çeyreklik Veriler'!G54+'Çeyreklik Veriler'!H54</f>
        <v>1087976000</v>
      </c>
      <c r="F54">
        <f>'Çeyreklik Veriler'!F54+'Çeyreklik Veriler'!G54+'Çeyreklik Veriler'!H54+'Çeyreklik Veriler'!I54</f>
        <v>1206030000</v>
      </c>
      <c r="G54">
        <f>'Çeyreklik Veriler'!G54+'Çeyreklik Veriler'!H54+'Çeyreklik Veriler'!I54+'Çeyreklik Veriler'!J54</f>
        <v>982161000</v>
      </c>
      <c r="H54">
        <f>'Çeyreklik Veriler'!H54+'Çeyreklik Veriler'!I54+'Çeyreklik Veriler'!J54+'Çeyreklik Veriler'!K54</f>
        <v>759607000</v>
      </c>
      <c r="I54">
        <f>'Çeyreklik Veriler'!I54+'Çeyreklik Veriler'!J54+'Çeyreklik Veriler'!K54+'Çeyreklik Veriler'!L54</f>
        <v>1211934000</v>
      </c>
      <c r="J54">
        <f>'Çeyreklik Veriler'!J54+'Çeyreklik Veriler'!K54+'Çeyreklik Veriler'!L54+'Çeyreklik Veriler'!M54</f>
        <v>1026006000</v>
      </c>
      <c r="K54">
        <f>'Çeyreklik Veriler'!K54+'Çeyreklik Veriler'!L54+'Çeyreklik Veriler'!M54+'Çeyreklik Veriler'!N54</f>
        <v>1031222000</v>
      </c>
      <c r="L54">
        <f>'Çeyreklik Veriler'!L54+'Çeyreklik Veriler'!M54+'Çeyreklik Veriler'!N54+'Çeyreklik Veriler'!O54</f>
        <v>1127884000</v>
      </c>
      <c r="M54">
        <f>'Çeyreklik Veriler'!M54+'Çeyreklik Veriler'!N54+'Çeyreklik Veriler'!O54+'Çeyreklik Veriler'!P54</f>
        <v>680109000</v>
      </c>
      <c r="N54">
        <f>'Çeyreklik Veriler'!N54+'Çeyreklik Veriler'!O54+'Çeyreklik Veriler'!P54+'Çeyreklik Veriler'!Q54</f>
        <v>1592825000</v>
      </c>
      <c r="O54">
        <f>'Çeyreklik Veriler'!O54+'Çeyreklik Veriler'!P54+'Çeyreklik Veriler'!Q54+'Çeyreklik Veriler'!R54</f>
        <v>2144001000</v>
      </c>
      <c r="P54">
        <f>'Çeyreklik Veriler'!P54+'Çeyreklik Veriler'!Q54+'Çeyreklik Veriler'!R54+'Çeyreklik Veriler'!S54</f>
        <v>1901085000</v>
      </c>
      <c r="Q54">
        <f>'Çeyreklik Veriler'!Q54+'Çeyreklik Veriler'!R54+'Çeyreklik Veriler'!S54+'Çeyreklik Veriler'!T54</f>
        <v>-8684996000</v>
      </c>
      <c r="R54">
        <f>'Çeyreklik Veriler'!R54+'Çeyreklik Veriler'!S54+'Çeyreklik Veriler'!T54+'Çeyreklik Veriler'!U54</f>
        <v>-9383390000</v>
      </c>
      <c r="S54">
        <f>'Çeyreklik Veriler'!S54+'Çeyreklik Veriler'!T54+'Çeyreklik Veriler'!U54+'Çeyreklik Veriler'!V54</f>
        <v>-10748239000</v>
      </c>
      <c r="T54">
        <f>'Çeyreklik Veriler'!T54+'Çeyreklik Veriler'!U54+'Çeyreklik Veriler'!V54+'Çeyreklik Veriler'!W54</f>
        <v>-18067387000</v>
      </c>
    </row>
    <row r="55" spans="1:20" x14ac:dyDescent="0.25">
      <c r="A55" t="s">
        <v>134</v>
      </c>
      <c r="B55">
        <f>'Çeyreklik Veriler'!B55+'Çeyreklik Veriler'!C55+'Çeyreklik Veriler'!D55+'Çeyreklik Veriler'!E55</f>
        <v>280601000</v>
      </c>
      <c r="C55">
        <f>'Çeyreklik Veriler'!C55+'Çeyreklik Veriler'!D55+'Çeyreklik Veriler'!E55+'Çeyreklik Veriler'!F55</f>
        <v>315351000</v>
      </c>
      <c r="D55">
        <f>'Çeyreklik Veriler'!D55+'Çeyreklik Veriler'!E55+'Çeyreklik Veriler'!F55+'Çeyreklik Veriler'!G55</f>
        <v>340143000</v>
      </c>
      <c r="E55">
        <f>'Çeyreklik Veriler'!E55+'Çeyreklik Veriler'!F55+'Çeyreklik Veriler'!G55+'Çeyreklik Veriler'!H55</f>
        <v>372867000</v>
      </c>
      <c r="F55">
        <f>'Çeyreklik Veriler'!F55+'Çeyreklik Veriler'!G55+'Çeyreklik Veriler'!H55+'Çeyreklik Veriler'!I55</f>
        <v>389145000</v>
      </c>
      <c r="G55">
        <f>'Çeyreklik Veriler'!G55+'Çeyreklik Veriler'!H55+'Çeyreklik Veriler'!I55+'Çeyreklik Veriler'!J55</f>
        <v>390772000</v>
      </c>
      <c r="H55">
        <f>'Çeyreklik Veriler'!H55+'Çeyreklik Veriler'!I55+'Çeyreklik Veriler'!J55+'Çeyreklik Veriler'!K55</f>
        <v>406012000</v>
      </c>
      <c r="I55">
        <f>'Çeyreklik Veriler'!I55+'Çeyreklik Veriler'!J55+'Çeyreklik Veriler'!K55+'Çeyreklik Veriler'!L55</f>
        <v>444078000</v>
      </c>
      <c r="J55">
        <f>'Çeyreklik Veriler'!J55+'Çeyreklik Veriler'!K55+'Çeyreklik Veriler'!L55+'Çeyreklik Veriler'!M55</f>
        <v>449292000</v>
      </c>
      <c r="K55">
        <f>'Çeyreklik Veriler'!K55+'Çeyreklik Veriler'!L55+'Çeyreklik Veriler'!M55+'Çeyreklik Veriler'!N55</f>
        <v>464280000</v>
      </c>
      <c r="L55">
        <f>'Çeyreklik Veriler'!L55+'Çeyreklik Veriler'!M55+'Çeyreklik Veriler'!N55+'Çeyreklik Veriler'!O55</f>
        <v>484677000</v>
      </c>
      <c r="M55">
        <f>'Çeyreklik Veriler'!M55+'Çeyreklik Veriler'!N55+'Çeyreklik Veriler'!O55+'Çeyreklik Veriler'!P55</f>
        <v>472588000</v>
      </c>
      <c r="N55">
        <f>'Çeyreklik Veriler'!N55+'Çeyreklik Veriler'!O55+'Çeyreklik Veriler'!P55+'Çeyreklik Veriler'!Q55</f>
        <v>493807000</v>
      </c>
      <c r="O55">
        <f>'Çeyreklik Veriler'!O55+'Çeyreklik Veriler'!P55+'Çeyreklik Veriler'!Q55+'Çeyreklik Veriler'!R55</f>
        <v>516766000</v>
      </c>
      <c r="P55">
        <f>'Çeyreklik Veriler'!P55+'Çeyreklik Veriler'!Q55+'Çeyreklik Veriler'!R55+'Çeyreklik Veriler'!S55</f>
        <v>534393000</v>
      </c>
      <c r="Q55">
        <f>'Çeyreklik Veriler'!Q55+'Çeyreklik Veriler'!R55+'Çeyreklik Veriler'!S55+'Çeyreklik Veriler'!T55</f>
        <v>568575000</v>
      </c>
      <c r="R55">
        <f>'Çeyreklik Veriler'!R55+'Çeyreklik Veriler'!S55+'Çeyreklik Veriler'!T55+'Çeyreklik Veriler'!U55</f>
        <v>599294000</v>
      </c>
      <c r="S55">
        <f>'Çeyreklik Veriler'!S55+'Çeyreklik Veriler'!T55+'Çeyreklik Veriler'!U55+'Çeyreklik Veriler'!V55</f>
        <v>650263000</v>
      </c>
      <c r="T55">
        <f>'Çeyreklik Veriler'!T55+'Çeyreklik Veriler'!U55+'Çeyreklik Veriler'!V55+'Çeyreklik Veriler'!W55</f>
        <v>704525000</v>
      </c>
    </row>
    <row r="56" spans="1:20" x14ac:dyDescent="0.25">
      <c r="A56" t="s">
        <v>135</v>
      </c>
      <c r="B56">
        <f>'Çeyreklik Veriler'!B56+'Çeyreklik Veriler'!C56+'Çeyreklik Veriler'!D56+'Çeyreklik Veriler'!E56</f>
        <v>263372000</v>
      </c>
      <c r="C56">
        <f>'Çeyreklik Veriler'!C56+'Çeyreklik Veriler'!D56+'Çeyreklik Veriler'!E56+'Çeyreklik Veriler'!F56</f>
        <v>134915000</v>
      </c>
      <c r="D56">
        <f>'Çeyreklik Veriler'!D56+'Çeyreklik Veriler'!E56+'Çeyreklik Veriler'!F56+'Çeyreklik Veriler'!G56</f>
        <v>119450000</v>
      </c>
      <c r="E56">
        <f>'Çeyreklik Veriler'!E56+'Çeyreklik Veriler'!F56+'Çeyreklik Veriler'!G56+'Çeyreklik Veriler'!H56</f>
        <v>120251000</v>
      </c>
      <c r="F56">
        <f>'Çeyreklik Veriler'!F56+'Çeyreklik Veriler'!G56+'Çeyreklik Veriler'!H56+'Çeyreklik Veriler'!I56</f>
        <v>117727000</v>
      </c>
      <c r="G56">
        <f>'Çeyreklik Veriler'!G56+'Çeyreklik Veriler'!H56+'Çeyreklik Veriler'!I56+'Çeyreklik Veriler'!J56</f>
        <v>144910000</v>
      </c>
      <c r="H56">
        <f>'Çeyreklik Veriler'!H56+'Çeyreklik Veriler'!I56+'Çeyreklik Veriler'!J56+'Çeyreklik Veriler'!K56</f>
        <v>174024000</v>
      </c>
      <c r="I56">
        <f>'Çeyreklik Veriler'!I56+'Çeyreklik Veriler'!J56+'Çeyreklik Veriler'!K56+'Çeyreklik Veriler'!L56</f>
        <v>161897000</v>
      </c>
      <c r="J56">
        <f>'Çeyreklik Veriler'!J56+'Çeyreklik Veriler'!K56+'Çeyreklik Veriler'!L56+'Çeyreklik Veriler'!M56</f>
        <v>163845000</v>
      </c>
      <c r="K56">
        <f>'Çeyreklik Veriler'!K56+'Çeyreklik Veriler'!L56+'Çeyreklik Veriler'!M56+'Çeyreklik Veriler'!N56</f>
        <v>151676000</v>
      </c>
      <c r="L56">
        <f>'Çeyreklik Veriler'!L56+'Çeyreklik Veriler'!M56+'Çeyreklik Veriler'!N56+'Çeyreklik Veriler'!O56</f>
        <v>142033000</v>
      </c>
      <c r="M56">
        <f>'Çeyreklik Veriler'!M56+'Çeyreklik Veriler'!N56+'Çeyreklik Veriler'!O56+'Çeyreklik Veriler'!P56</f>
        <v>179679000</v>
      </c>
      <c r="N56">
        <f>'Çeyreklik Veriler'!N56+'Çeyreklik Veriler'!O56+'Çeyreklik Veriler'!P56+'Çeyreklik Veriler'!Q56</f>
        <v>272504000</v>
      </c>
      <c r="O56">
        <f>'Çeyreklik Veriler'!O56+'Çeyreklik Veriler'!P56+'Çeyreklik Veriler'!Q56+'Çeyreklik Veriler'!R56</f>
        <v>397502000</v>
      </c>
      <c r="P56">
        <f>'Çeyreklik Veriler'!P56+'Çeyreklik Veriler'!Q56+'Çeyreklik Veriler'!R56+'Çeyreklik Veriler'!S56</f>
        <v>465013000</v>
      </c>
      <c r="Q56">
        <f>'Çeyreklik Veriler'!Q56+'Çeyreklik Veriler'!R56+'Çeyreklik Veriler'!S56+'Çeyreklik Veriler'!T56</f>
        <v>1078626000</v>
      </c>
      <c r="R56">
        <f>'Çeyreklik Veriler'!R56+'Çeyreklik Veriler'!S56+'Çeyreklik Veriler'!T56+'Çeyreklik Veriler'!U56</f>
        <v>1420479000</v>
      </c>
      <c r="S56">
        <f>'Çeyreklik Veriler'!S56+'Çeyreklik Veriler'!T56+'Çeyreklik Veriler'!U56+'Çeyreklik Veriler'!V56</f>
        <v>1338437000</v>
      </c>
      <c r="T56">
        <f>'Çeyreklik Veriler'!T56+'Çeyreklik Veriler'!U56+'Çeyreklik Veriler'!V56+'Çeyreklik Veriler'!W56</f>
        <v>1501080000</v>
      </c>
    </row>
    <row r="57" spans="1:20" x14ac:dyDescent="0.25">
      <c r="A57" t="s">
        <v>136</v>
      </c>
      <c r="B57">
        <f>'Çeyreklik Veriler'!B57+'Çeyreklik Veriler'!C57+'Çeyreklik Veriler'!D57+'Çeyreklik Veriler'!E57</f>
        <v>1838830000</v>
      </c>
      <c r="C57">
        <f>'Çeyreklik Veriler'!C57+'Çeyreklik Veriler'!D57+'Çeyreklik Veriler'!E57+'Çeyreklik Veriler'!F57</f>
        <v>2064861000</v>
      </c>
      <c r="D57">
        <f>'Çeyreklik Veriler'!D57+'Çeyreklik Veriler'!E57+'Çeyreklik Veriler'!F57+'Çeyreklik Veriler'!G57</f>
        <v>2028706000</v>
      </c>
      <c r="E57">
        <f>'Çeyreklik Veriler'!E57+'Çeyreklik Veriler'!F57+'Çeyreklik Veriler'!G57+'Çeyreklik Veriler'!H57</f>
        <v>594858000</v>
      </c>
      <c r="F57">
        <f>'Çeyreklik Veriler'!F57+'Çeyreklik Veriler'!G57+'Çeyreklik Veriler'!H57+'Çeyreklik Veriler'!I57</f>
        <v>699158000</v>
      </c>
      <c r="G57">
        <f>'Çeyreklik Veriler'!G57+'Çeyreklik Veriler'!H57+'Çeyreklik Veriler'!I57+'Çeyreklik Veriler'!J57</f>
        <v>446479000</v>
      </c>
      <c r="H57">
        <f>'Çeyreklik Veriler'!H57+'Çeyreklik Veriler'!I57+'Çeyreklik Veriler'!J57+'Çeyreklik Veriler'!K57</f>
        <v>179571000</v>
      </c>
      <c r="I57">
        <f>'Çeyreklik Veriler'!I57+'Çeyreklik Veriler'!J57+'Çeyreklik Veriler'!K57+'Çeyreklik Veriler'!L57</f>
        <v>605959000</v>
      </c>
      <c r="J57">
        <f>'Çeyreklik Veriler'!J57+'Çeyreklik Veriler'!K57+'Çeyreklik Veriler'!L57+'Çeyreklik Veriler'!M57</f>
        <v>412869000</v>
      </c>
      <c r="K57">
        <f>'Çeyreklik Veriler'!K57+'Çeyreklik Veriler'!L57+'Çeyreklik Veriler'!M57+'Çeyreklik Veriler'!N57</f>
        <v>415266000</v>
      </c>
      <c r="L57">
        <f>'Çeyreklik Veriler'!L57+'Çeyreklik Veriler'!M57+'Çeyreklik Veriler'!N57+'Çeyreklik Veriler'!O57</f>
        <v>501174000</v>
      </c>
      <c r="M57">
        <f>'Çeyreklik Veriler'!M57+'Çeyreklik Veriler'!N57+'Çeyreklik Veriler'!O57+'Çeyreklik Veriler'!P57</f>
        <v>27842000</v>
      </c>
      <c r="N57">
        <f>'Çeyreklik Veriler'!N57+'Çeyreklik Veriler'!O57+'Çeyreklik Veriler'!P57+'Çeyreklik Veriler'!Q57</f>
        <v>826514000</v>
      </c>
      <c r="O57">
        <f>'Çeyreklik Veriler'!O57+'Çeyreklik Veriler'!P57+'Çeyreklik Veriler'!Q57+'Çeyreklik Veriler'!R57</f>
        <v>1229733000</v>
      </c>
      <c r="P57">
        <f>'Çeyreklik Veriler'!P57+'Çeyreklik Veriler'!Q57+'Çeyreklik Veriler'!R57+'Çeyreklik Veriler'!S57</f>
        <v>901679000</v>
      </c>
      <c r="Q57">
        <f>'Çeyreklik Veriler'!Q57+'Çeyreklik Veriler'!R57+'Çeyreklik Veriler'!S57+'Çeyreklik Veriler'!T57</f>
        <v>-10332197000</v>
      </c>
      <c r="R57">
        <f>'Çeyreklik Veriler'!R57+'Çeyreklik Veriler'!S57+'Çeyreklik Veriler'!T57+'Çeyreklik Veriler'!U57</f>
        <v>-11403163000</v>
      </c>
      <c r="S57">
        <f>'Çeyreklik Veriler'!S57+'Çeyreklik Veriler'!T57+'Çeyreklik Veriler'!U57+'Çeyreklik Veriler'!V57</f>
        <v>-12736939000</v>
      </c>
      <c r="T57">
        <f>'Çeyreklik Veriler'!T57+'Çeyreklik Veriler'!U57+'Çeyreklik Veriler'!V57+'Çeyreklik Veriler'!W57</f>
        <v>-20272992000</v>
      </c>
    </row>
    <row r="58" spans="1:20" x14ac:dyDescent="0.25">
      <c r="A58" t="s">
        <v>137</v>
      </c>
      <c r="B58">
        <f>'Çeyreklik Veriler'!B58+'Çeyreklik Veriler'!C58+'Çeyreklik Veriler'!D58+'Çeyreklik Veriler'!E58</f>
        <v>3185057000</v>
      </c>
      <c r="C58">
        <f>'Çeyreklik Veriler'!C58+'Çeyreklik Veriler'!D58+'Çeyreklik Veriler'!E58+'Çeyreklik Veriler'!F58</f>
        <v>3222693000</v>
      </c>
      <c r="D58">
        <f>'Çeyreklik Veriler'!D58+'Çeyreklik Veriler'!E58+'Çeyreklik Veriler'!F58+'Çeyreklik Veriler'!G58</f>
        <v>3261670000</v>
      </c>
      <c r="E58">
        <f>'Çeyreklik Veriler'!E58+'Çeyreklik Veriler'!F58+'Çeyreklik Veriler'!G58+'Çeyreklik Veriler'!H58</f>
        <v>2121598000</v>
      </c>
      <c r="F58">
        <f>'Çeyreklik Veriler'!F58+'Çeyreklik Veriler'!G58+'Çeyreklik Veriler'!H58+'Çeyreklik Veriler'!I58</f>
        <v>2283301000</v>
      </c>
      <c r="G58">
        <f>'Çeyreklik Veriler'!G58+'Çeyreklik Veriler'!H58+'Çeyreklik Veriler'!I58+'Çeyreklik Veriler'!J58</f>
        <v>2265256000</v>
      </c>
      <c r="H58">
        <f>'Çeyreklik Veriler'!H58+'Çeyreklik Veriler'!I58+'Çeyreklik Veriler'!J58+'Çeyreklik Veriler'!K58</f>
        <v>2350177000</v>
      </c>
      <c r="I58">
        <f>'Çeyreklik Veriler'!I58+'Çeyreklik Veriler'!J58+'Çeyreklik Veriler'!K58+'Çeyreklik Veriler'!L58</f>
        <v>2299617000</v>
      </c>
      <c r="J58">
        <f>'Çeyreklik Veriler'!J58+'Çeyreklik Veriler'!K58+'Çeyreklik Veriler'!L58+'Çeyreklik Veriler'!M58</f>
        <v>2304605000</v>
      </c>
      <c r="K58">
        <f>'Çeyreklik Veriler'!K58+'Çeyreklik Veriler'!L58+'Çeyreklik Veriler'!M58+'Çeyreklik Veriler'!N58</f>
        <v>2380241000</v>
      </c>
      <c r="L58">
        <f>'Çeyreklik Veriler'!L58+'Çeyreklik Veriler'!M58+'Çeyreklik Veriler'!N58+'Çeyreklik Veriler'!O58</f>
        <v>2372735000</v>
      </c>
      <c r="M58">
        <f>'Çeyreklik Veriler'!M58+'Çeyreklik Veriler'!N58+'Çeyreklik Veriler'!O58+'Çeyreklik Veriler'!P58</f>
        <v>2962477000</v>
      </c>
      <c r="N58">
        <f>'Çeyreklik Veriler'!N58+'Çeyreklik Veriler'!O58+'Çeyreklik Veriler'!P58+'Çeyreklik Veriler'!Q58</f>
        <v>3536235000</v>
      </c>
      <c r="O58">
        <f>'Çeyreklik Veriler'!O58+'Çeyreklik Veriler'!P58+'Çeyreklik Veriler'!Q58+'Çeyreklik Veriler'!R58</f>
        <v>4632031000</v>
      </c>
      <c r="P58">
        <f>'Çeyreklik Veriler'!P58+'Çeyreklik Veriler'!Q58+'Çeyreklik Veriler'!R58+'Çeyreklik Veriler'!S58</f>
        <v>5055432000</v>
      </c>
      <c r="Q58">
        <f>'Çeyreklik Veriler'!Q58+'Çeyreklik Veriler'!R58+'Çeyreklik Veriler'!S58+'Çeyreklik Veriler'!T58</f>
        <v>5813097000</v>
      </c>
      <c r="R58">
        <f>'Çeyreklik Veriler'!R58+'Çeyreklik Veriler'!S58+'Çeyreklik Veriler'!T58+'Çeyreklik Veriler'!U58</f>
        <v>5291249000</v>
      </c>
      <c r="S58">
        <f>'Çeyreklik Veriler'!S58+'Çeyreklik Veriler'!T58+'Çeyreklik Veriler'!U58+'Çeyreklik Veriler'!V58</f>
        <v>4928179000</v>
      </c>
      <c r="T58">
        <f>'Çeyreklik Veriler'!T58+'Çeyreklik Veriler'!U58+'Çeyreklik Veriler'!V58+'Çeyreklik Veriler'!W58</f>
        <v>6985556000</v>
      </c>
    </row>
    <row r="59" spans="1:20" x14ac:dyDescent="0.25">
      <c r="A59" t="s">
        <v>138</v>
      </c>
      <c r="B59">
        <f>'Çeyreklik Veriler'!B59+'Çeyreklik Veriler'!C59+'Çeyreklik Veriler'!D59+'Çeyreklik Veriler'!E59</f>
        <v>-1849980000</v>
      </c>
      <c r="C59">
        <f>'Çeyreklik Veriler'!C59+'Çeyreklik Veriler'!D59+'Çeyreklik Veriler'!E59+'Çeyreklik Veriler'!F59</f>
        <v>-1567358000</v>
      </c>
      <c r="D59">
        <f>'Çeyreklik Veriler'!D59+'Çeyreklik Veriler'!E59+'Çeyreklik Veriler'!F59+'Çeyreklik Veriler'!G59</f>
        <v>-1554898000</v>
      </c>
      <c r="E59">
        <f>'Çeyreklik Veriler'!E59+'Çeyreklik Veriler'!F59+'Çeyreklik Veriler'!G59+'Çeyreklik Veriler'!H59</f>
        <v>166960000</v>
      </c>
      <c r="F59">
        <f>'Çeyreklik Veriler'!F59+'Çeyreklik Veriler'!G59+'Çeyreklik Veriler'!H59+'Çeyreklik Veriler'!I59</f>
        <v>-236405000</v>
      </c>
      <c r="G59">
        <f>'Çeyreklik Veriler'!G59+'Çeyreklik Veriler'!H59+'Çeyreklik Veriler'!I59+'Çeyreklik Veriler'!J59</f>
        <v>-1076118000</v>
      </c>
      <c r="H59">
        <f>'Çeyreklik Veriler'!H59+'Çeyreklik Veriler'!I59+'Çeyreklik Veriler'!J59+'Çeyreklik Veriler'!K59</f>
        <v>-267110000</v>
      </c>
      <c r="I59">
        <f>'Çeyreklik Veriler'!I59+'Çeyreklik Veriler'!J59+'Çeyreklik Veriler'!K59+'Çeyreklik Veriler'!L59</f>
        <v>-368059000</v>
      </c>
      <c r="J59">
        <f>'Çeyreklik Veriler'!J59+'Çeyreklik Veriler'!K59+'Çeyreklik Veriler'!L59+'Çeyreklik Veriler'!M59</f>
        <v>244616000</v>
      </c>
      <c r="K59">
        <f>'Çeyreklik Veriler'!K59+'Çeyreklik Veriler'!L59+'Çeyreklik Veriler'!M59+'Çeyreklik Veriler'!N59</f>
        <v>1078375000</v>
      </c>
      <c r="L59">
        <f>'Çeyreklik Veriler'!L59+'Çeyreklik Veriler'!M59+'Çeyreklik Veriler'!N59+'Çeyreklik Veriler'!O59</f>
        <v>267137000</v>
      </c>
      <c r="M59">
        <f>'Çeyreklik Veriler'!M59+'Çeyreklik Veriler'!N59+'Çeyreklik Veriler'!O59+'Çeyreklik Veriler'!P59</f>
        <v>-1113625000</v>
      </c>
      <c r="N59">
        <f>'Çeyreklik Veriler'!N59+'Çeyreklik Veriler'!O59+'Çeyreklik Veriler'!P59+'Çeyreklik Veriler'!Q59</f>
        <v>-6237251000</v>
      </c>
      <c r="O59">
        <f>'Çeyreklik Veriler'!O59+'Çeyreklik Veriler'!P59+'Çeyreklik Veriler'!Q59+'Çeyreklik Veriler'!R59</f>
        <v>-9384177000</v>
      </c>
      <c r="P59">
        <f>'Çeyreklik Veriler'!P59+'Çeyreklik Veriler'!Q59+'Çeyreklik Veriler'!R59+'Çeyreklik Veriler'!S59</f>
        <v>-7400532000</v>
      </c>
      <c r="Q59">
        <f>'Çeyreklik Veriler'!Q59+'Çeyreklik Veriler'!R59+'Çeyreklik Veriler'!S59+'Çeyreklik Veriler'!T59</f>
        <v>-3683931000</v>
      </c>
      <c r="R59">
        <f>'Çeyreklik Veriler'!R59+'Çeyreklik Veriler'!S59+'Çeyreklik Veriler'!T59+'Çeyreklik Veriler'!U59</f>
        <v>5528597000</v>
      </c>
      <c r="S59">
        <f>'Çeyreklik Veriler'!S59+'Çeyreklik Veriler'!T59+'Çeyreklik Veriler'!U59+'Çeyreklik Veriler'!V59</f>
        <v>9818478000</v>
      </c>
      <c r="T59">
        <f>'Çeyreklik Veriler'!T59+'Çeyreklik Veriler'!U59+'Çeyreklik Veriler'!V59+'Çeyreklik Veriler'!W59</f>
        <v>2732914000</v>
      </c>
    </row>
    <row r="60" spans="1:20" x14ac:dyDescent="0.25">
      <c r="A60" t="s">
        <v>139</v>
      </c>
      <c r="B60">
        <f>'Çeyreklik Veriler'!B60+'Çeyreklik Veriler'!C60+'Çeyreklik Veriler'!D60+'Çeyreklik Veriler'!E60</f>
        <v>1335077000</v>
      </c>
      <c r="C60">
        <f>'Çeyreklik Veriler'!C60+'Çeyreklik Veriler'!D60+'Çeyreklik Veriler'!E60+'Çeyreklik Veriler'!F60</f>
        <v>1655335000</v>
      </c>
      <c r="D60">
        <f>'Çeyreklik Veriler'!D60+'Çeyreklik Veriler'!E60+'Çeyreklik Veriler'!F60+'Çeyreklik Veriler'!G60</f>
        <v>1706772000</v>
      </c>
      <c r="E60">
        <f>'Çeyreklik Veriler'!E60+'Çeyreklik Veriler'!F60+'Çeyreklik Veriler'!G60+'Çeyreklik Veriler'!H60</f>
        <v>2288558000</v>
      </c>
      <c r="F60">
        <f>'Çeyreklik Veriler'!F60+'Çeyreklik Veriler'!G60+'Çeyreklik Veriler'!H60+'Çeyreklik Veriler'!I60</f>
        <v>2046896000</v>
      </c>
      <c r="G60">
        <f>'Çeyreklik Veriler'!G60+'Çeyreklik Veriler'!H60+'Çeyreklik Veriler'!I60+'Çeyreklik Veriler'!J60</f>
        <v>1189138000</v>
      </c>
      <c r="H60">
        <f>'Çeyreklik Veriler'!H60+'Çeyreklik Veriler'!I60+'Çeyreklik Veriler'!J60+'Çeyreklik Veriler'!K60</f>
        <v>2083067000</v>
      </c>
      <c r="I60">
        <f>'Çeyreklik Veriler'!I60+'Çeyreklik Veriler'!J60+'Çeyreklik Veriler'!K60+'Çeyreklik Veriler'!L60</f>
        <v>1931558000</v>
      </c>
      <c r="J60">
        <f>'Çeyreklik Veriler'!J60+'Çeyreklik Veriler'!K60+'Çeyreklik Veriler'!L60+'Çeyreklik Veriler'!M60</f>
        <v>2549221000</v>
      </c>
      <c r="K60">
        <f>'Çeyreklik Veriler'!K60+'Çeyreklik Veriler'!L60+'Çeyreklik Veriler'!M60+'Çeyreklik Veriler'!N60</f>
        <v>3458616000</v>
      </c>
      <c r="L60">
        <f>'Çeyreklik Veriler'!L60+'Çeyreklik Veriler'!M60+'Çeyreklik Veriler'!N60+'Çeyreklik Veriler'!O60</f>
        <v>2639872000</v>
      </c>
      <c r="M60">
        <f>'Çeyreklik Veriler'!M60+'Çeyreklik Veriler'!N60+'Çeyreklik Veriler'!O60+'Çeyreklik Veriler'!P60</f>
        <v>1848852000</v>
      </c>
      <c r="N60">
        <f>'Çeyreklik Veriler'!N60+'Çeyreklik Veriler'!O60+'Çeyreklik Veriler'!P60+'Çeyreklik Veriler'!Q60</f>
        <v>-2701016000</v>
      </c>
      <c r="O60">
        <f>'Çeyreklik Veriler'!O60+'Çeyreklik Veriler'!P60+'Çeyreklik Veriler'!Q60+'Çeyreklik Veriler'!R60</f>
        <v>-4752146000</v>
      </c>
      <c r="P60">
        <f>'Çeyreklik Veriler'!P60+'Çeyreklik Veriler'!Q60+'Çeyreklik Veriler'!R60+'Çeyreklik Veriler'!S60</f>
        <v>-2345100000</v>
      </c>
      <c r="Q60">
        <f>'Çeyreklik Veriler'!Q60+'Çeyreklik Veriler'!R60+'Çeyreklik Veriler'!S60+'Çeyreklik Veriler'!T60</f>
        <v>2129166000</v>
      </c>
      <c r="R60">
        <f>'Çeyreklik Veriler'!R60+'Çeyreklik Veriler'!S60+'Çeyreklik Veriler'!T60+'Çeyreklik Veriler'!U60</f>
        <v>10819846000</v>
      </c>
      <c r="S60">
        <f>'Çeyreklik Veriler'!S60+'Çeyreklik Veriler'!T60+'Çeyreklik Veriler'!U60+'Çeyreklik Veriler'!V60</f>
        <v>14746657000</v>
      </c>
      <c r="T60">
        <f>'Çeyreklik Veriler'!T60+'Çeyreklik Veriler'!U60+'Çeyreklik Veriler'!V60+'Çeyreklik Veriler'!W60</f>
        <v>9718470000</v>
      </c>
    </row>
    <row r="61" spans="1:20" x14ac:dyDescent="0.25">
      <c r="A61" t="s">
        <v>140</v>
      </c>
      <c r="B61">
        <f>'Çeyreklik Veriler'!B61+'Çeyreklik Veriler'!C61+'Çeyreklik Veriler'!D61+'Çeyreklik Veriler'!E61</f>
        <v>1559972000</v>
      </c>
      <c r="C61">
        <f>'Çeyreklik Veriler'!C61+'Çeyreklik Veriler'!D61+'Çeyreklik Veriler'!E61+'Çeyreklik Veriler'!F61</f>
        <v>1420800000</v>
      </c>
      <c r="D61">
        <f>'Çeyreklik Veriler'!D61+'Çeyreklik Veriler'!E61+'Çeyreklik Veriler'!F61+'Çeyreklik Veriler'!G61</f>
        <v>1495421000</v>
      </c>
      <c r="E61">
        <f>'Çeyreklik Veriler'!E61+'Çeyreklik Veriler'!F61+'Çeyreklik Veriler'!G61+'Çeyreklik Veriler'!H61</f>
        <v>1423576000</v>
      </c>
      <c r="F61">
        <f>'Çeyreklik Veriler'!F61+'Çeyreklik Veriler'!G61+'Çeyreklik Veriler'!H61+'Çeyreklik Veriler'!I61</f>
        <v>1565126000</v>
      </c>
      <c r="G61">
        <f>'Çeyreklik Veriler'!G61+'Çeyreklik Veriler'!H61+'Çeyreklik Veriler'!I61+'Çeyreklik Veriler'!J61</f>
        <v>1710499000</v>
      </c>
      <c r="H61">
        <f>'Çeyreklik Veriler'!H61+'Çeyreklik Veriler'!I61+'Çeyreklik Veriler'!J61+'Çeyreklik Veriler'!K61</f>
        <v>1811595000</v>
      </c>
      <c r="I61">
        <f>'Çeyreklik Veriler'!I61+'Çeyreklik Veriler'!J61+'Çeyreklik Veriler'!K61+'Çeyreklik Veriler'!L61</f>
        <v>1938863000</v>
      </c>
      <c r="J61">
        <f>'Çeyreklik Veriler'!J61+'Çeyreklik Veriler'!K61+'Çeyreklik Veriler'!L61+'Çeyreklik Veriler'!M61</f>
        <v>2307773000</v>
      </c>
      <c r="K61">
        <f>'Çeyreklik Veriler'!K61+'Çeyreklik Veriler'!L61+'Çeyreklik Veriler'!M61+'Çeyreklik Veriler'!N61</f>
        <v>2725953000</v>
      </c>
      <c r="L61">
        <f>'Çeyreklik Veriler'!L61+'Çeyreklik Veriler'!M61+'Çeyreklik Veriler'!N61+'Çeyreklik Veriler'!O61</f>
        <v>2887538000</v>
      </c>
      <c r="M61">
        <f>'Çeyreklik Veriler'!M61+'Çeyreklik Veriler'!N61+'Çeyreklik Veriler'!O61+'Çeyreklik Veriler'!P61</f>
        <v>3208559000</v>
      </c>
      <c r="N61">
        <f>'Çeyreklik Veriler'!N61+'Çeyreklik Veriler'!O61+'Çeyreklik Veriler'!P61+'Çeyreklik Veriler'!Q61</f>
        <v>4024139000</v>
      </c>
      <c r="O61">
        <f>'Çeyreklik Veriler'!O61+'Çeyreklik Veriler'!P61+'Çeyreklik Veriler'!Q61+'Çeyreklik Veriler'!R61</f>
        <v>5463093000</v>
      </c>
      <c r="P61">
        <f>'Çeyreklik Veriler'!P61+'Çeyreklik Veriler'!Q61+'Çeyreklik Veriler'!R61+'Çeyreklik Veriler'!S61</f>
        <v>6583926000</v>
      </c>
      <c r="Q61">
        <f>'Çeyreklik Veriler'!Q61+'Çeyreklik Veriler'!R61+'Çeyreklik Veriler'!S61+'Çeyreklik Veriler'!T61</f>
        <v>8707947000</v>
      </c>
      <c r="R61">
        <f>'Çeyreklik Veriler'!R61+'Çeyreklik Veriler'!S61+'Çeyreklik Veriler'!T61+'Çeyreklik Veriler'!U61</f>
        <v>9399061000</v>
      </c>
      <c r="S61">
        <f>'Çeyreklik Veriler'!S61+'Çeyreklik Veriler'!T61+'Çeyreklik Veriler'!U61+'Çeyreklik Veriler'!V61</f>
        <v>7348880000</v>
      </c>
      <c r="T61">
        <f>'Çeyreklik Veriler'!T61+'Çeyreklik Veriler'!U61+'Çeyreklik Veriler'!V61+'Çeyreklik Veriler'!W61</f>
        <v>5890513000</v>
      </c>
    </row>
    <row r="62" spans="1:20" x14ac:dyDescent="0.25">
      <c r="A62" t="s">
        <v>141</v>
      </c>
      <c r="B62">
        <f>'Çeyreklik Veriler'!B62+'Çeyreklik Veriler'!C62+'Çeyreklik Veriler'!D62+'Çeyreklik Veriler'!E62</f>
        <v>-325323000</v>
      </c>
      <c r="C62">
        <f>'Çeyreklik Veriler'!C62+'Çeyreklik Veriler'!D62+'Çeyreklik Veriler'!E62+'Çeyreklik Veriler'!F62</f>
        <v>-432629000</v>
      </c>
      <c r="D62">
        <f>'Çeyreklik Veriler'!D62+'Çeyreklik Veriler'!E62+'Çeyreklik Veriler'!F62+'Çeyreklik Veriler'!G62</f>
        <v>-375856000</v>
      </c>
      <c r="E62">
        <f>'Çeyreklik Veriler'!E62+'Çeyreklik Veriler'!F62+'Çeyreklik Veriler'!G62+'Çeyreklik Veriler'!H62</f>
        <v>-251889000</v>
      </c>
      <c r="F62">
        <f>'Çeyreklik Veriler'!F62+'Çeyreklik Veriler'!G62+'Çeyreklik Veriler'!H62+'Çeyreklik Veriler'!I62</f>
        <v>-220782000</v>
      </c>
      <c r="G62">
        <f>'Çeyreklik Veriler'!G62+'Çeyreklik Veriler'!H62+'Çeyreklik Veriler'!I62+'Çeyreklik Veriler'!J62</f>
        <v>-149765000</v>
      </c>
      <c r="H62">
        <f>'Çeyreklik Veriler'!H62+'Çeyreklik Veriler'!I62+'Çeyreklik Veriler'!J62+'Çeyreklik Veriler'!K62</f>
        <v>-255458000</v>
      </c>
      <c r="I62">
        <f>'Çeyreklik Veriler'!I62+'Çeyreklik Veriler'!J62+'Çeyreklik Veriler'!K62+'Çeyreklik Veriler'!L62</f>
        <v>-310179000</v>
      </c>
      <c r="J62">
        <f>'Çeyreklik Veriler'!J62+'Çeyreklik Veriler'!K62+'Çeyreklik Veriler'!L62+'Çeyreklik Veriler'!M62</f>
        <v>-325555000</v>
      </c>
      <c r="K62">
        <f>'Çeyreklik Veriler'!K62+'Çeyreklik Veriler'!L62+'Çeyreklik Veriler'!M62+'Çeyreklik Veriler'!N62</f>
        <v>-293289000</v>
      </c>
      <c r="L62">
        <f>'Çeyreklik Veriler'!L62+'Çeyreklik Veriler'!M62+'Çeyreklik Veriler'!N62+'Çeyreklik Veriler'!O62</f>
        <v>-284410000</v>
      </c>
      <c r="M62">
        <f>'Çeyreklik Veriler'!M62+'Çeyreklik Veriler'!N62+'Çeyreklik Veriler'!O62+'Çeyreklik Veriler'!P62</f>
        <v>-753880000</v>
      </c>
      <c r="N62">
        <f>'Çeyreklik Veriler'!N62+'Çeyreklik Veriler'!O62+'Çeyreklik Veriler'!P62+'Çeyreklik Veriler'!Q62</f>
        <v>-820547000</v>
      </c>
      <c r="O62">
        <f>'Çeyreklik Veriler'!O62+'Çeyreklik Veriler'!P62+'Çeyreklik Veriler'!Q62+'Çeyreklik Veriler'!R62</f>
        <v>-885793000</v>
      </c>
      <c r="P62">
        <f>'Çeyreklik Veriler'!P62+'Çeyreklik Veriler'!Q62+'Çeyreklik Veriler'!R62+'Çeyreklik Veriler'!S62</f>
        <v>-919158000</v>
      </c>
      <c r="Q62">
        <f>'Çeyreklik Veriler'!Q62+'Çeyreklik Veriler'!R62+'Çeyreklik Veriler'!S62+'Çeyreklik Veriler'!T62</f>
        <v>-519758000</v>
      </c>
      <c r="R62">
        <f>'Çeyreklik Veriler'!R62+'Çeyreklik Veriler'!S62+'Çeyreklik Veriler'!T62+'Çeyreklik Veriler'!U62</f>
        <v>-688504000</v>
      </c>
      <c r="S62">
        <f>'Çeyreklik Veriler'!S62+'Çeyreklik Veriler'!T62+'Çeyreklik Veriler'!U62+'Çeyreklik Veriler'!V62</f>
        <v>-900804000</v>
      </c>
      <c r="T62">
        <f>'Çeyreklik Veriler'!T62+'Çeyreklik Veriler'!U62+'Çeyreklik Veriler'!V62+'Çeyreklik Veriler'!W62</f>
        <v>-1454006000</v>
      </c>
    </row>
    <row r="63" spans="1:20" x14ac:dyDescent="0.25">
      <c r="A63" t="s">
        <v>142</v>
      </c>
      <c r="B63">
        <f>'Çeyreklik Veriler'!B63+'Çeyreklik Veriler'!C63+'Çeyreklik Veriler'!D63+'Çeyreklik Veriler'!E63</f>
        <v>-1383502000</v>
      </c>
      <c r="C63">
        <f>'Çeyreklik Veriler'!C63+'Çeyreklik Veriler'!D63+'Çeyreklik Veriler'!E63+'Çeyreklik Veriler'!F63</f>
        <v>-1095908000</v>
      </c>
      <c r="D63">
        <f>'Çeyreklik Veriler'!D63+'Çeyreklik Veriler'!E63+'Çeyreklik Veriler'!F63+'Çeyreklik Veriler'!G63</f>
        <v>-984951000</v>
      </c>
      <c r="E63">
        <f>'Çeyreklik Veriler'!E63+'Çeyreklik Veriler'!F63+'Çeyreklik Veriler'!G63+'Çeyreklik Veriler'!H63</f>
        <v>-1247030000</v>
      </c>
      <c r="F63">
        <f>'Çeyreklik Veriler'!F63+'Çeyreklik Veriler'!G63+'Çeyreklik Veriler'!H63+'Çeyreklik Veriler'!I63</f>
        <v>-1300684000</v>
      </c>
      <c r="G63">
        <f>'Çeyreklik Veriler'!G63+'Çeyreklik Veriler'!H63+'Çeyreklik Veriler'!I63+'Çeyreklik Veriler'!J63</f>
        <v>-1554724000</v>
      </c>
      <c r="H63">
        <f>'Çeyreklik Veriler'!H63+'Çeyreklik Veriler'!I63+'Çeyreklik Veriler'!J63+'Çeyreklik Veriler'!K63</f>
        <v>-1852339000</v>
      </c>
      <c r="I63">
        <f>'Çeyreklik Veriler'!I63+'Çeyreklik Veriler'!J63+'Çeyreklik Veriler'!K63+'Çeyreklik Veriler'!L63</f>
        <v>-1917599000</v>
      </c>
      <c r="J63">
        <f>'Çeyreklik Veriler'!J63+'Çeyreklik Veriler'!K63+'Çeyreklik Veriler'!L63+'Çeyreklik Veriler'!M63</f>
        <v>-1684415000</v>
      </c>
      <c r="K63">
        <f>'Çeyreklik Veriler'!K63+'Çeyreklik Veriler'!L63+'Çeyreklik Veriler'!M63+'Çeyreklik Veriler'!N63</f>
        <v>-1854207000</v>
      </c>
      <c r="L63">
        <f>'Çeyreklik Veriler'!L63+'Çeyreklik Veriler'!M63+'Çeyreklik Veriler'!N63+'Çeyreklik Veriler'!O63</f>
        <v>-2199773000</v>
      </c>
      <c r="M63">
        <f>'Çeyreklik Veriler'!M63+'Çeyreklik Veriler'!N63+'Çeyreklik Veriler'!O63+'Çeyreklik Veriler'!P63</f>
        <v>-2512038000</v>
      </c>
      <c r="N63">
        <f>'Çeyreklik Veriler'!N63+'Çeyreklik Veriler'!O63+'Çeyreklik Veriler'!P63+'Çeyreklik Veriler'!Q63</f>
        <v>-3101989000</v>
      </c>
      <c r="O63">
        <f>'Çeyreklik Veriler'!O63+'Çeyreklik Veriler'!P63+'Çeyreklik Veriler'!Q63+'Çeyreklik Veriler'!R63</f>
        <v>-3529477000</v>
      </c>
      <c r="P63">
        <f>'Çeyreklik Veriler'!P63+'Çeyreklik Veriler'!Q63+'Çeyreklik Veriler'!R63+'Çeyreklik Veriler'!S63</f>
        <v>-3761766000</v>
      </c>
      <c r="Q63">
        <f>'Çeyreklik Veriler'!Q63+'Çeyreklik Veriler'!R63+'Çeyreklik Veriler'!S63+'Çeyreklik Veriler'!T63</f>
        <v>-5068331000</v>
      </c>
      <c r="R63">
        <f>'Çeyreklik Veriler'!R63+'Çeyreklik Veriler'!S63+'Çeyreklik Veriler'!T63+'Çeyreklik Veriler'!U63</f>
        <v>-6547462000</v>
      </c>
      <c r="S63">
        <f>'Çeyreklik Veriler'!S63+'Çeyreklik Veriler'!T63+'Çeyreklik Veriler'!U63+'Çeyreklik Veriler'!V63</f>
        <v>-8182508000</v>
      </c>
      <c r="T63">
        <f>'Çeyreklik Veriler'!T63+'Çeyreklik Veriler'!U63+'Çeyreklik Veriler'!V63+'Çeyreklik Veriler'!W63</f>
        <v>-10568147000</v>
      </c>
    </row>
    <row r="64" spans="1:20" x14ac:dyDescent="0.25">
      <c r="A64" t="s">
        <v>143</v>
      </c>
      <c r="B64">
        <f>'Çeyreklik Veriler'!B64+'Çeyreklik Veriler'!C64+'Çeyreklik Veriler'!D64+'Çeyreklik Veriler'!E64</f>
        <v>-1708825000</v>
      </c>
      <c r="C64">
        <f>'Çeyreklik Veriler'!C64+'Çeyreklik Veriler'!D64+'Çeyreklik Veriler'!E64+'Çeyreklik Veriler'!F64</f>
        <v>-1528537000</v>
      </c>
      <c r="D64">
        <f>'Çeyreklik Veriler'!D64+'Çeyreklik Veriler'!E64+'Çeyreklik Veriler'!F64+'Çeyreklik Veriler'!G64</f>
        <v>-1360807000</v>
      </c>
      <c r="E64">
        <f>'Çeyreklik Veriler'!E64+'Çeyreklik Veriler'!F64+'Çeyreklik Veriler'!G64+'Çeyreklik Veriler'!H64</f>
        <v>-1498919000</v>
      </c>
      <c r="F64">
        <f>'Çeyreklik Veriler'!F64+'Çeyreklik Veriler'!G64+'Çeyreklik Veriler'!H64+'Çeyreklik Veriler'!I64</f>
        <v>-1521466000</v>
      </c>
      <c r="G64">
        <f>'Çeyreklik Veriler'!G64+'Çeyreklik Veriler'!H64+'Çeyreklik Veriler'!I64+'Çeyreklik Veriler'!J64</f>
        <v>-1704489000</v>
      </c>
      <c r="H64">
        <f>'Çeyreklik Veriler'!H64+'Çeyreklik Veriler'!I64+'Çeyreklik Veriler'!J64+'Çeyreklik Veriler'!K64</f>
        <v>-2107797000</v>
      </c>
      <c r="I64">
        <f>'Çeyreklik Veriler'!I64+'Çeyreklik Veriler'!J64+'Çeyreklik Veriler'!K64+'Çeyreklik Veriler'!L64</f>
        <v>-2227778000</v>
      </c>
      <c r="J64">
        <f>'Çeyreklik Veriler'!J64+'Çeyreklik Veriler'!K64+'Çeyreklik Veriler'!L64+'Çeyreklik Veriler'!M64</f>
        <v>-2009970000</v>
      </c>
      <c r="K64">
        <f>'Çeyreklik Veriler'!K64+'Çeyreklik Veriler'!L64+'Çeyreklik Veriler'!M64+'Çeyreklik Veriler'!N64</f>
        <v>-2147496000</v>
      </c>
      <c r="L64">
        <f>'Çeyreklik Veriler'!L64+'Çeyreklik Veriler'!M64+'Çeyreklik Veriler'!N64+'Çeyreklik Veriler'!O64</f>
        <v>-2484183000</v>
      </c>
      <c r="M64">
        <f>'Çeyreklik Veriler'!M64+'Çeyreklik Veriler'!N64+'Çeyreklik Veriler'!O64+'Çeyreklik Veriler'!P64</f>
        <v>-3265918000</v>
      </c>
      <c r="N64">
        <f>'Çeyreklik Veriler'!N64+'Çeyreklik Veriler'!O64+'Çeyreklik Veriler'!P64+'Çeyreklik Veriler'!Q64</f>
        <v>-3922536000</v>
      </c>
      <c r="O64">
        <f>'Çeyreklik Veriler'!O64+'Çeyreklik Veriler'!P64+'Çeyreklik Veriler'!Q64+'Çeyreklik Veriler'!R64</f>
        <v>-4415270000</v>
      </c>
      <c r="P64">
        <f>'Çeyreklik Veriler'!P64+'Çeyreklik Veriler'!Q64+'Çeyreklik Veriler'!R64+'Çeyreklik Veriler'!S64</f>
        <v>-4680924000</v>
      </c>
      <c r="Q64">
        <f>'Çeyreklik Veriler'!Q64+'Çeyreklik Veriler'!R64+'Çeyreklik Veriler'!S64+'Çeyreklik Veriler'!T64</f>
        <v>-5588089000</v>
      </c>
      <c r="R64">
        <f>'Çeyreklik Veriler'!R64+'Çeyreklik Veriler'!S64+'Çeyreklik Veriler'!T64+'Çeyreklik Veriler'!U64</f>
        <v>-7235966000</v>
      </c>
      <c r="S64">
        <f>'Çeyreklik Veriler'!S64+'Çeyreklik Veriler'!T64+'Çeyreklik Veriler'!U64+'Çeyreklik Veriler'!V64</f>
        <v>-9083312000</v>
      </c>
      <c r="T64">
        <f>'Çeyreklik Veriler'!T64+'Çeyreklik Veriler'!U64+'Çeyreklik Veriler'!V64+'Çeyreklik Veriler'!W64</f>
        <v>-12022153000</v>
      </c>
    </row>
    <row r="65" spans="1:20" x14ac:dyDescent="0.25">
      <c r="A65" t="s">
        <v>144</v>
      </c>
      <c r="B65">
        <f>'Çeyreklik Veriler'!B65+'Çeyreklik Veriler'!C65+'Çeyreklik Veriler'!D65+'Çeyreklik Veriler'!E65</f>
        <v>1186224000</v>
      </c>
      <c r="C65">
        <f>'Çeyreklik Veriler'!C65+'Çeyreklik Veriler'!D65+'Çeyreklik Veriler'!E65+'Çeyreklik Veriler'!F65</f>
        <v>1547598000</v>
      </c>
      <c r="D65">
        <f>'Çeyreklik Veriler'!D65+'Çeyreklik Veriler'!E65+'Çeyreklik Veriler'!F65+'Çeyreklik Veriler'!G65</f>
        <v>1841386000</v>
      </c>
      <c r="E65">
        <f>'Çeyreklik Veriler'!E65+'Çeyreklik Veriler'!F65+'Çeyreklik Veriler'!G65+'Çeyreklik Veriler'!H65</f>
        <v>2213215000</v>
      </c>
      <c r="F65">
        <f>'Çeyreklik Veriler'!F65+'Çeyreklik Veriler'!G65+'Çeyreklik Veriler'!H65+'Çeyreklik Veriler'!I65</f>
        <v>2090556000</v>
      </c>
      <c r="G65">
        <f>'Çeyreklik Veriler'!G65+'Çeyreklik Veriler'!H65+'Çeyreklik Veriler'!I65+'Çeyreklik Veriler'!J65</f>
        <v>1195148000</v>
      </c>
      <c r="H65">
        <f>'Çeyreklik Veriler'!H65+'Çeyreklik Veriler'!I65+'Çeyreklik Veriler'!J65+'Çeyreklik Veriler'!K65</f>
        <v>1786865000</v>
      </c>
      <c r="I65">
        <f>'Çeyreklik Veriler'!I65+'Çeyreklik Veriler'!J65+'Çeyreklik Veriler'!K65+'Çeyreklik Veriler'!L65</f>
        <v>1642643000</v>
      </c>
      <c r="J65">
        <f>'Çeyreklik Veriler'!J65+'Çeyreklik Veriler'!K65+'Çeyreklik Veriler'!L65+'Çeyreklik Veriler'!M65</f>
        <v>2847024000</v>
      </c>
      <c r="K65">
        <f>'Çeyreklik Veriler'!K65+'Çeyreklik Veriler'!L65+'Çeyreklik Veriler'!M65+'Çeyreklik Veriler'!N65</f>
        <v>4037073000</v>
      </c>
      <c r="L65">
        <f>'Çeyreklik Veriler'!L65+'Çeyreklik Veriler'!M65+'Çeyreklik Veriler'!N65+'Çeyreklik Veriler'!O65</f>
        <v>3043227000</v>
      </c>
      <c r="M65">
        <f>'Çeyreklik Veriler'!M65+'Çeyreklik Veriler'!N65+'Çeyreklik Veriler'!O65+'Çeyreklik Veriler'!P65</f>
        <v>1791493000</v>
      </c>
      <c r="N65">
        <f>'Çeyreklik Veriler'!N65+'Çeyreklik Veriler'!O65+'Çeyreklik Veriler'!P65+'Çeyreklik Veriler'!Q65</f>
        <v>-2599413000</v>
      </c>
      <c r="O65">
        <f>'Çeyreklik Veriler'!O65+'Çeyreklik Veriler'!P65+'Çeyreklik Veriler'!Q65+'Çeyreklik Veriler'!R65</f>
        <v>-3704323000</v>
      </c>
      <c r="P65">
        <f>'Çeyreklik Veriler'!P65+'Çeyreklik Veriler'!Q65+'Çeyreklik Veriler'!R65+'Çeyreklik Veriler'!S65</f>
        <v>-442098000</v>
      </c>
      <c r="Q65">
        <f>'Çeyreklik Veriler'!Q65+'Çeyreklik Veriler'!R65+'Çeyreklik Veriler'!S65+'Çeyreklik Veriler'!T65</f>
        <v>5249024000</v>
      </c>
      <c r="R65">
        <f>'Çeyreklik Veriler'!R65+'Çeyreklik Veriler'!S65+'Çeyreklik Veriler'!T65+'Çeyreklik Veriler'!U65</f>
        <v>12982941000</v>
      </c>
      <c r="S65">
        <f>'Çeyreklik Veriler'!S65+'Çeyreklik Veriler'!T65+'Çeyreklik Veriler'!U65+'Çeyreklik Veriler'!V65</f>
        <v>13012225000</v>
      </c>
      <c r="T65">
        <f>'Çeyreklik Veriler'!T65+'Çeyreklik Veriler'!U65+'Çeyreklik Veriler'!V65+'Çeyreklik Veriler'!W65</f>
        <v>3586830000</v>
      </c>
    </row>
    <row r="66" spans="1:20" x14ac:dyDescent="0.25">
      <c r="A66" t="s">
        <v>145</v>
      </c>
      <c r="B66">
        <f>'Çeyreklik Veriler'!B66+'Çeyreklik Veriler'!C66+'Çeyreklik Veriler'!D66+'Çeyreklik Veriler'!E66</f>
        <v>2139885000</v>
      </c>
      <c r="C66">
        <f>'Çeyreklik Veriler'!C66+'Çeyreklik Veriler'!D66+'Çeyreklik Veriler'!E66+'Çeyreklik Veriler'!F66</f>
        <v>1724893000</v>
      </c>
      <c r="D66">
        <f>'Çeyreklik Veriler'!D66+'Çeyreklik Veriler'!E66+'Çeyreklik Veriler'!F66+'Çeyreklik Veriler'!G66</f>
        <v>569806000</v>
      </c>
      <c r="E66">
        <f>'Çeyreklik Veriler'!E66+'Çeyreklik Veriler'!F66+'Çeyreklik Veriler'!G66+'Çeyreklik Veriler'!H66</f>
        <v>-37477000</v>
      </c>
      <c r="F66">
        <f>'Çeyreklik Veriler'!F66+'Çeyreklik Veriler'!G66+'Çeyreklik Veriler'!H66+'Çeyreklik Veriler'!I66</f>
        <v>-490010000</v>
      </c>
      <c r="G66">
        <f>'Çeyreklik Veriler'!G66+'Çeyreklik Veriler'!H66+'Çeyreklik Veriler'!I66+'Çeyreklik Veriler'!J66</f>
        <v>301706000</v>
      </c>
      <c r="H66">
        <f>'Çeyreklik Veriler'!H66+'Çeyreklik Veriler'!I66+'Çeyreklik Veriler'!J66+'Çeyreklik Veriler'!K66</f>
        <v>595375000</v>
      </c>
      <c r="I66">
        <f>'Çeyreklik Veriler'!I66+'Çeyreklik Veriler'!J66+'Çeyreklik Veriler'!K66+'Çeyreklik Veriler'!L66</f>
        <v>555597000</v>
      </c>
      <c r="J66">
        <f>'Çeyreklik Veriler'!J66+'Çeyreklik Veriler'!K66+'Çeyreklik Veriler'!L66+'Çeyreklik Veriler'!M66</f>
        <v>-482796000</v>
      </c>
      <c r="K66">
        <f>'Çeyreklik Veriler'!K66+'Çeyreklik Veriler'!L66+'Çeyreklik Veriler'!M66+'Çeyreklik Veriler'!N66</f>
        <v>-1501609000</v>
      </c>
      <c r="L66">
        <f>'Çeyreklik Veriler'!L66+'Çeyreklik Veriler'!M66+'Çeyreklik Veriler'!N66+'Çeyreklik Veriler'!O66</f>
        <v>-677881000</v>
      </c>
      <c r="M66">
        <f>'Çeyreklik Veriler'!M66+'Çeyreklik Veriler'!N66+'Çeyreklik Veriler'!O66+'Çeyreklik Veriler'!P66</f>
        <v>871585000</v>
      </c>
      <c r="N66">
        <f>'Çeyreklik Veriler'!N66+'Çeyreklik Veriler'!O66+'Çeyreklik Veriler'!P66+'Çeyreklik Veriler'!Q66</f>
        <v>4657043000</v>
      </c>
      <c r="O66">
        <f>'Çeyreklik Veriler'!O66+'Çeyreklik Veriler'!P66+'Çeyreklik Veriler'!Q66+'Çeyreklik Veriler'!R66</f>
        <v>8572914000</v>
      </c>
      <c r="P66">
        <f>'Çeyreklik Veriler'!P66+'Çeyreklik Veriler'!Q66+'Çeyreklik Veriler'!R66+'Çeyreklik Veriler'!S66</f>
        <v>6154895000</v>
      </c>
      <c r="Q66">
        <f>'Çeyreklik Veriler'!Q66+'Çeyreklik Veriler'!R66+'Çeyreklik Veriler'!S66+'Çeyreklik Veriler'!T66</f>
        <v>8074776000</v>
      </c>
      <c r="R66">
        <f>'Çeyreklik Veriler'!R66+'Çeyreklik Veriler'!S66+'Çeyreklik Veriler'!T66+'Çeyreklik Veriler'!U66</f>
        <v>2745592000</v>
      </c>
      <c r="S66">
        <f>'Çeyreklik Veriler'!S66+'Çeyreklik Veriler'!T66+'Çeyreklik Veriler'!U66+'Çeyreklik Veriler'!V66</f>
        <v>-866484000</v>
      </c>
      <c r="T66">
        <f>'Çeyreklik Veriler'!T66+'Çeyreklik Veriler'!U66+'Çeyreklik Veriler'!V66+'Çeyreklik Veriler'!W66</f>
        <v>11378885000</v>
      </c>
    </row>
    <row r="67" spans="1:20" x14ac:dyDescent="0.25">
      <c r="A67" t="s">
        <v>146</v>
      </c>
      <c r="B67">
        <f>'Çeyreklik Veriler'!B67+'Çeyreklik Veriler'!C67+'Çeyreklik Veriler'!D67+'Çeyreklik Veriler'!E67</f>
        <v>-354321000</v>
      </c>
      <c r="C67">
        <f>'Çeyreklik Veriler'!C67+'Çeyreklik Veriler'!D67+'Çeyreklik Veriler'!E67+'Çeyreklik Veriler'!F67</f>
        <v>-472427000</v>
      </c>
      <c r="D67">
        <f>'Çeyreklik Veriler'!D67+'Çeyreklik Veriler'!E67+'Çeyreklik Veriler'!F67+'Çeyreklik Veriler'!G67</f>
        <v>-472427000</v>
      </c>
      <c r="E67">
        <f>'Çeyreklik Veriler'!E67+'Çeyreklik Veriler'!F67+'Çeyreklik Veriler'!G67+'Çeyreklik Veriler'!H67</f>
        <v>-472427000</v>
      </c>
      <c r="F67">
        <f>'Çeyreklik Veriler'!F67+'Çeyreklik Veriler'!G67+'Çeyreklik Veriler'!H67+'Çeyreklik Veriler'!I67</f>
        <v>-472427000</v>
      </c>
      <c r="G67">
        <f>'Çeyreklik Veriler'!G67+'Çeyreklik Veriler'!H67+'Çeyreklik Veriler'!I67+'Çeyreklik Veriler'!J67</f>
        <v>-708641000</v>
      </c>
      <c r="H67">
        <f>'Çeyreklik Veriler'!H67+'Çeyreklik Veriler'!I67+'Çeyreklik Veriler'!J67+'Çeyreklik Veriler'!K67</f>
        <v>-708641000</v>
      </c>
      <c r="I67">
        <f>'Çeyreklik Veriler'!I67+'Çeyreklik Veriler'!J67+'Çeyreklik Veriler'!K67+'Çeyreklik Veriler'!L67</f>
        <v>-708641000</v>
      </c>
      <c r="J67">
        <f>'Çeyreklik Veriler'!J67+'Çeyreklik Veriler'!K67+'Çeyreklik Veriler'!L67+'Çeyreklik Veriler'!M67</f>
        <v>-708641000</v>
      </c>
      <c r="K67">
        <f>'Çeyreklik Veriler'!K67+'Çeyreklik Veriler'!L67+'Çeyreklik Veriler'!M67+'Çeyreklik Veriler'!N67</f>
        <v>-1133826000</v>
      </c>
      <c r="L67">
        <f>'Çeyreklik Veriler'!L67+'Çeyreklik Veriler'!M67+'Çeyreklik Veriler'!N67+'Çeyreklik Veriler'!O67</f>
        <v>-1133826000</v>
      </c>
      <c r="M67">
        <f>'Çeyreklik Veriler'!M67+'Çeyreklik Veriler'!N67+'Çeyreklik Veriler'!O67+'Çeyreklik Veriler'!P67</f>
        <v>-1133826000</v>
      </c>
      <c r="N67">
        <f>'Çeyreklik Veriler'!N67+'Çeyreklik Veriler'!O67+'Çeyreklik Veriler'!P67+'Çeyreklik Veriler'!Q67</f>
        <v>-1133826000</v>
      </c>
      <c r="O67">
        <f>'Çeyreklik Veriler'!O67+'Çeyreklik Veriler'!P67+'Çeyreklik Veriler'!Q67+'Çeyreklik Veriler'!R67</f>
        <v>-1464526000</v>
      </c>
      <c r="P67">
        <f>'Çeyreklik Veriler'!P67+'Çeyreklik Veriler'!Q67+'Çeyreklik Veriler'!R67+'Çeyreklik Veriler'!S67</f>
        <v>-1464526000</v>
      </c>
      <c r="Q67">
        <f>'Çeyreklik Veriler'!Q67+'Çeyreklik Veriler'!R67+'Çeyreklik Veriler'!S67+'Çeyreklik Veriler'!T67</f>
        <v>-1464526000</v>
      </c>
      <c r="R67">
        <f>'Çeyreklik Veriler'!R67+'Çeyreklik Veriler'!S67+'Çeyreklik Veriler'!T67+'Çeyreklik Veriler'!U67</f>
        <v>-1464526000</v>
      </c>
      <c r="S67">
        <f>'Çeyreklik Veriler'!S67+'Çeyreklik Veriler'!T67+'Çeyreklik Veriler'!U67+'Çeyreklik Veriler'!V67</f>
        <v>-2716459000</v>
      </c>
      <c r="T67">
        <f>'Çeyreklik Veriler'!T67+'Çeyreklik Veriler'!U67+'Çeyreklik Veriler'!V67+'Çeyreklik Veriler'!W67</f>
        <v>-2716459000</v>
      </c>
    </row>
    <row r="68" spans="1:20" x14ac:dyDescent="0.25">
      <c r="A68" t="s">
        <v>147</v>
      </c>
      <c r="B68">
        <f>'Çeyreklik Veriler'!B68+'Çeyreklik Veriler'!C68+'Çeyreklik Veriler'!D68+'Çeyreklik Veriler'!E68</f>
        <v>0</v>
      </c>
      <c r="C68">
        <f>'Çeyreklik Veriler'!C68+'Çeyreklik Veriler'!D68+'Çeyreklik Veriler'!E68+'Çeyreklik Veriler'!F68</f>
        <v>0</v>
      </c>
      <c r="D68">
        <f>'Çeyreklik Veriler'!D68+'Çeyreklik Veriler'!E68+'Çeyreklik Veriler'!F68+'Çeyreklik Veriler'!G68</f>
        <v>0</v>
      </c>
      <c r="E68">
        <f>'Çeyreklik Veriler'!E68+'Çeyreklik Veriler'!F68+'Çeyreklik Veriler'!G68+'Çeyreklik Veriler'!H68</f>
        <v>0</v>
      </c>
      <c r="F68">
        <f>'Çeyreklik Veriler'!F68+'Çeyreklik Veriler'!G68+'Çeyreklik Veriler'!H68+'Çeyreklik Veriler'!I68</f>
        <v>0</v>
      </c>
      <c r="G68">
        <f>'Çeyreklik Veriler'!G68+'Çeyreklik Veriler'!H68+'Çeyreklik Veriler'!I68+'Çeyreklik Veriler'!J68</f>
        <v>0</v>
      </c>
      <c r="H68">
        <f>'Çeyreklik Veriler'!H68+'Çeyreklik Veriler'!I68+'Çeyreklik Veriler'!J68+'Çeyreklik Veriler'!K68</f>
        <v>0</v>
      </c>
      <c r="I68">
        <f>'Çeyreklik Veriler'!I68+'Çeyreklik Veriler'!J68+'Çeyreklik Veriler'!K68+'Çeyreklik Veriler'!L68</f>
        <v>0</v>
      </c>
      <c r="J68">
        <f>'Çeyreklik Veriler'!J68+'Çeyreklik Veriler'!K68+'Çeyreklik Veriler'!L68+'Çeyreklik Veriler'!M68</f>
        <v>0</v>
      </c>
      <c r="K68">
        <f>'Çeyreklik Veriler'!K68+'Çeyreklik Veriler'!L68+'Çeyreklik Veriler'!M68+'Çeyreklik Veriler'!N68</f>
        <v>0</v>
      </c>
      <c r="L68">
        <f>'Çeyreklik Veriler'!L68+'Çeyreklik Veriler'!M68+'Çeyreklik Veriler'!N68+'Çeyreklik Veriler'!O68</f>
        <v>0</v>
      </c>
      <c r="M68">
        <f>'Çeyreklik Veriler'!M68+'Çeyreklik Veriler'!N68+'Çeyreklik Veriler'!O68+'Çeyreklik Veriler'!P68</f>
        <v>0</v>
      </c>
      <c r="N68">
        <f>'Çeyreklik Veriler'!N68+'Çeyreklik Veriler'!O68+'Çeyreklik Veriler'!P68+'Çeyreklik Veriler'!Q68</f>
        <v>0</v>
      </c>
      <c r="O68">
        <f>'Çeyreklik Veriler'!O68+'Çeyreklik Veriler'!P68+'Çeyreklik Veriler'!Q68+'Çeyreklik Veriler'!R68</f>
        <v>0</v>
      </c>
      <c r="P68">
        <f>'Çeyreklik Veriler'!P68+'Çeyreklik Veriler'!Q68+'Çeyreklik Veriler'!R68+'Çeyreklik Veriler'!S68</f>
        <v>0</v>
      </c>
      <c r="Q68">
        <f>'Çeyreklik Veriler'!Q68+'Çeyreklik Veriler'!R68+'Çeyreklik Veriler'!S68+'Çeyreklik Veriler'!T68</f>
        <v>0</v>
      </c>
      <c r="R68">
        <f>'Çeyreklik Veriler'!R68+'Çeyreklik Veriler'!S68+'Çeyreklik Veriler'!T68+'Çeyreklik Veriler'!U68</f>
        <v>0</v>
      </c>
      <c r="S68">
        <f>'Çeyreklik Veriler'!S68+'Çeyreklik Veriler'!T68+'Çeyreklik Veriler'!U68+'Çeyreklik Veriler'!V68</f>
        <v>0</v>
      </c>
      <c r="T68">
        <f>'Çeyreklik Veriler'!T68+'Çeyreklik Veriler'!U68+'Çeyreklik Veriler'!V68+'Çeyreklik Veriler'!W68</f>
        <v>0</v>
      </c>
    </row>
    <row r="69" spans="1:20" x14ac:dyDescent="0.25">
      <c r="A69" t="s">
        <v>148</v>
      </c>
      <c r="B69">
        <f>'Çeyreklik Veriler'!B69+'Çeyreklik Veriler'!C69+'Çeyreklik Veriler'!D69+'Çeyreklik Veriler'!E69</f>
        <v>-1253299000</v>
      </c>
      <c r="C69">
        <f>'Çeyreklik Veriler'!C69+'Çeyreklik Veriler'!D69+'Çeyreklik Veriler'!E69+'Çeyreklik Veriler'!F69</f>
        <v>-1417609000</v>
      </c>
      <c r="D69">
        <f>'Çeyreklik Veriler'!D69+'Çeyreklik Veriler'!E69+'Çeyreklik Veriler'!F69+'Çeyreklik Veriler'!G69</f>
        <v>-1863993000</v>
      </c>
      <c r="E69">
        <f>'Çeyreklik Veriler'!E69+'Çeyreklik Veriler'!F69+'Çeyreklik Veriler'!G69+'Çeyreklik Veriler'!H69</f>
        <v>-1795877000</v>
      </c>
      <c r="F69">
        <f>'Çeyreklik Veriler'!F69+'Çeyreklik Veriler'!G69+'Çeyreklik Veriler'!H69+'Çeyreklik Veriler'!I69</f>
        <v>-1880897000</v>
      </c>
      <c r="G69">
        <f>'Çeyreklik Veriler'!G69+'Çeyreklik Veriler'!H69+'Çeyreklik Veriler'!I69+'Çeyreklik Veriler'!J69</f>
        <v>-1809844000</v>
      </c>
      <c r="H69">
        <f>'Çeyreklik Veriler'!H69+'Çeyreklik Veriler'!I69+'Çeyreklik Veriler'!J69+'Çeyreklik Veriler'!K69</f>
        <v>-1376431000</v>
      </c>
      <c r="I69">
        <f>'Çeyreklik Veriler'!I69+'Çeyreklik Veriler'!J69+'Çeyreklik Veriler'!K69+'Çeyreklik Veriler'!L69</f>
        <v>-1370814000</v>
      </c>
      <c r="J69">
        <f>'Çeyreklik Veriler'!J69+'Çeyreklik Veriler'!K69+'Çeyreklik Veriler'!L69+'Çeyreklik Veriler'!M69</f>
        <v>-1487189000</v>
      </c>
      <c r="K69">
        <f>'Çeyreklik Veriler'!K69+'Çeyreklik Veriler'!L69+'Çeyreklik Veriler'!M69+'Çeyreklik Veriler'!N69</f>
        <v>-1497790000</v>
      </c>
      <c r="L69">
        <f>'Çeyreklik Veriler'!L69+'Çeyreklik Veriler'!M69+'Çeyreklik Veriler'!N69+'Çeyreklik Veriler'!O69</f>
        <v>-1534952000</v>
      </c>
      <c r="M69">
        <f>'Çeyreklik Veriler'!M69+'Çeyreklik Veriler'!N69+'Çeyreklik Veriler'!O69+'Çeyreklik Veriler'!P69</f>
        <v>-1705831000</v>
      </c>
      <c r="N69">
        <f>'Çeyreklik Veriler'!N69+'Çeyreklik Veriler'!O69+'Çeyreklik Veriler'!P69+'Çeyreklik Veriler'!Q69</f>
        <v>-1548268000</v>
      </c>
      <c r="O69">
        <f>'Çeyreklik Veriler'!O69+'Çeyreklik Veriler'!P69+'Çeyreklik Veriler'!Q69+'Çeyreklik Veriler'!R69</f>
        <v>-1975894000</v>
      </c>
      <c r="P69">
        <f>'Çeyreklik Veriler'!P69+'Çeyreklik Veriler'!Q69+'Çeyreklik Veriler'!R69+'Çeyreklik Veriler'!S69</f>
        <v>-2856785000</v>
      </c>
      <c r="Q69">
        <f>'Çeyreklik Veriler'!Q69+'Çeyreklik Veriler'!R69+'Çeyreklik Veriler'!S69+'Çeyreklik Veriler'!T69</f>
        <v>-3900279000</v>
      </c>
      <c r="R69">
        <f>'Çeyreklik Veriler'!R69+'Çeyreklik Veriler'!S69+'Çeyreklik Veriler'!T69+'Çeyreklik Veriler'!U69</f>
        <v>-4855873000</v>
      </c>
      <c r="S69">
        <f>'Çeyreklik Veriler'!S69+'Çeyreklik Veriler'!T69+'Çeyreklik Veriler'!U69+'Çeyreklik Veriler'!V69</f>
        <v>-5021062000</v>
      </c>
      <c r="T69">
        <f>'Çeyreklik Veriler'!T69+'Çeyreklik Veriler'!U69+'Çeyreklik Veriler'!V69+'Çeyreklik Veriler'!W69</f>
        <v>-4899899000</v>
      </c>
    </row>
    <row r="70" spans="1:20" x14ac:dyDescent="0.25">
      <c r="A70" t="s">
        <v>149</v>
      </c>
      <c r="B70">
        <f>'Çeyreklik Veriler'!B70+'Çeyreklik Veriler'!C70+'Çeyreklik Veriler'!D70+'Çeyreklik Veriler'!E70</f>
        <v>532265000</v>
      </c>
      <c r="C70">
        <f>'Çeyreklik Veriler'!C70+'Çeyreklik Veriler'!D70+'Çeyreklik Veriler'!E70+'Çeyreklik Veriler'!F70</f>
        <v>-165143000</v>
      </c>
      <c r="D70">
        <f>'Çeyreklik Veriler'!D70+'Çeyreklik Veriler'!E70+'Çeyreklik Veriler'!F70+'Çeyreklik Veriler'!G70</f>
        <v>-1766614000</v>
      </c>
      <c r="E70">
        <f>'Çeyreklik Veriler'!E70+'Çeyreklik Veriler'!F70+'Çeyreklik Veriler'!G70+'Çeyreklik Veriler'!H70</f>
        <v>-2305781000</v>
      </c>
      <c r="F70">
        <f>'Çeyreklik Veriler'!F70+'Çeyreklik Veriler'!G70+'Çeyreklik Veriler'!H70+'Çeyreklik Veriler'!I70</f>
        <v>-2843334000</v>
      </c>
      <c r="G70">
        <f>'Çeyreklik Veriler'!G70+'Çeyreklik Veriler'!H70+'Çeyreklik Veriler'!I70+'Çeyreklik Veriler'!J70</f>
        <v>-2216779000</v>
      </c>
      <c r="H70">
        <f>'Çeyreklik Veriler'!H70+'Çeyreklik Veriler'!I70+'Çeyreklik Veriler'!J70+'Çeyreklik Veriler'!K70</f>
        <v>-1489697000</v>
      </c>
      <c r="I70">
        <f>'Çeyreklik Veriler'!I70+'Çeyreklik Veriler'!J70+'Çeyreklik Veriler'!K70+'Çeyreklik Veriler'!L70</f>
        <v>-1523858000</v>
      </c>
      <c r="J70">
        <f>'Çeyreklik Veriler'!J70+'Çeyreklik Veriler'!K70+'Çeyreklik Veriler'!L70+'Çeyreklik Veriler'!M70</f>
        <v>-2678626000</v>
      </c>
      <c r="K70">
        <f>'Çeyreklik Veriler'!K70+'Çeyreklik Veriler'!L70+'Çeyreklik Veriler'!M70+'Çeyreklik Veriler'!N70</f>
        <v>-4133225000</v>
      </c>
      <c r="L70">
        <f>'Çeyreklik Veriler'!L70+'Çeyreklik Veriler'!M70+'Çeyreklik Veriler'!N70+'Çeyreklik Veriler'!O70</f>
        <v>-3346659000</v>
      </c>
      <c r="M70">
        <f>'Çeyreklik Veriler'!M70+'Çeyreklik Veriler'!N70+'Çeyreklik Veriler'!O70+'Çeyreklik Veriler'!P70</f>
        <v>-1968072000</v>
      </c>
      <c r="N70">
        <f>'Çeyreklik Veriler'!N70+'Çeyreklik Veriler'!O70+'Çeyreklik Veriler'!P70+'Çeyreklik Veriler'!Q70</f>
        <v>1974949000</v>
      </c>
      <c r="O70">
        <f>'Çeyreklik Veriler'!O70+'Çeyreklik Veriler'!P70+'Çeyreklik Veriler'!Q70+'Çeyreklik Veriler'!R70</f>
        <v>5132494000</v>
      </c>
      <c r="P70">
        <f>'Çeyreklik Veriler'!P70+'Çeyreklik Veriler'!Q70+'Çeyreklik Veriler'!R70+'Çeyreklik Veriler'!S70</f>
        <v>1833584000</v>
      </c>
      <c r="Q70">
        <f>'Çeyreklik Veriler'!Q70+'Çeyreklik Veriler'!R70+'Çeyreklik Veriler'!S70+'Çeyreklik Veriler'!T70</f>
        <v>2709971000</v>
      </c>
      <c r="R70">
        <f>'Çeyreklik Veriler'!R70+'Çeyreklik Veriler'!S70+'Çeyreklik Veriler'!T70+'Çeyreklik Veriler'!U70</f>
        <v>-3574807000</v>
      </c>
      <c r="S70">
        <f>'Çeyreklik Veriler'!S70+'Çeyreklik Veriler'!T70+'Çeyreklik Veriler'!U70+'Çeyreklik Veriler'!V70</f>
        <v>-8604005000</v>
      </c>
      <c r="T70">
        <f>'Çeyreklik Veriler'!T70+'Çeyreklik Veriler'!U70+'Çeyreklik Veriler'!V70+'Çeyreklik Veriler'!W70</f>
        <v>3762527000</v>
      </c>
    </row>
    <row r="71" spans="1:20" x14ac:dyDescent="0.25">
      <c r="A71" t="s">
        <v>150</v>
      </c>
      <c r="B71">
        <f>'Çeyreklik Veriler'!B71+'Çeyreklik Veriler'!C71+'Çeyreklik Veriler'!D71+'Çeyreklik Veriler'!E71</f>
        <v>1718489000</v>
      </c>
      <c r="C71">
        <f>'Çeyreklik Veriler'!C71+'Çeyreklik Veriler'!D71+'Çeyreklik Veriler'!E71+'Çeyreklik Veriler'!F71</f>
        <v>1382455000</v>
      </c>
      <c r="D71">
        <f>'Çeyreklik Veriler'!D71+'Çeyreklik Veriler'!E71+'Çeyreklik Veriler'!F71+'Çeyreklik Veriler'!G71</f>
        <v>74772000</v>
      </c>
      <c r="E71">
        <f>'Çeyreklik Veriler'!E71+'Çeyreklik Veriler'!F71+'Çeyreklik Veriler'!G71+'Çeyreklik Veriler'!H71</f>
        <v>-92566000</v>
      </c>
      <c r="F71">
        <f>'Çeyreklik Veriler'!F71+'Çeyreklik Veriler'!G71+'Çeyreklik Veriler'!H71+'Çeyreklik Veriler'!I71</f>
        <v>-752778000</v>
      </c>
      <c r="G71">
        <f>'Çeyreklik Veriler'!G71+'Çeyreklik Veriler'!H71+'Çeyreklik Veriler'!I71+'Çeyreklik Veriler'!J71</f>
        <v>-1021631000</v>
      </c>
      <c r="H71">
        <f>'Çeyreklik Veriler'!H71+'Çeyreklik Veriler'!I71+'Çeyreklik Veriler'!J71+'Çeyreklik Veriler'!K71</f>
        <v>297168000</v>
      </c>
      <c r="I71">
        <f>'Çeyreklik Veriler'!I71+'Çeyreklik Veriler'!J71+'Çeyreklik Veriler'!K71+'Çeyreklik Veriler'!L71</f>
        <v>118785000</v>
      </c>
      <c r="J71">
        <f>'Çeyreklik Veriler'!J71+'Çeyreklik Veriler'!K71+'Çeyreklik Veriler'!L71+'Çeyreklik Veriler'!M71</f>
        <v>168398000</v>
      </c>
      <c r="K71">
        <f>'Çeyreklik Veriler'!K71+'Çeyreklik Veriler'!L71+'Çeyreklik Veriler'!M71+'Çeyreklik Veriler'!N71</f>
        <v>-96152000</v>
      </c>
      <c r="L71">
        <f>'Çeyreklik Veriler'!L71+'Çeyreklik Veriler'!M71+'Çeyreklik Veriler'!N71+'Çeyreklik Veriler'!O71</f>
        <v>-303432000</v>
      </c>
      <c r="M71">
        <f>'Çeyreklik Veriler'!M71+'Çeyreklik Veriler'!N71+'Çeyreklik Veriler'!O71+'Çeyreklik Veriler'!P71</f>
        <v>-176579000</v>
      </c>
      <c r="N71">
        <f>'Çeyreklik Veriler'!N71+'Çeyreklik Veriler'!O71+'Çeyreklik Veriler'!P71+'Çeyreklik Veriler'!Q71</f>
        <v>-624464000</v>
      </c>
      <c r="O71">
        <f>'Çeyreklik Veriler'!O71+'Çeyreklik Veriler'!P71+'Çeyreklik Veriler'!Q71+'Çeyreklik Veriler'!R71</f>
        <v>1428171000</v>
      </c>
      <c r="P71">
        <f>'Çeyreklik Veriler'!P71+'Çeyreklik Veriler'!Q71+'Çeyreklik Veriler'!R71+'Çeyreklik Veriler'!S71</f>
        <v>1391486000</v>
      </c>
      <c r="Q71">
        <f>'Çeyreklik Veriler'!Q71+'Çeyreklik Veriler'!R71+'Çeyreklik Veriler'!S71+'Çeyreklik Veriler'!T71</f>
        <v>7958995000</v>
      </c>
      <c r="R71">
        <f>'Çeyreklik Veriler'!R71+'Çeyreklik Veriler'!S71+'Çeyreklik Veriler'!T71+'Çeyreklik Veriler'!U71</f>
        <v>9408134000</v>
      </c>
      <c r="S71">
        <f>'Çeyreklik Veriler'!S71+'Çeyreklik Veriler'!T71+'Çeyreklik Veriler'!U71+'Çeyreklik Veriler'!V71</f>
        <v>4408220000</v>
      </c>
      <c r="T71">
        <f>'Çeyreklik Veriler'!T71+'Çeyreklik Veriler'!U71+'Çeyreklik Veriler'!V71+'Çeyreklik Veriler'!W71</f>
        <v>7349357000</v>
      </c>
    </row>
    <row r="72" spans="1:20" x14ac:dyDescent="0.25">
      <c r="A72" t="s">
        <v>151</v>
      </c>
      <c r="B72">
        <f>'Çeyreklik Veriler'!B72+'Çeyreklik Veriler'!C72+'Çeyreklik Veriler'!D72+'Çeyreklik Veriler'!E72</f>
        <v>0</v>
      </c>
      <c r="C72">
        <f>'Çeyreklik Veriler'!C72+'Çeyreklik Veriler'!D72+'Çeyreklik Veriler'!E72+'Çeyreklik Veriler'!F72</f>
        <v>0</v>
      </c>
      <c r="D72">
        <f>'Çeyreklik Veriler'!D72+'Çeyreklik Veriler'!E72+'Çeyreklik Veriler'!F72+'Çeyreklik Veriler'!G72</f>
        <v>0</v>
      </c>
      <c r="E72">
        <f>'Çeyreklik Veriler'!E72+'Çeyreklik Veriler'!F72+'Çeyreklik Veriler'!G72+'Çeyreklik Veriler'!H72</f>
        <v>0</v>
      </c>
      <c r="F72">
        <f>'Çeyreklik Veriler'!F72+'Çeyreklik Veriler'!G72+'Çeyreklik Veriler'!H72+'Çeyreklik Veriler'!I72</f>
        <v>0</v>
      </c>
      <c r="G72">
        <f>'Çeyreklik Veriler'!G72+'Çeyreklik Veriler'!H72+'Çeyreklik Veriler'!I72+'Çeyreklik Veriler'!J72</f>
        <v>0</v>
      </c>
      <c r="H72">
        <f>'Çeyreklik Veriler'!H72+'Çeyreklik Veriler'!I72+'Çeyreklik Veriler'!J72+'Çeyreklik Veriler'!K72</f>
        <v>0</v>
      </c>
      <c r="I72">
        <f>'Çeyreklik Veriler'!I72+'Çeyreklik Veriler'!J72+'Çeyreklik Veriler'!K72+'Çeyreklik Veriler'!L72</f>
        <v>0</v>
      </c>
      <c r="J72">
        <f>'Çeyreklik Veriler'!J72+'Çeyreklik Veriler'!K72+'Çeyreklik Veriler'!L72+'Çeyreklik Veriler'!M72</f>
        <v>0</v>
      </c>
      <c r="K72">
        <f>'Çeyreklik Veriler'!K72+'Çeyreklik Veriler'!L72+'Çeyreklik Veriler'!M72+'Çeyreklik Veriler'!N72</f>
        <v>0</v>
      </c>
      <c r="L72">
        <f>'Çeyreklik Veriler'!L72+'Çeyreklik Veriler'!M72+'Çeyreklik Veriler'!N72+'Çeyreklik Veriler'!O72</f>
        <v>0</v>
      </c>
      <c r="M72">
        <f>'Çeyreklik Veriler'!M72+'Çeyreklik Veriler'!N72+'Çeyreklik Veriler'!O72+'Çeyreklik Veriler'!P72</f>
        <v>0</v>
      </c>
      <c r="N72">
        <f>'Çeyreklik Veriler'!N72+'Çeyreklik Veriler'!O72+'Çeyreklik Veriler'!P72+'Çeyreklik Veriler'!Q72</f>
        <v>0</v>
      </c>
      <c r="O72">
        <f>'Çeyreklik Veriler'!O72+'Çeyreklik Veriler'!P72+'Çeyreklik Veriler'!Q72+'Çeyreklik Veriler'!R72</f>
        <v>0</v>
      </c>
      <c r="P72">
        <f>'Çeyreklik Veriler'!P72+'Çeyreklik Veriler'!Q72+'Çeyreklik Veriler'!R72+'Çeyreklik Veriler'!S72</f>
        <v>0</v>
      </c>
      <c r="Q72">
        <f>'Çeyreklik Veriler'!Q72+'Çeyreklik Veriler'!R72+'Çeyreklik Veriler'!S72+'Çeyreklik Veriler'!T72</f>
        <v>0</v>
      </c>
      <c r="R72">
        <f>'Çeyreklik Veriler'!R72+'Çeyreklik Veriler'!S72+'Çeyreklik Veriler'!T72+'Çeyreklik Veriler'!U72</f>
        <v>0</v>
      </c>
      <c r="S72">
        <f>'Çeyreklik Veriler'!S72+'Çeyreklik Veriler'!T72+'Çeyreklik Veriler'!U72+'Çeyreklik Veriler'!V72</f>
        <v>0</v>
      </c>
      <c r="T72">
        <f>'Çeyreklik Veriler'!T72+'Çeyreklik Veriler'!U72+'Çeyreklik Veriler'!V72+'Çeyreklik Veriler'!W72</f>
        <v>0</v>
      </c>
    </row>
    <row r="73" spans="1:20" x14ac:dyDescent="0.25">
      <c r="A73" t="s">
        <v>152</v>
      </c>
      <c r="B73">
        <f>'Çeyreklik Veriler'!B73+'Çeyreklik Veriler'!C73+'Çeyreklik Veriler'!D73+'Çeyreklik Veriler'!E73</f>
        <v>0</v>
      </c>
      <c r="C73">
        <f>'Çeyreklik Veriler'!C73+'Çeyreklik Veriler'!D73+'Çeyreklik Veriler'!E73+'Çeyreklik Veriler'!F73</f>
        <v>0</v>
      </c>
      <c r="D73">
        <f>'Çeyreklik Veriler'!D73+'Çeyreklik Veriler'!E73+'Çeyreklik Veriler'!F73+'Çeyreklik Veriler'!G73</f>
        <v>0</v>
      </c>
      <c r="E73">
        <f>'Çeyreklik Veriler'!E73+'Çeyreklik Veriler'!F73+'Çeyreklik Veriler'!G73+'Çeyreklik Veriler'!H73</f>
        <v>0</v>
      </c>
      <c r="F73">
        <f>'Çeyreklik Veriler'!F73+'Çeyreklik Veriler'!G73+'Çeyreklik Veriler'!H73+'Çeyreklik Veriler'!I73</f>
        <v>0</v>
      </c>
      <c r="G73">
        <f>'Çeyreklik Veriler'!G73+'Çeyreklik Veriler'!H73+'Çeyreklik Veriler'!I73+'Çeyreklik Veriler'!J73</f>
        <v>0</v>
      </c>
      <c r="H73">
        <f>'Çeyreklik Veriler'!H73+'Çeyreklik Veriler'!I73+'Çeyreklik Veriler'!J73+'Çeyreklik Veriler'!K73</f>
        <v>0</v>
      </c>
      <c r="I73">
        <f>'Çeyreklik Veriler'!I73+'Çeyreklik Veriler'!J73+'Çeyreklik Veriler'!K73+'Çeyreklik Veriler'!L73</f>
        <v>0</v>
      </c>
      <c r="J73">
        <f>'Çeyreklik Veriler'!J73+'Çeyreklik Veriler'!K73+'Çeyreklik Veriler'!L73+'Çeyreklik Veriler'!M73</f>
        <v>0</v>
      </c>
      <c r="K73">
        <f>'Çeyreklik Veriler'!K73+'Çeyreklik Veriler'!L73+'Çeyreklik Veriler'!M73+'Çeyreklik Veriler'!N73</f>
        <v>0</v>
      </c>
      <c r="L73">
        <f>'Çeyreklik Veriler'!L73+'Çeyreklik Veriler'!M73+'Çeyreklik Veriler'!N73+'Çeyreklik Veriler'!O73</f>
        <v>0</v>
      </c>
      <c r="M73">
        <f>'Çeyreklik Veriler'!M73+'Çeyreklik Veriler'!N73+'Çeyreklik Veriler'!O73+'Çeyreklik Veriler'!P73</f>
        <v>0</v>
      </c>
      <c r="N73">
        <f>'Çeyreklik Veriler'!N73+'Çeyreklik Veriler'!O73+'Çeyreklik Veriler'!P73+'Çeyreklik Veriler'!Q73</f>
        <v>0</v>
      </c>
      <c r="O73">
        <f>'Çeyreklik Veriler'!O73+'Çeyreklik Veriler'!P73+'Çeyreklik Veriler'!Q73+'Çeyreklik Veriler'!R73</f>
        <v>0</v>
      </c>
      <c r="P73">
        <f>'Çeyreklik Veriler'!P73+'Çeyreklik Veriler'!Q73+'Çeyreklik Veriler'!R73+'Çeyreklik Veriler'!S73</f>
        <v>0</v>
      </c>
      <c r="Q73">
        <f>'Çeyreklik Veriler'!Q73+'Çeyreklik Veriler'!R73+'Çeyreklik Veriler'!S73+'Çeyreklik Veriler'!T73</f>
        <v>0</v>
      </c>
      <c r="R73">
        <f>'Çeyreklik Veriler'!R73+'Çeyreklik Veriler'!S73+'Çeyreklik Veriler'!T73+'Çeyreklik Veriler'!U73</f>
        <v>0</v>
      </c>
      <c r="S73">
        <f>'Çeyreklik Veriler'!S73+'Çeyreklik Veriler'!T73+'Çeyreklik Veriler'!U73+'Çeyreklik Veriler'!V73</f>
        <v>0</v>
      </c>
      <c r="T73">
        <f>'Çeyreklik Veriler'!T73+'Çeyreklik Veriler'!U73+'Çeyreklik Veriler'!V73+'Çeyreklik Veriler'!W73</f>
        <v>0</v>
      </c>
    </row>
    <row r="74" spans="1:20" x14ac:dyDescent="0.25">
      <c r="A74" t="s">
        <v>153</v>
      </c>
      <c r="B74">
        <f>'Çeyreklik Veriler'!B74+'Çeyreklik Veriler'!C74+'Çeyreklik Veriler'!D74+'Çeyreklik Veriler'!E74</f>
        <v>1718489000</v>
      </c>
      <c r="C74">
        <f>'Çeyreklik Veriler'!C74+'Çeyreklik Veriler'!D74+'Çeyreklik Veriler'!E74+'Çeyreklik Veriler'!F74</f>
        <v>1382455000</v>
      </c>
      <c r="D74">
        <f>'Çeyreklik Veriler'!D74+'Çeyreklik Veriler'!E74+'Çeyreklik Veriler'!F74+'Çeyreklik Veriler'!G74</f>
        <v>74772000</v>
      </c>
      <c r="E74">
        <f>'Çeyreklik Veriler'!E74+'Çeyreklik Veriler'!F74+'Çeyreklik Veriler'!G74+'Çeyreklik Veriler'!H74</f>
        <v>-92566000</v>
      </c>
      <c r="F74">
        <f>'Çeyreklik Veriler'!F74+'Çeyreklik Veriler'!G74+'Çeyreklik Veriler'!H74+'Çeyreklik Veriler'!I74</f>
        <v>-752778000</v>
      </c>
      <c r="G74">
        <f>'Çeyreklik Veriler'!G74+'Çeyreklik Veriler'!H74+'Çeyreklik Veriler'!I74+'Çeyreklik Veriler'!J74</f>
        <v>-1021631000</v>
      </c>
      <c r="H74">
        <f>'Çeyreklik Veriler'!H74+'Çeyreklik Veriler'!I74+'Çeyreklik Veriler'!J74+'Çeyreklik Veriler'!K74</f>
        <v>297168000</v>
      </c>
      <c r="I74">
        <f>'Çeyreklik Veriler'!I74+'Çeyreklik Veriler'!J74+'Çeyreklik Veriler'!K74+'Çeyreklik Veriler'!L74</f>
        <v>118785000</v>
      </c>
      <c r="J74">
        <f>'Çeyreklik Veriler'!J74+'Çeyreklik Veriler'!K74+'Çeyreklik Veriler'!L74+'Çeyreklik Veriler'!M74</f>
        <v>168398000</v>
      </c>
      <c r="K74">
        <f>'Çeyreklik Veriler'!K74+'Çeyreklik Veriler'!L74+'Çeyreklik Veriler'!M74+'Çeyreklik Veriler'!N74</f>
        <v>-96152000</v>
      </c>
      <c r="L74">
        <f>'Çeyreklik Veriler'!L74+'Çeyreklik Veriler'!M74+'Çeyreklik Veriler'!N74+'Çeyreklik Veriler'!O74</f>
        <v>-303432000</v>
      </c>
      <c r="M74">
        <f>'Çeyreklik Veriler'!M74+'Çeyreklik Veriler'!N74+'Çeyreklik Veriler'!O74+'Çeyreklik Veriler'!P74</f>
        <v>-176579000</v>
      </c>
      <c r="N74">
        <f>'Çeyreklik Veriler'!N74+'Çeyreklik Veriler'!O74+'Çeyreklik Veriler'!P74+'Çeyreklik Veriler'!Q74</f>
        <v>-624464000</v>
      </c>
      <c r="O74">
        <f>'Çeyreklik Veriler'!O74+'Çeyreklik Veriler'!P74+'Çeyreklik Veriler'!Q74+'Çeyreklik Veriler'!R74</f>
        <v>1428171000</v>
      </c>
      <c r="P74">
        <f>'Çeyreklik Veriler'!P74+'Çeyreklik Veriler'!Q74+'Çeyreklik Veriler'!R74+'Çeyreklik Veriler'!S74</f>
        <v>1391486000</v>
      </c>
      <c r="Q74">
        <f>'Çeyreklik Veriler'!Q74+'Çeyreklik Veriler'!R74+'Çeyreklik Veriler'!S74+'Çeyreklik Veriler'!T74</f>
        <v>7958995000</v>
      </c>
      <c r="R74">
        <f>'Çeyreklik Veriler'!R74+'Çeyreklik Veriler'!S74+'Çeyreklik Veriler'!T74+'Çeyreklik Veriler'!U74</f>
        <v>9408134000</v>
      </c>
      <c r="S74">
        <f>'Çeyreklik Veriler'!S74+'Çeyreklik Veriler'!T74+'Çeyreklik Veriler'!U74+'Çeyreklik Veriler'!V74</f>
        <v>4408220000</v>
      </c>
      <c r="T74">
        <f>'Çeyreklik Veriler'!T74+'Çeyreklik Veriler'!U74+'Çeyreklik Veriler'!V74+'Çeyreklik Veriler'!W74</f>
        <v>7349357000</v>
      </c>
    </row>
    <row r="75" spans="1:20" x14ac:dyDescent="0.25">
      <c r="A75" t="s">
        <v>154</v>
      </c>
      <c r="B75">
        <f>'Çeyreklik Veriler'!B75+'Çeyreklik Veriler'!C75+'Çeyreklik Veriler'!D75+'Çeyreklik Veriler'!E75</f>
        <v>0</v>
      </c>
      <c r="C75">
        <f>'Çeyreklik Veriler'!C75+'Çeyreklik Veriler'!D75+'Çeyreklik Veriler'!E75+'Çeyreklik Veriler'!F75</f>
        <v>0</v>
      </c>
      <c r="D75">
        <f>'Çeyreklik Veriler'!D75+'Çeyreklik Veriler'!E75+'Çeyreklik Veriler'!F75+'Çeyreklik Veriler'!G75</f>
        <v>0</v>
      </c>
      <c r="E75">
        <f>'Çeyreklik Veriler'!E75+'Çeyreklik Veriler'!F75+'Çeyreklik Veriler'!G75+'Çeyreklik Veriler'!H75</f>
        <v>0</v>
      </c>
      <c r="F75">
        <f>'Çeyreklik Veriler'!F75+'Çeyreklik Veriler'!G75+'Çeyreklik Veriler'!H75+'Çeyreklik Veriler'!I75</f>
        <v>0</v>
      </c>
      <c r="G75">
        <f>'Çeyreklik Veriler'!G75+'Çeyreklik Veriler'!H75+'Çeyreklik Veriler'!I75+'Çeyreklik Veriler'!J75</f>
        <v>0</v>
      </c>
      <c r="H75">
        <f>'Çeyreklik Veriler'!H75+'Çeyreklik Veriler'!I75+'Çeyreklik Veriler'!J75+'Çeyreklik Veriler'!K75</f>
        <v>0</v>
      </c>
      <c r="I75">
        <f>'Çeyreklik Veriler'!I75+'Çeyreklik Veriler'!J75+'Çeyreklik Veriler'!K75+'Çeyreklik Veriler'!L75</f>
        <v>0</v>
      </c>
      <c r="J75">
        <f>'Çeyreklik Veriler'!J75+'Çeyreklik Veriler'!K75+'Çeyreklik Veriler'!L75+'Çeyreklik Veriler'!M75</f>
        <v>0</v>
      </c>
      <c r="K75">
        <f>'Çeyreklik Veriler'!K75+'Çeyreklik Veriler'!L75+'Çeyreklik Veriler'!M75+'Çeyreklik Veriler'!N75</f>
        <v>0</v>
      </c>
      <c r="L75">
        <f>'Çeyreklik Veriler'!L75+'Çeyreklik Veriler'!M75+'Çeyreklik Veriler'!N75+'Çeyreklik Veriler'!O75</f>
        <v>0</v>
      </c>
      <c r="M75">
        <f>'Çeyreklik Veriler'!M75+'Çeyreklik Veriler'!N75+'Çeyreklik Veriler'!O75+'Çeyreklik Veriler'!P75</f>
        <v>0</v>
      </c>
      <c r="N75">
        <f>'Çeyreklik Veriler'!N75+'Çeyreklik Veriler'!O75+'Çeyreklik Veriler'!P75+'Çeyreklik Veriler'!Q75</f>
        <v>0</v>
      </c>
      <c r="O75">
        <f>'Çeyreklik Veriler'!O75+'Çeyreklik Veriler'!P75+'Çeyreklik Veriler'!Q75+'Çeyreklik Veriler'!R75</f>
        <v>0</v>
      </c>
      <c r="P75">
        <f>'Çeyreklik Veriler'!P75+'Çeyreklik Veriler'!Q75+'Çeyreklik Veriler'!R75+'Çeyreklik Veriler'!S75</f>
        <v>0</v>
      </c>
      <c r="Q75">
        <f>'Çeyreklik Veriler'!Q75+'Çeyreklik Veriler'!R75+'Çeyreklik Veriler'!S75+'Çeyreklik Veriler'!T75</f>
        <v>0</v>
      </c>
      <c r="R75">
        <f>'Çeyreklik Veriler'!R75+'Çeyreklik Veriler'!S75+'Çeyreklik Veriler'!T75+'Çeyreklik Veriler'!U75</f>
        <v>0</v>
      </c>
      <c r="S75">
        <f>'Çeyreklik Veriler'!S75+'Çeyreklik Veriler'!T75+'Çeyreklik Veriler'!U75+'Çeyreklik Veriler'!V75</f>
        <v>0</v>
      </c>
      <c r="T75">
        <f>'Çeyreklik Veriler'!T75+'Çeyreklik Veriler'!U75+'Çeyreklik Veriler'!V75+'Çeyreklik Veriler'!W75</f>
        <v>0</v>
      </c>
    </row>
    <row r="76" spans="1:20" x14ac:dyDescent="0.25">
      <c r="A76" t="s">
        <v>155</v>
      </c>
      <c r="B76">
        <f>'Çeyreklik Veriler'!B76+'Çeyreklik Veriler'!C76+'Çeyreklik Veriler'!D76+'Çeyreklik Veriler'!E76</f>
        <v>562352000</v>
      </c>
      <c r="C76">
        <f>'Çeyreklik Veriler'!C76+'Çeyreklik Veriler'!D76+'Çeyreklik Veriler'!E76+'Çeyreklik Veriler'!F76</f>
        <v>562352000</v>
      </c>
      <c r="D76">
        <f>'Çeyreklik Veriler'!D76+'Çeyreklik Veriler'!E76+'Çeyreklik Veriler'!F76+'Çeyreklik Veriler'!G76</f>
        <v>562352000</v>
      </c>
      <c r="E76">
        <f>'Çeyreklik Veriler'!E76+'Çeyreklik Veriler'!F76+'Çeyreklik Veriler'!G76+'Çeyreklik Veriler'!H76</f>
        <v>562352000</v>
      </c>
      <c r="F76">
        <f>'Çeyreklik Veriler'!F76+'Çeyreklik Veriler'!G76+'Çeyreklik Veriler'!H76+'Çeyreklik Veriler'!I76</f>
        <v>469786000</v>
      </c>
      <c r="G76">
        <f>'Çeyreklik Veriler'!G76+'Çeyreklik Veriler'!H76+'Çeyreklik Veriler'!I76+'Çeyreklik Veriler'!J76</f>
        <v>469786000</v>
      </c>
      <c r="H76">
        <f>'Çeyreklik Veriler'!H76+'Çeyreklik Veriler'!I76+'Çeyreklik Veriler'!J76+'Çeyreklik Veriler'!K76</f>
        <v>469786000</v>
      </c>
      <c r="I76">
        <f>'Çeyreklik Veriler'!I76+'Çeyreklik Veriler'!J76+'Çeyreklik Veriler'!K76+'Çeyreklik Veriler'!L76</f>
        <v>469786000</v>
      </c>
      <c r="J76">
        <f>'Çeyreklik Veriler'!J76+'Çeyreklik Veriler'!K76+'Çeyreklik Veriler'!L76+'Çeyreklik Veriler'!M76</f>
        <v>588571000</v>
      </c>
      <c r="K76">
        <f>'Çeyreklik Veriler'!K76+'Çeyreklik Veriler'!L76+'Çeyreklik Veriler'!M76+'Çeyreklik Veriler'!N76</f>
        <v>588571000</v>
      </c>
      <c r="L76">
        <f>'Çeyreklik Veriler'!L76+'Çeyreklik Veriler'!M76+'Çeyreklik Veriler'!N76+'Çeyreklik Veriler'!O76</f>
        <v>588571000</v>
      </c>
      <c r="M76">
        <f>'Çeyreklik Veriler'!M76+'Çeyreklik Veriler'!N76+'Çeyreklik Veriler'!O76+'Çeyreklik Veriler'!P76</f>
        <v>588571000</v>
      </c>
      <c r="N76">
        <f>'Çeyreklik Veriler'!N76+'Çeyreklik Veriler'!O76+'Çeyreklik Veriler'!P76+'Çeyreklik Veriler'!Q76</f>
        <v>411992000</v>
      </c>
      <c r="O76">
        <f>'Çeyreklik Veriler'!O76+'Çeyreklik Veriler'!P76+'Çeyreklik Veriler'!Q76+'Çeyreklik Veriler'!R76</f>
        <v>411992000</v>
      </c>
      <c r="P76">
        <f>'Çeyreklik Veriler'!P76+'Çeyreklik Veriler'!Q76+'Çeyreklik Veriler'!R76+'Çeyreklik Veriler'!S76</f>
        <v>411992000</v>
      </c>
      <c r="Q76">
        <f>'Çeyreklik Veriler'!Q76+'Çeyreklik Veriler'!R76+'Çeyreklik Veriler'!S76+'Çeyreklik Veriler'!T76</f>
        <v>411992000</v>
      </c>
      <c r="R76">
        <f>'Çeyreklik Veriler'!R76+'Çeyreklik Veriler'!S76+'Çeyreklik Veriler'!T76+'Çeyreklik Veriler'!U76</f>
        <v>8370987000</v>
      </c>
      <c r="S76">
        <f>'Çeyreklik Veriler'!S76+'Çeyreklik Veriler'!T76+'Çeyreklik Veriler'!U76+'Çeyreklik Veriler'!V76</f>
        <v>8370987000</v>
      </c>
      <c r="T76">
        <f>'Çeyreklik Veriler'!T76+'Çeyreklik Veriler'!U76+'Çeyreklik Veriler'!V76+'Çeyreklik Veriler'!W76</f>
        <v>8370987000</v>
      </c>
    </row>
    <row r="77" spans="1:20" x14ac:dyDescent="0.25">
      <c r="A77" t="s">
        <v>156</v>
      </c>
      <c r="B77">
        <f>'Çeyreklik Veriler'!B77+'Çeyreklik Veriler'!C77+'Çeyreklik Veriler'!D77+'Çeyreklik Veriler'!E77</f>
        <v>2280841000</v>
      </c>
      <c r="C77">
        <f>'Çeyreklik Veriler'!C77+'Çeyreklik Veriler'!D77+'Çeyreklik Veriler'!E77+'Çeyreklik Veriler'!F77</f>
        <v>1944807000</v>
      </c>
      <c r="D77">
        <f>'Çeyreklik Veriler'!D77+'Çeyreklik Veriler'!E77+'Çeyreklik Veriler'!F77+'Çeyreklik Veriler'!G77</f>
        <v>637124000</v>
      </c>
      <c r="E77">
        <f>'Çeyreklik Veriler'!E77+'Çeyreklik Veriler'!F77+'Çeyreklik Veriler'!G77+'Çeyreklik Veriler'!H77</f>
        <v>469786000</v>
      </c>
      <c r="F77">
        <f>'Çeyreklik Veriler'!F77+'Çeyreklik Veriler'!G77+'Çeyreklik Veriler'!H77+'Çeyreklik Veriler'!I77</f>
        <v>-282992000</v>
      </c>
      <c r="G77">
        <f>'Çeyreklik Veriler'!G77+'Çeyreklik Veriler'!H77+'Çeyreklik Veriler'!I77+'Çeyreklik Veriler'!J77</f>
        <v>-551845000</v>
      </c>
      <c r="H77">
        <f>'Çeyreklik Veriler'!H77+'Çeyreklik Veriler'!I77+'Çeyreklik Veriler'!J77+'Çeyreklik Veriler'!K77</f>
        <v>766954000</v>
      </c>
      <c r="I77">
        <f>'Çeyreklik Veriler'!I77+'Çeyreklik Veriler'!J77+'Çeyreklik Veriler'!K77+'Çeyreklik Veriler'!L77</f>
        <v>588571000</v>
      </c>
      <c r="J77">
        <f>'Çeyreklik Veriler'!J77+'Çeyreklik Veriler'!K77+'Çeyreklik Veriler'!L77+'Çeyreklik Veriler'!M77</f>
        <v>756969000</v>
      </c>
      <c r="K77">
        <f>'Çeyreklik Veriler'!K77+'Çeyreklik Veriler'!L77+'Çeyreklik Veriler'!M77+'Çeyreklik Veriler'!N77</f>
        <v>492419000</v>
      </c>
      <c r="L77">
        <f>'Çeyreklik Veriler'!L77+'Çeyreklik Veriler'!M77+'Çeyreklik Veriler'!N77+'Çeyreklik Veriler'!O77</f>
        <v>285139000</v>
      </c>
      <c r="M77">
        <f>'Çeyreklik Veriler'!M77+'Çeyreklik Veriler'!N77+'Çeyreklik Veriler'!O77+'Çeyreklik Veriler'!P77</f>
        <v>411992000</v>
      </c>
      <c r="N77">
        <f>'Çeyreklik Veriler'!N77+'Çeyreklik Veriler'!O77+'Çeyreklik Veriler'!P77+'Çeyreklik Veriler'!Q77</f>
        <v>-212472000</v>
      </c>
      <c r="O77">
        <f>'Çeyreklik Veriler'!O77+'Çeyreklik Veriler'!P77+'Çeyreklik Veriler'!Q77+'Çeyreklik Veriler'!R77</f>
        <v>1840163000</v>
      </c>
      <c r="P77">
        <f>'Çeyreklik Veriler'!P77+'Çeyreklik Veriler'!Q77+'Çeyreklik Veriler'!R77+'Çeyreklik Veriler'!S77</f>
        <v>1803478000</v>
      </c>
      <c r="Q77">
        <f>'Çeyreklik Veriler'!Q77+'Çeyreklik Veriler'!R77+'Çeyreklik Veriler'!S77+'Çeyreklik Veriler'!T77</f>
        <v>8370987000</v>
      </c>
      <c r="R77">
        <f>'Çeyreklik Veriler'!R77+'Çeyreklik Veriler'!S77+'Çeyreklik Veriler'!T77+'Çeyreklik Veriler'!U77</f>
        <v>17779121000</v>
      </c>
      <c r="S77">
        <f>'Çeyreklik Veriler'!S77+'Çeyreklik Veriler'!T77+'Çeyreklik Veriler'!U77+'Çeyreklik Veriler'!V77</f>
        <v>12779207000</v>
      </c>
      <c r="T77">
        <f>'Çeyreklik Veriler'!T77+'Çeyreklik Veriler'!U77+'Çeyreklik Veriler'!V77+'Çeyreklik Veriler'!W77</f>
        <v>15720344000</v>
      </c>
    </row>
    <row r="78" spans="1:20" x14ac:dyDescent="0.25">
      <c r="A78" t="s">
        <v>157</v>
      </c>
      <c r="B78">
        <f>'Çeyreklik Veriler'!B78+'Çeyreklik Veriler'!C78+'Çeyreklik Veriler'!D78+'Çeyreklik Veriler'!E78</f>
        <v>4577023000</v>
      </c>
      <c r="C78">
        <f>'Çeyreklik Veriler'!C78+'Çeyreklik Veriler'!D78+'Çeyreklik Veriler'!E78+'Çeyreklik Veriler'!F78</f>
        <v>4721749000</v>
      </c>
      <c r="D78">
        <f>'Çeyreklik Veriler'!D78+'Çeyreklik Veriler'!E78+'Çeyreklik Veriler'!F78+'Çeyreklik Veriler'!G78</f>
        <v>4955033000</v>
      </c>
      <c r="E78">
        <f>'Çeyreklik Veriler'!E78+'Çeyreklik Veriler'!F78+'Çeyreklik Veriler'!G78+'Çeyreklik Veriler'!H78</f>
        <v>3546853000</v>
      </c>
      <c r="F78">
        <f>'Çeyreklik Veriler'!F78+'Çeyreklik Veriler'!G78+'Çeyreklik Veriler'!H78+'Çeyreklik Veriler'!I78</f>
        <v>3731358000</v>
      </c>
      <c r="G78">
        <f>'Çeyreklik Veriler'!G78+'Çeyreklik Veriler'!H78+'Çeyreklik Veriler'!I78+'Çeyreklik Veriler'!J78</f>
        <v>3724935000</v>
      </c>
      <c r="H78">
        <f>'Çeyreklik Veriler'!H78+'Çeyreklik Veriler'!I78+'Çeyreklik Veriler'!J78+'Çeyreklik Veriler'!K78</f>
        <v>3779786000</v>
      </c>
      <c r="I78">
        <f>'Çeyreklik Veriler'!I78+'Çeyreklik Veriler'!J78+'Çeyreklik Veriler'!K78+'Çeyreklik Veriler'!L78</f>
        <v>3540256000</v>
      </c>
      <c r="J78">
        <f>'Çeyreklik Veriler'!J78+'Çeyreklik Veriler'!K78+'Çeyreklik Veriler'!L78+'Çeyreklik Veriler'!M78</f>
        <v>3619732000</v>
      </c>
      <c r="K78">
        <f>'Çeyreklik Veriler'!K78+'Çeyreklik Veriler'!L78+'Çeyreklik Veriler'!M78+'Çeyreklik Veriler'!N78</f>
        <v>3731054000</v>
      </c>
      <c r="L78">
        <f>'Çeyreklik Veriler'!L78+'Çeyreklik Veriler'!M78+'Çeyreklik Veriler'!N78+'Çeyreklik Veriler'!O78</f>
        <v>3972966000</v>
      </c>
      <c r="M78">
        <f>'Çeyreklik Veriler'!M78+'Çeyreklik Veriler'!N78+'Çeyreklik Veriler'!O78+'Çeyreklik Veriler'!P78</f>
        <v>5371686000</v>
      </c>
      <c r="N78">
        <f>'Çeyreklik Veriler'!N78+'Çeyreklik Veriler'!O78+'Çeyreklik Veriler'!P78+'Çeyreklik Veriler'!Q78</f>
        <v>5760362000</v>
      </c>
      <c r="O78">
        <f>'Çeyreklik Veriler'!O78+'Çeyreklik Veriler'!P78+'Çeyreklik Veriler'!Q78+'Çeyreklik Veriler'!R78</f>
        <v>6863248000</v>
      </c>
      <c r="P78">
        <f>'Çeyreklik Veriler'!P78+'Çeyreklik Veriler'!Q78+'Çeyreklik Veriler'!R78+'Çeyreklik Veriler'!S78</f>
        <v>7901571000</v>
      </c>
      <c r="Q78">
        <f>'Çeyreklik Veriler'!Q78+'Çeyreklik Veriler'!R78+'Çeyreklik Veriler'!S78+'Çeyreklik Veriler'!T78</f>
        <v>8662705000</v>
      </c>
      <c r="R78">
        <f>'Çeyreklik Veriler'!R78+'Çeyreklik Veriler'!S78+'Çeyreklik Veriler'!T78+'Çeyreklik Veriler'!U78</f>
        <v>9325645000</v>
      </c>
      <c r="S78">
        <f>'Çeyreklik Veriler'!S78+'Çeyreklik Veriler'!T78+'Çeyreklik Veriler'!U78+'Çeyreklik Veriler'!V78</f>
        <v>10945812000</v>
      </c>
      <c r="T78">
        <f>'Çeyreklik Veriler'!T78+'Çeyreklik Veriler'!U78+'Çeyreklik Veriler'!V78+'Çeyreklik Veriler'!W78</f>
        <v>13275667000</v>
      </c>
    </row>
    <row r="79" spans="1:20" x14ac:dyDescent="0.25">
      <c r="A79" t="s">
        <v>303</v>
      </c>
      <c r="B79">
        <f>'Çeyreklik Veriler'!B79+'Çeyreklik Veriler'!C79+'Çeyreklik Veriler'!D79+'Çeyreklik Veriler'!E79</f>
        <v>3271162000</v>
      </c>
      <c r="C79">
        <f>'Çeyreklik Veriler'!C79+'Çeyreklik Veriler'!D79+'Çeyreklik Veriler'!E79+'Çeyreklik Veriler'!F79</f>
        <v>3375721000</v>
      </c>
      <c r="D79">
        <f>'Çeyreklik Veriler'!D79+'Çeyreklik Veriler'!E79+'Çeyreklik Veriler'!F79+'Çeyreklik Veriler'!G79</f>
        <v>3488138000</v>
      </c>
      <c r="E79">
        <f>'Çeyreklik Veriler'!E79+'Çeyreklik Veriler'!F79+'Çeyreklik Veriler'!G79+'Çeyreklik Veriler'!H79</f>
        <v>3437073000</v>
      </c>
      <c r="F79">
        <f>'Çeyreklik Veriler'!F79+'Çeyreklik Veriler'!G79+'Çeyreklik Veriler'!H79+'Çeyreklik Veriler'!I79</f>
        <v>3513640000</v>
      </c>
      <c r="G79">
        <f>'Çeyreklik Veriler'!G79+'Çeyreklik Veriler'!H79+'Çeyreklik Veriler'!I79+'Çeyreklik Veriler'!J79</f>
        <v>3598054000</v>
      </c>
      <c r="H79">
        <f>'Çeyreklik Veriler'!H79+'Çeyreklik Veriler'!I79+'Çeyreklik Veriler'!J79+'Çeyreklik Veriler'!K79</f>
        <v>3887637000</v>
      </c>
      <c r="I79">
        <f>'Çeyreklik Veriler'!I79+'Çeyreklik Veriler'!J79+'Çeyreklik Veriler'!K79+'Çeyreklik Veriler'!L79</f>
        <v>3181923000</v>
      </c>
      <c r="J79">
        <f>'Çeyreklik Veriler'!J79+'Çeyreklik Veriler'!K79+'Çeyreklik Veriler'!L79+'Çeyreklik Veriler'!M79</f>
        <v>3294872000</v>
      </c>
      <c r="K79">
        <f>'Çeyreklik Veriler'!K79+'Çeyreklik Veriler'!L79+'Çeyreklik Veriler'!M79+'Çeyreklik Veriler'!N79</f>
        <v>3446086000</v>
      </c>
      <c r="L79">
        <f>'Çeyreklik Veriler'!L79+'Çeyreklik Veriler'!M79+'Çeyreklik Veriler'!N79+'Çeyreklik Veriler'!O79</f>
        <v>3461279000</v>
      </c>
      <c r="M79">
        <f>'Çeyreklik Veriler'!M79+'Çeyreklik Veriler'!N79+'Çeyreklik Veriler'!O79+'Çeyreklik Veriler'!P79</f>
        <v>4987179000</v>
      </c>
      <c r="N79">
        <f>'Çeyreklik Veriler'!N79+'Çeyreklik Veriler'!O79+'Çeyreklik Veriler'!P79+'Çeyreklik Veriler'!Q79</f>
        <v>5122579000</v>
      </c>
      <c r="O79">
        <f>'Çeyreklik Veriler'!O79+'Çeyreklik Veriler'!P79+'Çeyreklik Veriler'!Q79+'Çeyreklik Veriler'!R79</f>
        <v>6698655000</v>
      </c>
      <c r="P79">
        <f>'Çeyreklik Veriler'!P79+'Çeyreklik Veriler'!Q79+'Çeyreklik Veriler'!R79+'Çeyreklik Veriler'!S79</f>
        <v>8197451000</v>
      </c>
      <c r="Q79">
        <f>'Çeyreklik Veriler'!Q79+'Çeyreklik Veriler'!R79+'Çeyreklik Veriler'!S79+'Çeyreklik Veriler'!T79</f>
        <v>8916582000</v>
      </c>
      <c r="R79">
        <f>'Çeyreklik Veriler'!R79+'Çeyreklik Veriler'!S79+'Çeyreklik Veriler'!T79+'Çeyreklik Veriler'!U79</f>
        <v>9304166000</v>
      </c>
      <c r="S79">
        <f>'Çeyreklik Veriler'!S79+'Çeyreklik Veriler'!T79+'Çeyreklik Veriler'!U79+'Çeyreklik Veriler'!V79</f>
        <v>10178944000</v>
      </c>
      <c r="T79">
        <f>'Çeyreklik Veriler'!T79+'Çeyreklik Veriler'!U79+'Çeyreklik Veriler'!V79+'Çeyreklik Veriler'!W79</f>
        <v>11823192000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60CA-8F27-42C4-985B-1957C0FC0473}">
  <dimension ref="A2:T49"/>
  <sheetViews>
    <sheetView topLeftCell="A22" zoomScale="70" zoomScaleNormal="70" workbookViewId="0">
      <selection activeCell="P40" sqref="P40"/>
    </sheetView>
  </sheetViews>
  <sheetFormatPr defaultRowHeight="15" x14ac:dyDescent="0.25"/>
  <cols>
    <col min="1" max="1" width="27.5703125" bestFit="1" customWidth="1"/>
    <col min="2" max="2" width="12.5703125" bestFit="1" customWidth="1"/>
    <col min="3" max="10" width="11.5703125" bestFit="1" customWidth="1"/>
    <col min="11" max="12" width="12.140625" bestFit="1" customWidth="1"/>
    <col min="13" max="13" width="11.5703125" bestFit="1" customWidth="1"/>
    <col min="14" max="14" width="12.140625" bestFit="1" customWidth="1"/>
    <col min="15" max="16" width="11.5703125" bestFit="1" customWidth="1"/>
    <col min="17" max="20" width="12.5703125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t="s">
        <v>349</v>
      </c>
      <c r="B3">
        <f>'Yıllık Veriler'!B19</f>
        <v>4296422000</v>
      </c>
      <c r="C3">
        <f>'Yıllık Veriler'!C19</f>
        <v>4406398000</v>
      </c>
      <c r="D3">
        <f>'Yıllık Veriler'!D19</f>
        <v>4614890000</v>
      </c>
      <c r="E3">
        <f>'Yıllık Veriler'!E19</f>
        <v>3173986000</v>
      </c>
      <c r="F3">
        <f>'Yıllık Veriler'!F19</f>
        <v>3342213000</v>
      </c>
      <c r="G3">
        <f>'Yıllık Veriler'!G19</f>
        <v>3334163000</v>
      </c>
      <c r="H3">
        <f>'Yıllık Veriler'!H19</f>
        <v>3373774000</v>
      </c>
      <c r="I3">
        <f>'Yıllık Veriler'!I19</f>
        <v>3096178000</v>
      </c>
      <c r="J3">
        <f>'Yıllık Veriler'!J19</f>
        <v>3170440000</v>
      </c>
      <c r="K3">
        <f>'Yıllık Veriler'!K19</f>
        <v>3266774000</v>
      </c>
      <c r="L3">
        <f>'Yıllık Veriler'!L19</f>
        <v>3488289000</v>
      </c>
      <c r="M3">
        <f>'Yıllık Veriler'!M19</f>
        <v>4899098000</v>
      </c>
      <c r="N3">
        <f>'Yıllık Veriler'!N19</f>
        <v>5266555000</v>
      </c>
      <c r="O3">
        <f>'Yıllık Veriler'!O19</f>
        <v>6346482000</v>
      </c>
      <c r="P3">
        <f>'Yıllık Veriler'!P19</f>
        <v>7367178000</v>
      </c>
      <c r="Q3">
        <f>'Yıllık Veriler'!Q19</f>
        <v>8094130000</v>
      </c>
      <c r="R3">
        <f>'Yıllık Veriler'!R19</f>
        <v>8726351000</v>
      </c>
      <c r="S3">
        <f>'Yıllık Veriler'!S19</f>
        <v>10295549000</v>
      </c>
      <c r="T3">
        <f>'Yıllık Veriler'!T19</f>
        <v>12571142000</v>
      </c>
    </row>
    <row r="4" spans="1:20" x14ac:dyDescent="0.25">
      <c r="A4" t="s">
        <v>350</v>
      </c>
      <c r="B4">
        <f>'Yıllık Veriler'!B30</f>
        <v>-250653000</v>
      </c>
      <c r="C4">
        <f>'Yıllık Veriler'!C30</f>
        <v>-283166000</v>
      </c>
      <c r="D4">
        <f>'Yıllık Veriler'!D30</f>
        <v>-425204000</v>
      </c>
      <c r="E4">
        <f>'Yıllık Veriler'!E30</f>
        <v>-492099000</v>
      </c>
      <c r="F4">
        <f>'Yıllık Veriler'!F30</f>
        <v>-450910000</v>
      </c>
      <c r="G4">
        <f>'Yıllık Veriler'!G30</f>
        <v>-389837000</v>
      </c>
      <c r="H4">
        <f>'Yıllık Veriler'!H30</f>
        <v>-480216000</v>
      </c>
      <c r="I4">
        <f>'Yıllık Veriler'!I30</f>
        <v>-537986000</v>
      </c>
      <c r="J4">
        <f>'Yıllık Veriler'!J30</f>
        <v>-692673000</v>
      </c>
      <c r="K4">
        <f>'Yıllık Veriler'!K30</f>
        <v>-1088252000</v>
      </c>
      <c r="L4">
        <f>'Yıllık Veriler'!L30</f>
        <v>-1184817000</v>
      </c>
      <c r="M4">
        <f>'Yıllık Veriler'!M30</f>
        <v>-989969000</v>
      </c>
      <c r="N4">
        <f>'Yıllık Veriler'!N30</f>
        <v>-1055156000</v>
      </c>
      <c r="O4">
        <f>'Yıllık Veriler'!O30</f>
        <v>-952818000</v>
      </c>
      <c r="P4">
        <f>'Yıllık Veriler'!P30</f>
        <v>-918937000</v>
      </c>
      <c r="Q4">
        <f>'Yıllık Veriler'!Q30</f>
        <v>-2483504000</v>
      </c>
      <c r="R4">
        <f>'Yıllık Veriler'!R30</f>
        <v>-3192077000</v>
      </c>
      <c r="S4">
        <f>'Yıllık Veriler'!S30</f>
        <v>-2241400000</v>
      </c>
      <c r="T4">
        <f>'Yıllık Veriler'!T30</f>
        <v>-1682584000</v>
      </c>
    </row>
    <row r="5" spans="1:20" x14ac:dyDescent="0.25">
      <c r="A5" t="s">
        <v>351</v>
      </c>
      <c r="B5">
        <f>'Yıllık Veriler'!B31</f>
        <v>-351711000</v>
      </c>
      <c r="C5">
        <f>'Yıllık Veriler'!C31</f>
        <v>-290486000</v>
      </c>
      <c r="D5">
        <f>'Yıllık Veriler'!D31</f>
        <v>-141241000</v>
      </c>
      <c r="E5">
        <f>'Yıllık Veriler'!E31</f>
        <v>134365000</v>
      </c>
      <c r="F5">
        <f>'Yıllık Veriler'!F31</f>
        <v>119522000</v>
      </c>
      <c r="G5">
        <f>'Yıllık Veriler'!G31</f>
        <v>33616000</v>
      </c>
      <c r="H5">
        <f>'Yıllık Veriler'!H31</f>
        <v>53754000</v>
      </c>
      <c r="I5">
        <f>'Yıllık Veriler'!I31</f>
        <v>212963000</v>
      </c>
      <c r="J5">
        <f>'Yıllık Veriler'!J31</f>
        <v>325044000</v>
      </c>
      <c r="K5">
        <f>'Yıllık Veriler'!K31</f>
        <v>654414000</v>
      </c>
      <c r="L5">
        <f>'Yıllık Veriler'!L31</f>
        <v>734314000</v>
      </c>
      <c r="M5">
        <f>'Yıllık Veriler'!M31</f>
        <v>129223000</v>
      </c>
      <c r="N5">
        <f>'Yıllık Veriler'!N31</f>
        <v>234002000</v>
      </c>
      <c r="O5">
        <f>'Yıllık Veriler'!O31</f>
        <v>-79908000</v>
      </c>
      <c r="P5">
        <f>'Yıllık Veriler'!P31</f>
        <v>-319312000</v>
      </c>
      <c r="Q5">
        <f>'Yıllık Veriler'!Q31</f>
        <v>12534973000</v>
      </c>
      <c r="R5">
        <f>'Yıllık Veriler'!R31</f>
        <v>13060854000</v>
      </c>
      <c r="S5">
        <f>'Yıllık Veriler'!S31</f>
        <v>12024564000</v>
      </c>
      <c r="T5">
        <f>'Yıllık Veriler'!T31</f>
        <v>20053018000</v>
      </c>
    </row>
    <row r="6" spans="1:20" x14ac:dyDescent="0.25">
      <c r="A6" s="27" t="s">
        <v>348</v>
      </c>
      <c r="B6">
        <f>SUM(B3:B5)</f>
        <v>3694058000</v>
      </c>
      <c r="C6">
        <f t="shared" ref="C6:T6" si="0">SUM(C3:C5)</f>
        <v>3832746000</v>
      </c>
      <c r="D6">
        <f t="shared" si="0"/>
        <v>4048445000</v>
      </c>
      <c r="E6">
        <f t="shared" si="0"/>
        <v>2816252000</v>
      </c>
      <c r="F6">
        <f t="shared" si="0"/>
        <v>3010825000</v>
      </c>
      <c r="G6">
        <f t="shared" si="0"/>
        <v>2977942000</v>
      </c>
      <c r="H6">
        <f t="shared" si="0"/>
        <v>2947312000</v>
      </c>
      <c r="I6">
        <f t="shared" si="0"/>
        <v>2771155000</v>
      </c>
      <c r="J6">
        <f t="shared" si="0"/>
        <v>2802811000</v>
      </c>
      <c r="K6">
        <f t="shared" si="0"/>
        <v>2832936000</v>
      </c>
      <c r="L6">
        <f t="shared" si="0"/>
        <v>3037786000</v>
      </c>
      <c r="M6">
        <f t="shared" si="0"/>
        <v>4038352000</v>
      </c>
      <c r="N6">
        <f t="shared" si="0"/>
        <v>4445401000</v>
      </c>
      <c r="O6">
        <f t="shared" si="0"/>
        <v>5313756000</v>
      </c>
      <c r="P6">
        <f t="shared" si="0"/>
        <v>6128929000</v>
      </c>
      <c r="Q6">
        <f t="shared" si="0"/>
        <v>18145599000</v>
      </c>
      <c r="R6">
        <f t="shared" si="0"/>
        <v>18595128000</v>
      </c>
      <c r="S6">
        <f t="shared" si="0"/>
        <v>20078713000</v>
      </c>
      <c r="T6">
        <f t="shared" si="0"/>
        <v>30941576000</v>
      </c>
    </row>
    <row r="8" spans="1:20" x14ac:dyDescent="0.25">
      <c r="A8" t="s">
        <v>47</v>
      </c>
      <c r="B8">
        <f>Bilanço!F32</f>
        <v>9635570000</v>
      </c>
      <c r="C8">
        <f>Bilanço!G32</f>
        <v>10151279000</v>
      </c>
      <c r="D8">
        <f>Bilanço!H32</f>
        <v>7029504000</v>
      </c>
      <c r="E8">
        <f>Bilanço!I32</f>
        <v>9234695000</v>
      </c>
      <c r="F8">
        <f>Bilanço!J32</f>
        <v>6180794000</v>
      </c>
      <c r="G8">
        <f>Bilanço!K32</f>
        <v>6402188000</v>
      </c>
      <c r="H8">
        <f>Bilanço!L32</f>
        <v>6244529000</v>
      </c>
      <c r="I8">
        <f>Bilanço!M32</f>
        <v>8287610000</v>
      </c>
      <c r="J8">
        <f>Bilanço!N32</f>
        <v>10437534000</v>
      </c>
      <c r="K8">
        <f>Bilanço!O32</f>
        <v>11185345000</v>
      </c>
      <c r="L8">
        <f>Bilanço!P32</f>
        <v>12653305000</v>
      </c>
      <c r="M8">
        <f>Bilanço!Q32</f>
        <v>14256376000</v>
      </c>
      <c r="N8">
        <f>Bilanço!R32</f>
        <v>22459150000</v>
      </c>
      <c r="O8">
        <f>Bilanço!S32</f>
        <v>26998499000</v>
      </c>
      <c r="P8">
        <f>Bilanço!T32</f>
        <v>30507983000</v>
      </c>
      <c r="Q8">
        <f>Bilanço!U32</f>
        <v>31253840000</v>
      </c>
      <c r="R8">
        <f>Bilanço!V32</f>
        <v>37164194000</v>
      </c>
      <c r="S8">
        <f>Bilanço!W32</f>
        <v>36943666000</v>
      </c>
      <c r="T8">
        <f>Bilanço!X32</f>
        <v>43264603000</v>
      </c>
    </row>
    <row r="9" spans="1:20" x14ac:dyDescent="0.25">
      <c r="A9" t="s">
        <v>24</v>
      </c>
      <c r="B9">
        <f>Bilanço!F2</f>
        <v>7502664000</v>
      </c>
      <c r="C9">
        <f>Bilanço!G2</f>
        <v>6625910000</v>
      </c>
      <c r="D9">
        <f>Bilanço!H2</f>
        <v>5294322000</v>
      </c>
      <c r="E9">
        <f>Bilanço!I2</f>
        <v>5781800000</v>
      </c>
      <c r="F9">
        <f>Bilanço!J2</f>
        <v>7142480000</v>
      </c>
      <c r="G9">
        <f>Bilanço!K2</f>
        <v>7122247000</v>
      </c>
      <c r="H9">
        <f>Bilanço!L2</f>
        <v>7713600000</v>
      </c>
      <c r="I9">
        <f>Bilanço!M2</f>
        <v>6852870000</v>
      </c>
      <c r="J9">
        <f>Bilanço!N2</f>
        <v>7891045000</v>
      </c>
      <c r="K9">
        <f>Bilanço!O2</f>
        <v>7421117000</v>
      </c>
      <c r="L9">
        <f>Bilanço!P2</f>
        <v>8765780000</v>
      </c>
      <c r="M9">
        <f>Bilanço!Q2</f>
        <v>12795629000</v>
      </c>
      <c r="N9">
        <f>Bilanço!R2</f>
        <v>17984776000</v>
      </c>
      <c r="O9">
        <f>Bilanço!S2</f>
        <v>24902853000</v>
      </c>
      <c r="P9">
        <f>Bilanço!T2</f>
        <v>27137540000</v>
      </c>
      <c r="Q9">
        <f>Bilanço!U2</f>
        <v>21990411000</v>
      </c>
      <c r="R9">
        <f>Bilanço!V2</f>
        <v>28115988000</v>
      </c>
      <c r="S9">
        <f>Bilanço!W2</f>
        <v>30731298000</v>
      </c>
      <c r="T9">
        <f>Bilanço!X2</f>
        <v>44999803000</v>
      </c>
    </row>
    <row r="10" spans="1:20" x14ac:dyDescent="0.25">
      <c r="A10" t="s">
        <v>352</v>
      </c>
      <c r="B10">
        <f>Bilanço!F3</f>
        <v>1825379000</v>
      </c>
      <c r="C10">
        <f>Bilanço!G3</f>
        <v>1564549000</v>
      </c>
      <c r="D10">
        <f>Bilanço!H3</f>
        <v>324113000</v>
      </c>
      <c r="E10">
        <f>Bilanço!I3</f>
        <v>469786000</v>
      </c>
      <c r="F10">
        <f>Bilanço!J3</f>
        <v>1044314000</v>
      </c>
      <c r="G10">
        <f>Bilanço!K3</f>
        <v>476078000</v>
      </c>
      <c r="H10">
        <f>Bilanço!L3</f>
        <v>621281000</v>
      </c>
      <c r="I10">
        <f>Bilanço!M3</f>
        <v>588571000</v>
      </c>
      <c r="J10">
        <f>Bilanço!N3</f>
        <v>1212712000</v>
      </c>
      <c r="K10">
        <f>Bilanço!O3</f>
        <v>379926000</v>
      </c>
      <c r="L10">
        <f>Bilanço!P3</f>
        <v>317849000</v>
      </c>
      <c r="M10">
        <f>Bilanço!Q3</f>
        <v>411992000</v>
      </c>
      <c r="N10">
        <f>Bilanço!R3</f>
        <v>588248000</v>
      </c>
      <c r="O10">
        <f>Bilanço!S3</f>
        <v>1808097000</v>
      </c>
      <c r="P10">
        <f>Bilanço!T3</f>
        <v>1709335000</v>
      </c>
      <c r="Q10">
        <f>Bilanço!U3</f>
        <v>8370987000</v>
      </c>
      <c r="R10">
        <f>Bilanço!V3</f>
        <v>9996382000</v>
      </c>
      <c r="S10">
        <f>Bilanço!W3</f>
        <v>6216317000</v>
      </c>
      <c r="T10">
        <f>Bilanço!X3</f>
        <v>9058692000</v>
      </c>
    </row>
    <row r="11" spans="1:20" x14ac:dyDescent="0.25">
      <c r="A11" t="s">
        <v>353</v>
      </c>
      <c r="B11">
        <f>Bilanço!F4</f>
        <v>0</v>
      </c>
      <c r="C11">
        <f>Bilanço!G4</f>
        <v>0</v>
      </c>
      <c r="D11">
        <f>Bilanço!H4</f>
        <v>0</v>
      </c>
      <c r="E11">
        <f>Bilanço!I4</f>
        <v>0</v>
      </c>
      <c r="F11">
        <f>Bilanço!J4</f>
        <v>0</v>
      </c>
      <c r="G11">
        <f>Bilanço!K4</f>
        <v>0</v>
      </c>
      <c r="H11">
        <f>Bilanço!L4</f>
        <v>127791000</v>
      </c>
      <c r="I11">
        <f>Bilanço!M4</f>
        <v>126108000</v>
      </c>
      <c r="J11">
        <f>Bilanço!N4</f>
        <v>0</v>
      </c>
      <c r="K11">
        <f>Bilanço!O4</f>
        <v>0</v>
      </c>
      <c r="L11">
        <f>Bilanço!P4</f>
        <v>0</v>
      </c>
      <c r="M11">
        <f>Bilanço!Q4</f>
        <v>0</v>
      </c>
      <c r="N11">
        <f>Bilanço!R4</f>
        <v>0</v>
      </c>
      <c r="O11">
        <f>Bilanço!S4</f>
        <v>0</v>
      </c>
      <c r="P11">
        <f>Bilanço!T4</f>
        <v>0</v>
      </c>
      <c r="Q11">
        <f>Bilanço!U4</f>
        <v>0</v>
      </c>
      <c r="R11">
        <f>Bilanço!V4</f>
        <v>0</v>
      </c>
      <c r="S11">
        <f>Bilanço!W4</f>
        <v>0</v>
      </c>
      <c r="T11">
        <f>Bilanço!X4</f>
        <v>0</v>
      </c>
    </row>
    <row r="12" spans="1:20" x14ac:dyDescent="0.25">
      <c r="A12" s="27" t="s">
        <v>354</v>
      </c>
      <c r="B12">
        <f>B8-B9+B10+B11</f>
        <v>3958285000</v>
      </c>
      <c r="C12">
        <f t="shared" ref="C12:T12" si="1">C8-C9+C10+C11</f>
        <v>5089918000</v>
      </c>
      <c r="D12">
        <f t="shared" si="1"/>
        <v>2059295000</v>
      </c>
      <c r="E12">
        <f t="shared" si="1"/>
        <v>3922681000</v>
      </c>
      <c r="F12">
        <f t="shared" si="1"/>
        <v>82628000</v>
      </c>
      <c r="G12">
        <f t="shared" si="1"/>
        <v>-243981000</v>
      </c>
      <c r="H12">
        <f t="shared" si="1"/>
        <v>-719999000</v>
      </c>
      <c r="I12">
        <f t="shared" si="1"/>
        <v>2149419000</v>
      </c>
      <c r="J12">
        <f t="shared" si="1"/>
        <v>3759201000</v>
      </c>
      <c r="K12">
        <f t="shared" si="1"/>
        <v>4144154000</v>
      </c>
      <c r="L12">
        <f t="shared" si="1"/>
        <v>4205374000</v>
      </c>
      <c r="M12">
        <f t="shared" si="1"/>
        <v>1872739000</v>
      </c>
      <c r="N12">
        <f t="shared" si="1"/>
        <v>5062622000</v>
      </c>
      <c r="O12">
        <f t="shared" si="1"/>
        <v>3903743000</v>
      </c>
      <c r="P12">
        <f t="shared" si="1"/>
        <v>5079778000</v>
      </c>
      <c r="Q12">
        <f t="shared" si="1"/>
        <v>17634416000</v>
      </c>
      <c r="R12">
        <f t="shared" si="1"/>
        <v>19044588000</v>
      </c>
      <c r="S12">
        <f t="shared" si="1"/>
        <v>12428685000</v>
      </c>
      <c r="T12">
        <f t="shared" si="1"/>
        <v>7323492000</v>
      </c>
    </row>
    <row r="18" spans="1:20" x14ac:dyDescent="0.25">
      <c r="A18" s="27" t="s">
        <v>356</v>
      </c>
    </row>
    <row r="19" spans="1:20" x14ac:dyDescent="0.25">
      <c r="A19" t="s">
        <v>355</v>
      </c>
      <c r="B19">
        <f>'Yıllık Veriler'!B2*0.01</f>
        <v>187698990</v>
      </c>
      <c r="C19">
        <f>'Yıllık Veriler'!C2*0.01</f>
        <v>198665490</v>
      </c>
      <c r="D19">
        <f>'Yıllık Veriler'!D2*0.01</f>
        <v>204408930</v>
      </c>
      <c r="E19">
        <f>'Yıllık Veriler'!E2*0.01</f>
        <v>194530850</v>
      </c>
      <c r="F19">
        <f>'Yıllık Veriler'!F2*0.01</f>
        <v>207485280</v>
      </c>
      <c r="G19">
        <f>'Yıllık Veriler'!G2*0.01</f>
        <v>212305740</v>
      </c>
      <c r="H19">
        <f>'Yıllık Veriler'!H2*0.01</f>
        <v>217743990</v>
      </c>
      <c r="I19">
        <f>'Yıllık Veriler'!I2*0.01</f>
        <v>217572030</v>
      </c>
      <c r="J19">
        <f>'Yıllık Veriler'!J2*0.01</f>
        <v>218669890</v>
      </c>
      <c r="K19">
        <f>'Yıllık Veriler'!K2*0.01</f>
        <v>226172870</v>
      </c>
      <c r="L19">
        <f>'Yıllık Veriler'!L2*0.01</f>
        <v>252295450</v>
      </c>
      <c r="M19">
        <f>'Yıllık Veriler'!M2*0.01</f>
        <v>329943300</v>
      </c>
      <c r="N19">
        <f>'Yıllık Veriler'!N2*0.01</f>
        <v>450158930</v>
      </c>
      <c r="O19">
        <f>'Yıllık Veriler'!O2*0.01</f>
        <v>580803020</v>
      </c>
      <c r="P19">
        <f>'Yıllık Veriler'!P2*0.01</f>
        <v>753826010</v>
      </c>
      <c r="Q19">
        <f>'Yıllık Veriler'!Q2*0.01</f>
        <v>844490310</v>
      </c>
      <c r="R19">
        <f>'Yıllık Veriler'!R2*0.01</f>
        <v>951800200</v>
      </c>
      <c r="S19">
        <f>'Yıllık Veriler'!S2*0.01</f>
        <v>1055154720</v>
      </c>
      <c r="T19">
        <f>'Yıllık Veriler'!T2*0.01</f>
        <v>1199283480</v>
      </c>
    </row>
    <row r="20" spans="1:20" x14ac:dyDescent="0.25">
      <c r="A20" t="s">
        <v>193</v>
      </c>
      <c r="B20">
        <f>Bilanço!F5+Bilanço!F7</f>
        <v>4131088000</v>
      </c>
      <c r="C20">
        <f>Bilanço!G5+Bilanço!G7</f>
        <v>3625618000</v>
      </c>
      <c r="D20">
        <f>Bilanço!H5+Bilanço!H7</f>
        <v>3885355000</v>
      </c>
      <c r="E20">
        <f>Bilanço!I5+Bilanço!I7</f>
        <v>4031901000</v>
      </c>
      <c r="F20">
        <f>Bilanço!J5+Bilanço!J7</f>
        <v>4396993000</v>
      </c>
      <c r="G20">
        <f>Bilanço!K5+Bilanço!K7</f>
        <v>4420148000</v>
      </c>
      <c r="H20">
        <f>Bilanço!L5+Bilanço!L7</f>
        <v>4450684000</v>
      </c>
      <c r="I20">
        <f>Bilanço!M5+Bilanço!M7</f>
        <v>3532590000</v>
      </c>
      <c r="J20">
        <f>Bilanço!N5+Bilanço!N7</f>
        <v>4014477000</v>
      </c>
      <c r="K20">
        <f>Bilanço!O5+Bilanço!O7</f>
        <v>4147533000</v>
      </c>
      <c r="L20">
        <f>Bilanço!P5+Bilanço!P7</f>
        <v>5278937000</v>
      </c>
      <c r="M20">
        <f>Bilanço!Q5+Bilanço!Q7</f>
        <v>6766371000</v>
      </c>
      <c r="N20">
        <f>Bilanço!R5+Bilanço!R7</f>
        <v>11123819000</v>
      </c>
      <c r="O20">
        <f>Bilanço!S5+Bilanço!S7</f>
        <v>15765165000</v>
      </c>
      <c r="P20">
        <f>Bilanço!T5+Bilanço!T7</f>
        <v>18030200000</v>
      </c>
      <c r="Q20">
        <f>Bilanço!U5+Bilanço!U7</f>
        <v>7549838000</v>
      </c>
      <c r="R20">
        <f>Bilanço!V5+Bilanço!V7</f>
        <v>9262319000</v>
      </c>
      <c r="S20">
        <f>Bilanço!W5+Bilanço!W7</f>
        <v>11756938000</v>
      </c>
      <c r="T20">
        <f>Bilanço!X5+Bilanço!X7</f>
        <v>21018685000</v>
      </c>
    </row>
    <row r="21" spans="1:20" x14ac:dyDescent="0.25">
      <c r="A21" t="s">
        <v>189</v>
      </c>
      <c r="B21">
        <f>Bilanço!F9</f>
        <v>132654000</v>
      </c>
      <c r="C21">
        <f>Bilanço!G9</f>
        <v>147075000</v>
      </c>
      <c r="D21">
        <f>Bilanço!H9</f>
        <v>143507000</v>
      </c>
      <c r="E21">
        <f>Bilanço!I9</f>
        <v>131953000</v>
      </c>
      <c r="F21">
        <f>Bilanço!J9</f>
        <v>143359000</v>
      </c>
      <c r="G21">
        <f>Bilanço!K9</f>
        <v>162453000</v>
      </c>
      <c r="H21">
        <f>Bilanço!L9</f>
        <v>152948000</v>
      </c>
      <c r="I21">
        <f>Bilanço!M9</f>
        <v>169539000</v>
      </c>
      <c r="J21">
        <f>Bilanço!N9</f>
        <v>204491000</v>
      </c>
      <c r="K21">
        <f>Bilanço!O9</f>
        <v>281893000</v>
      </c>
      <c r="L21">
        <f>Bilanço!P9</f>
        <v>383249000</v>
      </c>
      <c r="M21">
        <f>Bilanço!Q9</f>
        <v>447450000</v>
      </c>
      <c r="N21">
        <f>Bilanço!R9</f>
        <v>835698000</v>
      </c>
      <c r="O21">
        <f>Bilanço!S9</f>
        <v>1235943000</v>
      </c>
      <c r="P21">
        <f>Bilanço!T9</f>
        <v>1657629000</v>
      </c>
      <c r="Q21">
        <f>Bilanço!U9</f>
        <v>1562338000</v>
      </c>
      <c r="R21">
        <f>Bilanço!V9</f>
        <v>2051735000</v>
      </c>
      <c r="S21">
        <f>Bilanço!W9</f>
        <v>2882046000</v>
      </c>
      <c r="T21">
        <f>Bilanço!X9</f>
        <v>3499028000</v>
      </c>
    </row>
    <row r="22" spans="1:20" x14ac:dyDescent="0.25">
      <c r="A22" t="s">
        <v>357</v>
      </c>
      <c r="B22">
        <f>Bilanço!F11</f>
        <v>1413543000</v>
      </c>
      <c r="C22">
        <f>Bilanço!G11</f>
        <v>1288668000</v>
      </c>
      <c r="D22">
        <f>Bilanço!H11</f>
        <v>941347000</v>
      </c>
      <c r="E22">
        <f>Bilanço!I11</f>
        <v>1148160000</v>
      </c>
      <c r="F22">
        <f>Bilanço!J11</f>
        <v>1557814000</v>
      </c>
      <c r="G22">
        <f>Bilanço!K11</f>
        <v>2063568000</v>
      </c>
      <c r="H22">
        <f>Bilanço!L11</f>
        <v>2360896000</v>
      </c>
      <c r="I22">
        <f>Bilanço!M11</f>
        <v>2436062000</v>
      </c>
      <c r="J22">
        <f>Bilanço!N11</f>
        <v>2459365000</v>
      </c>
      <c r="K22">
        <f>Bilanço!O11</f>
        <v>2611765000</v>
      </c>
      <c r="L22">
        <f>Bilanço!P11</f>
        <v>2785745000</v>
      </c>
      <c r="M22">
        <f>Bilanço!Q11</f>
        <v>1853518000</v>
      </c>
      <c r="N22">
        <f>Bilanço!R11</f>
        <v>5437011000</v>
      </c>
      <c r="O22">
        <f>Bilanço!S11</f>
        <v>6093648000</v>
      </c>
      <c r="P22">
        <f>Bilanço!T11</f>
        <v>1916422000</v>
      </c>
      <c r="Q22">
        <f>Bilanço!U11</f>
        <v>1164843000</v>
      </c>
      <c r="R22">
        <f>Bilanço!V11</f>
        <v>1870243000</v>
      </c>
      <c r="S22">
        <f>Bilanço!W11</f>
        <v>4574917000</v>
      </c>
      <c r="T22">
        <f>Bilanço!X11</f>
        <v>5669324000</v>
      </c>
    </row>
    <row r="23" spans="1:20" x14ac:dyDescent="0.25">
      <c r="A23" t="s">
        <v>359</v>
      </c>
      <c r="B23">
        <f>B9</f>
        <v>7502664000</v>
      </c>
      <c r="C23">
        <f t="shared" ref="C23:T23" si="2">C9</f>
        <v>6625910000</v>
      </c>
      <c r="D23">
        <f t="shared" si="2"/>
        <v>5294322000</v>
      </c>
      <c r="E23">
        <f t="shared" si="2"/>
        <v>5781800000</v>
      </c>
      <c r="F23">
        <f t="shared" si="2"/>
        <v>7142480000</v>
      </c>
      <c r="G23">
        <f t="shared" si="2"/>
        <v>7122247000</v>
      </c>
      <c r="H23">
        <f t="shared" si="2"/>
        <v>7713600000</v>
      </c>
      <c r="I23">
        <f t="shared" si="2"/>
        <v>6852870000</v>
      </c>
      <c r="J23">
        <f t="shared" si="2"/>
        <v>7891045000</v>
      </c>
      <c r="K23">
        <f t="shared" si="2"/>
        <v>7421117000</v>
      </c>
      <c r="L23">
        <f t="shared" si="2"/>
        <v>8765780000</v>
      </c>
      <c r="M23">
        <f t="shared" si="2"/>
        <v>12795629000</v>
      </c>
      <c r="N23">
        <f t="shared" si="2"/>
        <v>17984776000</v>
      </c>
      <c r="O23">
        <f t="shared" si="2"/>
        <v>24902853000</v>
      </c>
      <c r="P23">
        <f t="shared" si="2"/>
        <v>27137540000</v>
      </c>
      <c r="Q23">
        <f t="shared" si="2"/>
        <v>21990411000</v>
      </c>
      <c r="R23">
        <f t="shared" si="2"/>
        <v>28115988000</v>
      </c>
      <c r="S23">
        <f t="shared" si="2"/>
        <v>30731298000</v>
      </c>
      <c r="T23">
        <f t="shared" si="2"/>
        <v>44999803000</v>
      </c>
    </row>
    <row r="24" spans="1:20" x14ac:dyDescent="0.25">
      <c r="A24" t="s">
        <v>358</v>
      </c>
      <c r="B24">
        <f>Bilanço!F35+Bilanço!F36+Bilanço!F40+Bilanço!F42+Bilanço!F43</f>
        <v>3504192000</v>
      </c>
      <c r="C24">
        <f>Bilanço!G35+Bilanço!G36+Bilanço!G40+Bilanço!G42+Bilanço!G43</f>
        <v>2612299000</v>
      </c>
      <c r="D24">
        <f>Bilanço!H35+Bilanço!H36+Bilanço!H40+Bilanço!H42+Bilanço!H43</f>
        <v>2491841000</v>
      </c>
      <c r="E24">
        <f>Bilanço!I35+Bilanço!I36+Bilanço!I40+Bilanço!I42+Bilanço!I43</f>
        <v>5411762000</v>
      </c>
      <c r="F24">
        <f>Bilanço!J35+Bilanço!J36+Bilanço!J40+Bilanço!J42+Bilanço!J43</f>
        <v>3450881000</v>
      </c>
      <c r="G24">
        <f>Bilanço!K35+Bilanço!K36+Bilanço!K40+Bilanço!K42+Bilanço!K43</f>
        <v>2659494000</v>
      </c>
      <c r="H24">
        <f>Bilanço!L35+Bilanço!L36+Bilanço!L40+Bilanço!L42+Bilanço!L43</f>
        <v>2621697000</v>
      </c>
      <c r="I24">
        <f>Bilanço!M35+Bilanço!M36+Bilanço!M40+Bilanço!M42+Bilanço!M43</f>
        <v>5373877000</v>
      </c>
      <c r="J24">
        <f>Bilanço!N35+Bilanço!N36+Bilanço!N40+Bilanço!N42+Bilanço!N43</f>
        <v>6359833000</v>
      </c>
      <c r="K24">
        <f>Bilanço!O35+Bilanço!O36+Bilanço!O40+Bilanço!O42+Bilanço!O43</f>
        <v>5623624000</v>
      </c>
      <c r="L24">
        <f>Bilanço!P35+Bilanço!P36+Bilanço!P40+Bilanço!P42+Bilanço!P43</f>
        <v>5890276000</v>
      </c>
      <c r="M24">
        <f>Bilanço!Q35+Bilanço!Q36+Bilanço!Q40+Bilanço!Q42+Bilanço!Q43</f>
        <v>7709697000</v>
      </c>
      <c r="N24">
        <f>Bilanço!R35+Bilanço!R36+Bilanço!R40+Bilanço!R42+Bilanço!R43</f>
        <v>10237766000</v>
      </c>
      <c r="O24">
        <f>Bilanço!S35+Bilanço!S36+Bilanço!S40+Bilanço!S42+Bilanço!S43</f>
        <v>12217244000</v>
      </c>
      <c r="P24">
        <f>Bilanço!T35+Bilanço!T36+Bilanço!T40+Bilanço!T42+Bilanço!T43</f>
        <v>18084314000</v>
      </c>
      <c r="Q24">
        <f>Bilanço!U35+Bilanço!U36+Bilanço!U40+Bilanço!U42+Bilanço!U43</f>
        <v>14098010000</v>
      </c>
      <c r="R24">
        <f>Bilanço!V35+Bilanço!V36+Bilanço!V40+Bilanço!V42+Bilanço!V43</f>
        <v>22115585000</v>
      </c>
      <c r="S24">
        <f>Bilanço!W35+Bilanço!W36+Bilanço!W40+Bilanço!W42+Bilanço!W43</f>
        <v>25198917000</v>
      </c>
      <c r="T24">
        <f>Bilanço!X35+Bilanço!X36+Bilanço!X40+Bilanço!X42+Bilanço!X43</f>
        <v>28894716000</v>
      </c>
    </row>
    <row r="25" spans="1:20" x14ac:dyDescent="0.25">
      <c r="A25" t="s">
        <v>162</v>
      </c>
      <c r="B25">
        <f>B23-B24</f>
        <v>3998472000</v>
      </c>
      <c r="C25">
        <f t="shared" ref="C25:T25" si="3">C23-C24</f>
        <v>4013611000</v>
      </c>
      <c r="D25">
        <f t="shared" si="3"/>
        <v>2802481000</v>
      </c>
      <c r="E25">
        <f t="shared" si="3"/>
        <v>370038000</v>
      </c>
      <c r="F25">
        <f t="shared" si="3"/>
        <v>3691599000</v>
      </c>
      <c r="G25">
        <f t="shared" si="3"/>
        <v>4462753000</v>
      </c>
      <c r="H25">
        <f t="shared" si="3"/>
        <v>5091903000</v>
      </c>
      <c r="I25">
        <f t="shared" si="3"/>
        <v>1478993000</v>
      </c>
      <c r="J25">
        <f t="shared" si="3"/>
        <v>1531212000</v>
      </c>
      <c r="K25">
        <f t="shared" si="3"/>
        <v>1797493000</v>
      </c>
      <c r="L25">
        <f t="shared" si="3"/>
        <v>2875504000</v>
      </c>
      <c r="M25">
        <f t="shared" si="3"/>
        <v>5085932000</v>
      </c>
      <c r="N25">
        <f t="shared" si="3"/>
        <v>7747010000</v>
      </c>
      <c r="O25">
        <f t="shared" si="3"/>
        <v>12685609000</v>
      </c>
      <c r="P25">
        <f t="shared" si="3"/>
        <v>9053226000</v>
      </c>
      <c r="Q25">
        <f t="shared" si="3"/>
        <v>7892401000</v>
      </c>
      <c r="R25">
        <f t="shared" si="3"/>
        <v>6000403000</v>
      </c>
      <c r="S25">
        <f t="shared" si="3"/>
        <v>5532381000</v>
      </c>
      <c r="T25">
        <f t="shared" si="3"/>
        <v>16105087000</v>
      </c>
    </row>
    <row r="26" spans="1:20" x14ac:dyDescent="0.25">
      <c r="A26" t="s">
        <v>360</v>
      </c>
      <c r="B26">
        <f>Bilanço!F25</f>
        <v>387105000</v>
      </c>
      <c r="C26">
        <f>Bilanço!G25</f>
        <v>483601000</v>
      </c>
      <c r="D26">
        <f>Bilanço!H25</f>
        <v>414443000</v>
      </c>
      <c r="E26">
        <f>Bilanço!I25</f>
        <v>483543000</v>
      </c>
      <c r="F26">
        <f>Bilanço!J25</f>
        <v>480022000</v>
      </c>
      <c r="G26">
        <f>Bilanço!K25</f>
        <v>512521000</v>
      </c>
      <c r="H26">
        <f>Bilanço!L25</f>
        <v>538655000</v>
      </c>
      <c r="I26">
        <f>Bilanço!M25</f>
        <v>902255000</v>
      </c>
      <c r="J26">
        <f>Bilanço!N25</f>
        <v>905170000</v>
      </c>
      <c r="K26">
        <f>Bilanço!O25</f>
        <v>900682000</v>
      </c>
      <c r="L26">
        <f>Bilanço!P25</f>
        <v>921442000</v>
      </c>
      <c r="M26">
        <f>Bilanço!Q25</f>
        <v>1444088000</v>
      </c>
      <c r="N26">
        <f>Bilanço!R25</f>
        <v>1487272000</v>
      </c>
      <c r="O26">
        <f>Bilanço!S25</f>
        <v>1532641000</v>
      </c>
      <c r="P26">
        <f>Bilanço!T25</f>
        <v>1584307000</v>
      </c>
      <c r="Q26">
        <f>Bilanço!U25</f>
        <v>1634005000</v>
      </c>
      <c r="R26">
        <f>Bilanço!V25</f>
        <v>1858897000</v>
      </c>
      <c r="S26">
        <f>Bilanço!W25</f>
        <v>2147953000</v>
      </c>
      <c r="T26">
        <f>Bilanço!X25</f>
        <v>2592761000</v>
      </c>
    </row>
    <row r="27" spans="1:20" x14ac:dyDescent="0.25">
      <c r="A27" t="s">
        <v>361</v>
      </c>
      <c r="B27">
        <f>Bilanço!F27</f>
        <v>6684888000</v>
      </c>
      <c r="C27">
        <f>Bilanço!G27</f>
        <v>6633244000</v>
      </c>
      <c r="D27">
        <f>Bilanço!H27</f>
        <v>6576268000</v>
      </c>
      <c r="E27">
        <f>Bilanço!I27</f>
        <v>6548405000</v>
      </c>
      <c r="F27">
        <f>Bilanço!J27</f>
        <v>6489871000</v>
      </c>
      <c r="G27">
        <f>Bilanço!K27</f>
        <v>6432420000</v>
      </c>
      <c r="H27">
        <f>Bilanço!L27</f>
        <v>6374308000</v>
      </c>
      <c r="I27">
        <f>Bilanço!M27</f>
        <v>6357036000</v>
      </c>
      <c r="J27">
        <f>Bilanço!N27</f>
        <v>6297633000</v>
      </c>
      <c r="K27">
        <f>Bilanço!O27</f>
        <v>6238188000</v>
      </c>
      <c r="L27">
        <f>Bilanço!P27</f>
        <v>6176091000</v>
      </c>
      <c r="M27">
        <f>Bilanço!Q27</f>
        <v>6225435000</v>
      </c>
      <c r="N27">
        <f>Bilanço!R27</f>
        <v>6164925000</v>
      </c>
      <c r="O27">
        <f>Bilanço!S27</f>
        <v>6101933000</v>
      </c>
      <c r="P27">
        <f>Bilanço!T27</f>
        <v>6043210000</v>
      </c>
      <c r="Q27">
        <f>Bilanço!U27</f>
        <v>6097098000</v>
      </c>
      <c r="R27">
        <f>Bilanço!V27</f>
        <v>6035142000</v>
      </c>
      <c r="S27">
        <f>Bilanço!W27</f>
        <v>5965133000</v>
      </c>
      <c r="T27">
        <f>Bilanço!X27</f>
        <v>5965227000</v>
      </c>
    </row>
    <row r="28" spans="1:20" x14ac:dyDescent="0.25">
      <c r="A28" t="s">
        <v>357</v>
      </c>
      <c r="B28">
        <f>Bilanço!F19+Bilanço!F17+Bilanço!F24+Bilanço!F28</f>
        <v>1368510000</v>
      </c>
      <c r="C28">
        <f>Bilanço!G19+Bilanço!G17+Bilanço!G24+Bilanço!G28</f>
        <v>1233295000</v>
      </c>
      <c r="D28">
        <f>Bilanço!H19+Bilanço!H17+Bilanço!H24+Bilanço!H28</f>
        <v>1098362000</v>
      </c>
      <c r="E28">
        <f>Bilanço!I19+Bilanço!I17+Bilanço!I24+Bilanço!I28</f>
        <v>1127259000</v>
      </c>
      <c r="F28">
        <f>Bilanço!J19+Bilanço!J17+Bilanço!J24+Bilanço!J28</f>
        <v>1026430000</v>
      </c>
      <c r="G28">
        <f>Bilanço!K19+Bilanço!K17+Bilanço!K24+Bilanço!K28</f>
        <v>1315409000</v>
      </c>
      <c r="H28">
        <f>Bilanço!L19+Bilanço!L17+Bilanço!L24+Bilanço!L28</f>
        <v>988177000</v>
      </c>
      <c r="I28">
        <f>Bilanço!M19+Bilanço!M17+Bilanço!M24+Bilanço!M28</f>
        <v>1436536000</v>
      </c>
      <c r="J28">
        <f>Bilanço!N19+Bilanço!N17+Bilanço!N24+Bilanço!N28</f>
        <v>1198791000</v>
      </c>
      <c r="K28">
        <f>Bilanço!O19+Bilanço!O17+Bilanço!O24+Bilanço!O28</f>
        <v>1194316000</v>
      </c>
      <c r="L28">
        <f>Bilanço!P19+Bilanço!P17+Bilanço!P24+Bilanço!P28</f>
        <v>1287182000</v>
      </c>
      <c r="M28">
        <f>Bilanço!Q19+Bilanço!Q17+Bilanço!Q24+Bilanço!Q28</f>
        <v>1260174000</v>
      </c>
      <c r="N28">
        <f>Bilanço!R19+Bilanço!R17+Bilanço!R24+Bilanço!R28</f>
        <v>1560462000</v>
      </c>
      <c r="O28">
        <f>Bilanço!S19+Bilanço!S17+Bilanço!S24+Bilanço!S28</f>
        <v>2588133000</v>
      </c>
      <c r="P28">
        <f>Bilanço!T19+Bilanço!T17+Bilanço!T24+Bilanço!T28</f>
        <v>3505529000</v>
      </c>
      <c r="Q28">
        <f>Bilanço!U19+Bilanço!U17+Bilanço!U24+Bilanço!U28</f>
        <v>17535651000</v>
      </c>
      <c r="R28">
        <f>Bilanço!V19+Bilanço!V17+Bilanço!V24+Bilanço!V28</f>
        <v>17241684000</v>
      </c>
      <c r="S28">
        <f>Bilanço!W19+Bilanço!W17+Bilanço!W24+Bilanço!W28</f>
        <v>15363177000</v>
      </c>
      <c r="T28">
        <f>Bilanço!X19+Bilanço!X17+Bilanço!X24+Bilanço!X28</f>
        <v>22888458000</v>
      </c>
    </row>
    <row r="29" spans="1:20" x14ac:dyDescent="0.25">
      <c r="A29" s="46" t="s">
        <v>347</v>
      </c>
      <c r="B29">
        <f>B25+B26+B27+B28</f>
        <v>12438975000</v>
      </c>
      <c r="C29">
        <f t="shared" ref="C29:T29" si="4">C25+C26+C27+C28</f>
        <v>12363751000</v>
      </c>
      <c r="D29">
        <f t="shared" si="4"/>
        <v>10891554000</v>
      </c>
      <c r="E29">
        <f t="shared" si="4"/>
        <v>8529245000</v>
      </c>
      <c r="F29">
        <f t="shared" si="4"/>
        <v>11687922000</v>
      </c>
      <c r="G29">
        <f t="shared" si="4"/>
        <v>12723103000</v>
      </c>
      <c r="H29">
        <f t="shared" si="4"/>
        <v>12993043000</v>
      </c>
      <c r="I29">
        <f t="shared" si="4"/>
        <v>10174820000</v>
      </c>
      <c r="J29">
        <f t="shared" si="4"/>
        <v>9932806000</v>
      </c>
      <c r="K29">
        <f t="shared" si="4"/>
        <v>10130679000</v>
      </c>
      <c r="L29">
        <f t="shared" si="4"/>
        <v>11260219000</v>
      </c>
      <c r="M29">
        <f t="shared" si="4"/>
        <v>14015629000</v>
      </c>
      <c r="N29">
        <f t="shared" si="4"/>
        <v>16959669000</v>
      </c>
      <c r="O29">
        <f t="shared" si="4"/>
        <v>22908316000</v>
      </c>
      <c r="P29">
        <f t="shared" si="4"/>
        <v>20186272000</v>
      </c>
      <c r="Q29">
        <f t="shared" si="4"/>
        <v>33159155000</v>
      </c>
      <c r="R29">
        <f t="shared" si="4"/>
        <v>31136126000</v>
      </c>
      <c r="S29">
        <f t="shared" si="4"/>
        <v>29008644000</v>
      </c>
      <c r="T29">
        <f t="shared" si="4"/>
        <v>47551533000</v>
      </c>
    </row>
    <row r="31" spans="1:20" x14ac:dyDescent="0.25">
      <c r="A31" s="27" t="s">
        <v>362</v>
      </c>
      <c r="B31" s="4">
        <f>B6/B29</f>
        <v>0.29697446935941263</v>
      </c>
      <c r="C31" s="4">
        <f t="shared" ref="C31:T31" si="5">C6/C29</f>
        <v>0.30999864038025354</v>
      </c>
      <c r="D31" s="4">
        <f t="shared" si="5"/>
        <v>0.3717049926943391</v>
      </c>
      <c r="E31" s="4">
        <f t="shared" si="5"/>
        <v>0.33018772470482438</v>
      </c>
      <c r="F31" s="4">
        <f t="shared" si="5"/>
        <v>0.25760139398603105</v>
      </c>
      <c r="G31" s="4">
        <f t="shared" si="5"/>
        <v>0.23405783950660464</v>
      </c>
      <c r="H31" s="4">
        <f t="shared" si="5"/>
        <v>0.22683770076032228</v>
      </c>
      <c r="I31" s="4">
        <f t="shared" si="5"/>
        <v>0.27235420380901088</v>
      </c>
      <c r="J31" s="4">
        <f t="shared" si="5"/>
        <v>0.28217716121708208</v>
      </c>
      <c r="K31" s="4">
        <f t="shared" si="5"/>
        <v>0.27963930157100031</v>
      </c>
      <c r="L31" s="4">
        <f t="shared" si="5"/>
        <v>0.26978036572823316</v>
      </c>
      <c r="M31" s="4">
        <f t="shared" si="5"/>
        <v>0.28813205600690489</v>
      </c>
      <c r="N31" s="4">
        <f t="shared" si="5"/>
        <v>0.2621160236087155</v>
      </c>
      <c r="O31" s="4">
        <f t="shared" si="5"/>
        <v>0.23195751272158111</v>
      </c>
      <c r="P31" s="4">
        <f t="shared" si="5"/>
        <v>0.3036186671813399</v>
      </c>
      <c r="Q31" s="4">
        <f t="shared" si="5"/>
        <v>0.54722742482430564</v>
      </c>
      <c r="R31" s="4">
        <f t="shared" si="5"/>
        <v>0.59722034783646494</v>
      </c>
      <c r="S31" s="4">
        <f t="shared" si="5"/>
        <v>0.69216310145348403</v>
      </c>
      <c r="T31" s="4">
        <f t="shared" si="5"/>
        <v>0.65069565685716169</v>
      </c>
    </row>
    <row r="33" spans="1:2" x14ac:dyDescent="0.25">
      <c r="B33" s="1" t="s">
        <v>1</v>
      </c>
    </row>
    <row r="34" spans="1:2" x14ac:dyDescent="0.25">
      <c r="A34" t="s">
        <v>363</v>
      </c>
      <c r="B34" s="24">
        <v>0.34234999999999999</v>
      </c>
    </row>
    <row r="35" spans="1:2" x14ac:dyDescent="0.25">
      <c r="A35" t="s">
        <v>364</v>
      </c>
      <c r="B35" s="25">
        <v>3.7199999999999997E-2</v>
      </c>
    </row>
    <row r="36" spans="1:2" x14ac:dyDescent="0.25">
      <c r="A36" t="s">
        <v>365</v>
      </c>
      <c r="B36" s="25">
        <f>B34-B35</f>
        <v>0.30514999999999998</v>
      </c>
    </row>
    <row r="37" spans="1:2" x14ac:dyDescent="0.25">
      <c r="A37" t="s">
        <v>257</v>
      </c>
      <c r="B37" s="4">
        <f>'Yıllık Veriler'!T19/(-'Yıllık Veriler'!T26)</f>
        <v>2.2299641641657977</v>
      </c>
    </row>
    <row r="38" spans="1:2" x14ac:dyDescent="0.25">
      <c r="A38" t="s">
        <v>366</v>
      </c>
      <c r="B38" s="45">
        <v>0.02</v>
      </c>
    </row>
    <row r="39" spans="1:2" x14ac:dyDescent="0.25">
      <c r="A39" s="8" t="s">
        <v>367</v>
      </c>
      <c r="B39" s="25">
        <f>B35+B36+B38</f>
        <v>0.36235000000000001</v>
      </c>
    </row>
    <row r="40" spans="1:2" x14ac:dyDescent="0.25">
      <c r="A40" t="s">
        <v>368</v>
      </c>
      <c r="B40">
        <v>0.83</v>
      </c>
    </row>
    <row r="41" spans="1:2" x14ac:dyDescent="0.25">
      <c r="A41" t="s">
        <v>369</v>
      </c>
      <c r="B41" s="45">
        <v>0.15</v>
      </c>
    </row>
    <row r="42" spans="1:2" x14ac:dyDescent="0.25">
      <c r="A42" t="s">
        <v>370</v>
      </c>
      <c r="B42" s="45">
        <v>0</v>
      </c>
    </row>
    <row r="43" spans="1:2" x14ac:dyDescent="0.25">
      <c r="A43" t="s">
        <v>371</v>
      </c>
      <c r="B43" s="24">
        <f>'Likitide ve Kaldıraç Oranları'!X40</f>
        <v>0.66146370130047105</v>
      </c>
    </row>
    <row r="44" spans="1:2" x14ac:dyDescent="0.25">
      <c r="A44" t="s">
        <v>372</v>
      </c>
      <c r="B44" s="24">
        <f>'Likitide ve Kaldıraç Oranları'!X41</f>
        <v>0.33853629869952889</v>
      </c>
    </row>
    <row r="45" spans="1:2" x14ac:dyDescent="0.25">
      <c r="A45" t="s">
        <v>373</v>
      </c>
      <c r="B45" s="45">
        <v>0.25</v>
      </c>
    </row>
    <row r="46" spans="1:2" x14ac:dyDescent="0.25">
      <c r="A46" s="8" t="s">
        <v>374</v>
      </c>
      <c r="B46" s="25">
        <f>B36+B40*B41+B42</f>
        <v>0.42964999999999998</v>
      </c>
    </row>
    <row r="47" spans="1:2" x14ac:dyDescent="0.25">
      <c r="A47" s="46" t="s">
        <v>375</v>
      </c>
      <c r="B47" s="25">
        <f>B39*(1-B45)*B43+B46*B44</f>
        <v>0.32521314986092187</v>
      </c>
    </row>
    <row r="49" spans="1:3" x14ac:dyDescent="0.25">
      <c r="A49" s="8" t="s">
        <v>376</v>
      </c>
      <c r="B49" s="47">
        <f>T31-B47</f>
        <v>0.32548250699623982</v>
      </c>
      <c r="C49" s="48" t="str">
        <f>IF(B49&gt;0,"Poztitf","Negatif")</f>
        <v>Poztitf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F5AF-8F94-4531-A937-200AE0EF7922}">
  <dimension ref="A1:X67"/>
  <sheetViews>
    <sheetView topLeftCell="C16" zoomScale="70" zoomScaleNormal="70" workbookViewId="0">
      <selection activeCell="T76" sqref="T76"/>
    </sheetView>
  </sheetViews>
  <sheetFormatPr defaultRowHeight="15" x14ac:dyDescent="0.25"/>
  <cols>
    <col min="1" max="1" width="34.5703125" bestFit="1" customWidth="1"/>
    <col min="2" max="24" width="12.140625" customWidth="1"/>
  </cols>
  <sheetData>
    <row r="1" spans="1:24" x14ac:dyDescent="0.25">
      <c r="B1" s="38" t="s">
        <v>185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5">
      <c r="B2" s="1" t="s">
        <v>23</v>
      </c>
      <c r="C2" s="1" t="s">
        <v>22</v>
      </c>
      <c r="D2" s="1" t="s">
        <v>21</v>
      </c>
      <c r="E2" s="1" t="s">
        <v>20</v>
      </c>
      <c r="F2" s="1" t="s">
        <v>19</v>
      </c>
      <c r="G2" s="1" t="s">
        <v>18</v>
      </c>
      <c r="H2" s="1" t="s">
        <v>17</v>
      </c>
      <c r="I2" s="1" t="s">
        <v>16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11</v>
      </c>
      <c r="O2" s="1" t="s">
        <v>10</v>
      </c>
      <c r="P2" s="1" t="s">
        <v>9</v>
      </c>
      <c r="Q2" s="1" t="s">
        <v>8</v>
      </c>
      <c r="R2" s="1" t="s">
        <v>7</v>
      </c>
      <c r="S2" s="1" t="s">
        <v>6</v>
      </c>
      <c r="T2" s="1" t="s">
        <v>5</v>
      </c>
      <c r="U2" s="1" t="s">
        <v>4</v>
      </c>
      <c r="V2" s="1" t="s">
        <v>3</v>
      </c>
      <c r="W2" s="1" t="s">
        <v>2</v>
      </c>
      <c r="X2" s="1" t="s">
        <v>1</v>
      </c>
    </row>
    <row r="3" spans="1:24" x14ac:dyDescent="0.25">
      <c r="A3" t="s">
        <v>24</v>
      </c>
      <c r="B3">
        <f>Bilanço!B2</f>
        <v>4621406000</v>
      </c>
      <c r="C3">
        <f>Bilanço!C2</f>
        <v>4875887000</v>
      </c>
      <c r="D3">
        <f>Bilanço!D2</f>
        <v>6373703000</v>
      </c>
      <c r="E3">
        <f>Bilanço!E2</f>
        <v>5872184000</v>
      </c>
      <c r="F3">
        <f>Bilanço!F2</f>
        <v>7502664000</v>
      </c>
      <c r="G3">
        <f>Bilanço!G2</f>
        <v>6625910000</v>
      </c>
      <c r="H3">
        <f>Bilanço!H2</f>
        <v>5294322000</v>
      </c>
      <c r="I3">
        <f>Bilanço!I2</f>
        <v>5781800000</v>
      </c>
      <c r="J3">
        <f>Bilanço!J2</f>
        <v>7142480000</v>
      </c>
      <c r="K3">
        <f>Bilanço!K2</f>
        <v>7122247000</v>
      </c>
      <c r="L3">
        <f>Bilanço!L2</f>
        <v>7713600000</v>
      </c>
      <c r="M3">
        <f>Bilanço!M2</f>
        <v>6852870000</v>
      </c>
      <c r="N3">
        <f>Bilanço!N2</f>
        <v>7891045000</v>
      </c>
      <c r="O3">
        <f>Bilanço!O2</f>
        <v>7421117000</v>
      </c>
      <c r="P3">
        <f>Bilanço!P2</f>
        <v>8765780000</v>
      </c>
      <c r="Q3">
        <f>Bilanço!Q2</f>
        <v>12795629000</v>
      </c>
      <c r="R3">
        <f>Bilanço!R2</f>
        <v>17984776000</v>
      </c>
      <c r="S3">
        <f>Bilanço!S2</f>
        <v>24902853000</v>
      </c>
      <c r="T3">
        <f>Bilanço!T2</f>
        <v>27137540000</v>
      </c>
      <c r="U3">
        <f>Bilanço!U2</f>
        <v>21990411000</v>
      </c>
      <c r="V3">
        <f>Bilanço!V2</f>
        <v>28115988000</v>
      </c>
      <c r="W3">
        <f>Bilanço!W2</f>
        <v>30731298000</v>
      </c>
      <c r="X3">
        <f>Bilanço!X2</f>
        <v>44999803000</v>
      </c>
    </row>
    <row r="4" spans="1:24" x14ac:dyDescent="0.25">
      <c r="A4" t="s">
        <v>186</v>
      </c>
      <c r="B4">
        <f>Bilanço!B32</f>
        <v>4168058000</v>
      </c>
      <c r="C4">
        <f>Bilanço!C32</f>
        <v>4222168000</v>
      </c>
      <c r="D4">
        <f>Bilanço!D32</f>
        <v>7446219000</v>
      </c>
      <c r="E4">
        <f>Bilanço!E32</f>
        <v>7011907000</v>
      </c>
      <c r="F4">
        <f>Bilanço!F32</f>
        <v>9635570000</v>
      </c>
      <c r="G4">
        <f>Bilanço!G32</f>
        <v>10151279000</v>
      </c>
      <c r="H4">
        <f>Bilanço!H32</f>
        <v>7029504000</v>
      </c>
      <c r="I4">
        <f>Bilanço!I32</f>
        <v>9234695000</v>
      </c>
      <c r="J4">
        <f>Bilanço!J32</f>
        <v>6180794000</v>
      </c>
      <c r="K4">
        <f>Bilanço!K32</f>
        <v>6402188000</v>
      </c>
      <c r="L4">
        <f>Bilanço!L32</f>
        <v>6244529000</v>
      </c>
      <c r="M4">
        <f>Bilanço!M32</f>
        <v>8287610000</v>
      </c>
      <c r="N4">
        <f>Bilanço!N32</f>
        <v>10437534000</v>
      </c>
      <c r="O4">
        <f>Bilanço!O32</f>
        <v>11185345000</v>
      </c>
      <c r="P4">
        <f>Bilanço!P32</f>
        <v>12653305000</v>
      </c>
      <c r="Q4">
        <f>Bilanço!Q32</f>
        <v>14256376000</v>
      </c>
      <c r="R4">
        <f>Bilanço!R32</f>
        <v>22459150000</v>
      </c>
      <c r="S4">
        <f>Bilanço!S32</f>
        <v>26998499000</v>
      </c>
      <c r="T4">
        <f>Bilanço!T32</f>
        <v>30507983000</v>
      </c>
      <c r="U4">
        <f>Bilanço!U32</f>
        <v>31253840000</v>
      </c>
      <c r="V4">
        <f>Bilanço!V32</f>
        <v>37164194000</v>
      </c>
      <c r="W4">
        <f>Bilanço!W32</f>
        <v>36943666000</v>
      </c>
      <c r="X4">
        <f>Bilanço!X32</f>
        <v>43264603000</v>
      </c>
    </row>
    <row r="5" spans="1:24" x14ac:dyDescent="0.25">
      <c r="A5" t="s">
        <v>187</v>
      </c>
      <c r="B5">
        <f>B3-B4</f>
        <v>453348000</v>
      </c>
      <c r="C5">
        <f t="shared" ref="C5:X5" si="0">C3-C4</f>
        <v>653719000</v>
      </c>
      <c r="D5">
        <f t="shared" si="0"/>
        <v>-1072516000</v>
      </c>
      <c r="E5">
        <f t="shared" si="0"/>
        <v>-1139723000</v>
      </c>
      <c r="F5">
        <f t="shared" si="0"/>
        <v>-2132906000</v>
      </c>
      <c r="G5">
        <f t="shared" si="0"/>
        <v>-3525369000</v>
      </c>
      <c r="H5">
        <f t="shared" si="0"/>
        <v>-1735182000</v>
      </c>
      <c r="I5">
        <f t="shared" si="0"/>
        <v>-3452895000</v>
      </c>
      <c r="J5">
        <f t="shared" si="0"/>
        <v>961686000</v>
      </c>
      <c r="K5">
        <f t="shared" si="0"/>
        <v>720059000</v>
      </c>
      <c r="L5">
        <f t="shared" si="0"/>
        <v>1469071000</v>
      </c>
      <c r="M5">
        <f t="shared" si="0"/>
        <v>-1434740000</v>
      </c>
      <c r="N5">
        <f t="shared" si="0"/>
        <v>-2546489000</v>
      </c>
      <c r="O5">
        <f t="shared" si="0"/>
        <v>-3764228000</v>
      </c>
      <c r="P5">
        <f t="shared" si="0"/>
        <v>-3887525000</v>
      </c>
      <c r="Q5">
        <f t="shared" si="0"/>
        <v>-1460747000</v>
      </c>
      <c r="R5">
        <f t="shared" si="0"/>
        <v>-4474374000</v>
      </c>
      <c r="S5">
        <f t="shared" si="0"/>
        <v>-2095646000</v>
      </c>
      <c r="T5">
        <f t="shared" si="0"/>
        <v>-3370443000</v>
      </c>
      <c r="U5">
        <f t="shared" si="0"/>
        <v>-9263429000</v>
      </c>
      <c r="V5">
        <f t="shared" si="0"/>
        <v>-9048206000</v>
      </c>
      <c r="W5">
        <f t="shared" si="0"/>
        <v>-6212368000</v>
      </c>
      <c r="X5">
        <f t="shared" si="0"/>
        <v>1735200000</v>
      </c>
    </row>
    <row r="6" spans="1:24" x14ac:dyDescent="0.25">
      <c r="B6" s="38" t="s">
        <v>188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25">
      <c r="B7" s="1" t="s">
        <v>23</v>
      </c>
      <c r="C7" s="1" t="s">
        <v>22</v>
      </c>
      <c r="D7" s="1" t="s">
        <v>21</v>
      </c>
      <c r="E7" s="1" t="s">
        <v>20</v>
      </c>
      <c r="F7" s="1" t="s">
        <v>19</v>
      </c>
      <c r="G7" s="1" t="s">
        <v>18</v>
      </c>
      <c r="H7" s="1" t="s">
        <v>17</v>
      </c>
      <c r="I7" s="1" t="s">
        <v>16</v>
      </c>
      <c r="J7" s="1" t="s">
        <v>15</v>
      </c>
      <c r="K7" s="1" t="s">
        <v>14</v>
      </c>
      <c r="L7" s="1" t="s">
        <v>13</v>
      </c>
      <c r="M7" s="1" t="s">
        <v>12</v>
      </c>
      <c r="N7" s="1" t="s">
        <v>11</v>
      </c>
      <c r="O7" s="1" t="s">
        <v>10</v>
      </c>
      <c r="P7" s="1" t="s">
        <v>9</v>
      </c>
      <c r="Q7" s="1" t="s">
        <v>8</v>
      </c>
      <c r="R7" s="1" t="s">
        <v>7</v>
      </c>
      <c r="S7" s="1" t="s">
        <v>6</v>
      </c>
      <c r="T7" s="1" t="s">
        <v>5</v>
      </c>
      <c r="U7" s="1" t="s">
        <v>4</v>
      </c>
      <c r="V7" s="1" t="s">
        <v>3</v>
      </c>
      <c r="W7" s="1" t="s">
        <v>2</v>
      </c>
      <c r="X7" s="1" t="s">
        <v>1</v>
      </c>
    </row>
    <row r="8" spans="1:24" x14ac:dyDescent="0.25">
      <c r="A8" t="s">
        <v>24</v>
      </c>
      <c r="B8">
        <f>B3</f>
        <v>4621406000</v>
      </c>
      <c r="C8">
        <f t="shared" ref="C8:X8" si="1">C3</f>
        <v>4875887000</v>
      </c>
      <c r="D8">
        <f t="shared" si="1"/>
        <v>6373703000</v>
      </c>
      <c r="E8">
        <f t="shared" si="1"/>
        <v>5872184000</v>
      </c>
      <c r="F8">
        <f t="shared" si="1"/>
        <v>7502664000</v>
      </c>
      <c r="G8">
        <f t="shared" si="1"/>
        <v>6625910000</v>
      </c>
      <c r="H8">
        <f t="shared" si="1"/>
        <v>5294322000</v>
      </c>
      <c r="I8">
        <f t="shared" si="1"/>
        <v>5781800000</v>
      </c>
      <c r="J8">
        <f t="shared" si="1"/>
        <v>7142480000</v>
      </c>
      <c r="K8">
        <f t="shared" si="1"/>
        <v>7122247000</v>
      </c>
      <c r="L8">
        <f t="shared" si="1"/>
        <v>7713600000</v>
      </c>
      <c r="M8">
        <f t="shared" si="1"/>
        <v>6852870000</v>
      </c>
      <c r="N8">
        <f t="shared" si="1"/>
        <v>7891045000</v>
      </c>
      <c r="O8">
        <f t="shared" si="1"/>
        <v>7421117000</v>
      </c>
      <c r="P8">
        <f t="shared" si="1"/>
        <v>8765780000</v>
      </c>
      <c r="Q8">
        <f t="shared" si="1"/>
        <v>12795629000</v>
      </c>
      <c r="R8">
        <f t="shared" si="1"/>
        <v>17984776000</v>
      </c>
      <c r="S8">
        <f t="shared" si="1"/>
        <v>24902853000</v>
      </c>
      <c r="T8">
        <f t="shared" si="1"/>
        <v>27137540000</v>
      </c>
      <c r="U8">
        <f t="shared" si="1"/>
        <v>21990411000</v>
      </c>
      <c r="V8">
        <f t="shared" si="1"/>
        <v>28115988000</v>
      </c>
      <c r="W8">
        <f t="shared" si="1"/>
        <v>30731298000</v>
      </c>
      <c r="X8">
        <f t="shared" si="1"/>
        <v>44999803000</v>
      </c>
    </row>
    <row r="9" spans="1:24" x14ac:dyDescent="0.25">
      <c r="A9" t="s">
        <v>192</v>
      </c>
      <c r="B9">
        <f>Bilanço!B3</f>
        <v>78603000</v>
      </c>
      <c r="C9">
        <f>Bilanço!C3</f>
        <v>115254000</v>
      </c>
      <c r="D9">
        <f>Bilanço!D3</f>
        <v>249341000</v>
      </c>
      <c r="E9">
        <f>Bilanço!E3</f>
        <v>562352000</v>
      </c>
      <c r="F9">
        <f>Bilanço!F3</f>
        <v>1825379000</v>
      </c>
      <c r="G9">
        <f>Bilanço!G3</f>
        <v>1564549000</v>
      </c>
      <c r="H9">
        <f>Bilanço!H3</f>
        <v>324113000</v>
      </c>
      <c r="I9">
        <f>Bilanço!I3</f>
        <v>469786000</v>
      </c>
      <c r="J9">
        <f>Bilanço!J3</f>
        <v>1044314000</v>
      </c>
      <c r="K9">
        <f>Bilanço!K3</f>
        <v>476078000</v>
      </c>
      <c r="L9">
        <f>Bilanço!L3</f>
        <v>621281000</v>
      </c>
      <c r="M9">
        <f>Bilanço!M3</f>
        <v>588571000</v>
      </c>
      <c r="N9">
        <f>Bilanço!N3</f>
        <v>1212712000</v>
      </c>
      <c r="O9">
        <f>Bilanço!O3</f>
        <v>379926000</v>
      </c>
      <c r="P9">
        <f>Bilanço!P3</f>
        <v>317849000</v>
      </c>
      <c r="Q9">
        <f>Bilanço!Q3</f>
        <v>411992000</v>
      </c>
      <c r="R9">
        <f>Bilanço!R3</f>
        <v>588248000</v>
      </c>
      <c r="S9">
        <f>Bilanço!S3</f>
        <v>1808097000</v>
      </c>
      <c r="T9">
        <f>Bilanço!T3</f>
        <v>1709335000</v>
      </c>
      <c r="U9">
        <f>Bilanço!U3</f>
        <v>8370987000</v>
      </c>
      <c r="V9">
        <f>Bilanço!V3</f>
        <v>9996382000</v>
      </c>
      <c r="W9">
        <f>Bilanço!W3</f>
        <v>6216317000</v>
      </c>
      <c r="X9">
        <f>Bilanço!X3</f>
        <v>9058692000</v>
      </c>
    </row>
    <row r="10" spans="1:24" x14ac:dyDescent="0.25">
      <c r="A10" t="s">
        <v>193</v>
      </c>
      <c r="B10">
        <f>Bilanço!B5</f>
        <v>2852009000</v>
      </c>
      <c r="C10">
        <f>Bilanço!C5</f>
        <v>2953911000</v>
      </c>
      <c r="D10">
        <f>Bilanço!D5</f>
        <v>3688758000</v>
      </c>
      <c r="E10">
        <f>Bilanço!E5</f>
        <v>3512389000</v>
      </c>
      <c r="F10">
        <f>Bilanço!F5</f>
        <v>2793936000</v>
      </c>
      <c r="G10">
        <f>Bilanço!G5</f>
        <v>2937819000</v>
      </c>
      <c r="H10">
        <f>Bilanço!H5</f>
        <v>3001489000</v>
      </c>
      <c r="I10">
        <f>Bilanço!I5</f>
        <v>3009455000</v>
      </c>
      <c r="J10">
        <f>Bilanço!J5</f>
        <v>3137690000</v>
      </c>
      <c r="K10">
        <f>Bilanço!K5</f>
        <v>3439057000</v>
      </c>
      <c r="L10">
        <f>Bilanço!L5</f>
        <v>3581685000</v>
      </c>
      <c r="M10">
        <f>Bilanço!M5</f>
        <v>2943668000</v>
      </c>
      <c r="N10">
        <f>Bilanço!N5</f>
        <v>3174629000</v>
      </c>
      <c r="O10">
        <f>Bilanço!O5</f>
        <v>3210422000</v>
      </c>
      <c r="P10">
        <f>Bilanço!P5</f>
        <v>4206258000</v>
      </c>
      <c r="Q10">
        <f>Bilanço!Q5</f>
        <v>5572805000</v>
      </c>
      <c r="R10">
        <f>Bilanço!R5</f>
        <v>10006990000</v>
      </c>
      <c r="S10">
        <f>Bilanço!S5</f>
        <v>14121437000</v>
      </c>
      <c r="T10">
        <f>Bilanço!T5</f>
        <v>16532497000</v>
      </c>
      <c r="U10">
        <f>Bilanço!U5</f>
        <v>5687530000</v>
      </c>
      <c r="V10">
        <f>Bilanço!V5</f>
        <v>6481751000</v>
      </c>
      <c r="W10">
        <f>Bilanço!W5</f>
        <v>7527305000</v>
      </c>
      <c r="X10">
        <f>Bilanço!X5</f>
        <v>15581403000</v>
      </c>
    </row>
    <row r="11" spans="1:24" x14ac:dyDescent="0.25">
      <c r="A11" t="s">
        <v>194</v>
      </c>
      <c r="B11">
        <f>Bilanço!B4</f>
        <v>0</v>
      </c>
      <c r="C11">
        <f>Bilanço!C4</f>
        <v>0</v>
      </c>
      <c r="D11">
        <f>Bilanço!D4</f>
        <v>0</v>
      </c>
      <c r="E11">
        <f>Bilanço!E4</f>
        <v>0</v>
      </c>
      <c r="F11">
        <f>Bilanço!F4</f>
        <v>0</v>
      </c>
      <c r="G11">
        <f>Bilanço!G4</f>
        <v>0</v>
      </c>
      <c r="H11">
        <f>Bilanço!H4</f>
        <v>0</v>
      </c>
      <c r="I11">
        <f>Bilanço!I4</f>
        <v>0</v>
      </c>
      <c r="J11">
        <f>Bilanço!J4</f>
        <v>0</v>
      </c>
      <c r="K11">
        <f>Bilanço!K4</f>
        <v>0</v>
      </c>
      <c r="L11">
        <f>Bilanço!L4</f>
        <v>127791000</v>
      </c>
      <c r="M11">
        <f>Bilanço!M4</f>
        <v>126108000</v>
      </c>
      <c r="N11">
        <f>Bilanço!N4</f>
        <v>0</v>
      </c>
      <c r="O11">
        <f>Bilanço!O4</f>
        <v>0</v>
      </c>
      <c r="P11">
        <f>Bilanço!P4</f>
        <v>0</v>
      </c>
      <c r="Q11">
        <f>Bilanço!Q4</f>
        <v>0</v>
      </c>
      <c r="R11">
        <f>Bilanço!R4</f>
        <v>0</v>
      </c>
      <c r="S11">
        <f>Bilanço!S4</f>
        <v>0</v>
      </c>
      <c r="T11">
        <f>Bilanço!T4</f>
        <v>0</v>
      </c>
      <c r="U11">
        <f>Bilanço!U4</f>
        <v>0</v>
      </c>
      <c r="V11">
        <f>Bilanço!V4</f>
        <v>0</v>
      </c>
      <c r="W11">
        <f>Bilanço!W4</f>
        <v>0</v>
      </c>
      <c r="X11">
        <f>Bilanço!X4</f>
        <v>0</v>
      </c>
    </row>
    <row r="12" spans="1:24" x14ac:dyDescent="0.25">
      <c r="A12" t="s">
        <v>186</v>
      </c>
      <c r="B12">
        <f>B4</f>
        <v>4168058000</v>
      </c>
      <c r="C12">
        <f t="shared" ref="C12:X12" si="2">C4</f>
        <v>4222168000</v>
      </c>
      <c r="D12">
        <f t="shared" si="2"/>
        <v>7446219000</v>
      </c>
      <c r="E12">
        <f t="shared" si="2"/>
        <v>7011907000</v>
      </c>
      <c r="F12">
        <f t="shared" si="2"/>
        <v>9635570000</v>
      </c>
      <c r="G12">
        <f t="shared" si="2"/>
        <v>10151279000</v>
      </c>
      <c r="H12">
        <f t="shared" si="2"/>
        <v>7029504000</v>
      </c>
      <c r="I12">
        <f t="shared" si="2"/>
        <v>9234695000</v>
      </c>
      <c r="J12">
        <f t="shared" si="2"/>
        <v>6180794000</v>
      </c>
      <c r="K12">
        <f t="shared" si="2"/>
        <v>6402188000</v>
      </c>
      <c r="L12">
        <f t="shared" si="2"/>
        <v>6244529000</v>
      </c>
      <c r="M12">
        <f t="shared" si="2"/>
        <v>8287610000</v>
      </c>
      <c r="N12">
        <f t="shared" si="2"/>
        <v>10437534000</v>
      </c>
      <c r="O12">
        <f t="shared" si="2"/>
        <v>11185345000</v>
      </c>
      <c r="P12">
        <f t="shared" si="2"/>
        <v>12653305000</v>
      </c>
      <c r="Q12">
        <f t="shared" si="2"/>
        <v>14256376000</v>
      </c>
      <c r="R12">
        <f t="shared" si="2"/>
        <v>22459150000</v>
      </c>
      <c r="S12">
        <f t="shared" si="2"/>
        <v>26998499000</v>
      </c>
      <c r="T12">
        <f t="shared" si="2"/>
        <v>30507983000</v>
      </c>
      <c r="U12">
        <f t="shared" si="2"/>
        <v>31253840000</v>
      </c>
      <c r="V12">
        <f t="shared" si="2"/>
        <v>37164194000</v>
      </c>
      <c r="W12">
        <f t="shared" si="2"/>
        <v>36943666000</v>
      </c>
      <c r="X12">
        <f t="shared" si="2"/>
        <v>43264603000</v>
      </c>
    </row>
    <row r="13" spans="1:24" x14ac:dyDescent="0.25">
      <c r="A13" t="s">
        <v>189</v>
      </c>
      <c r="B13">
        <f>Bilanço!B9</f>
        <v>153078000</v>
      </c>
      <c r="C13">
        <f>Bilanço!C9</f>
        <v>177125000</v>
      </c>
      <c r="D13">
        <f>Bilanço!D9</f>
        <v>150867000</v>
      </c>
      <c r="E13">
        <f>Bilanço!E9</f>
        <v>147956000</v>
      </c>
      <c r="F13">
        <f>Bilanço!F9</f>
        <v>132654000</v>
      </c>
      <c r="G13">
        <f>Bilanço!G9</f>
        <v>147075000</v>
      </c>
      <c r="H13">
        <f>Bilanço!H9</f>
        <v>143507000</v>
      </c>
      <c r="I13">
        <f>Bilanço!I9</f>
        <v>131953000</v>
      </c>
      <c r="J13">
        <f>Bilanço!J9</f>
        <v>143359000</v>
      </c>
      <c r="K13">
        <f>Bilanço!K9</f>
        <v>162453000</v>
      </c>
      <c r="L13">
        <f>Bilanço!L9</f>
        <v>152948000</v>
      </c>
      <c r="M13">
        <f>Bilanço!M9</f>
        <v>169539000</v>
      </c>
      <c r="N13">
        <f>Bilanço!N9</f>
        <v>204491000</v>
      </c>
      <c r="O13">
        <f>Bilanço!O9</f>
        <v>281893000</v>
      </c>
      <c r="P13">
        <f>Bilanço!P9</f>
        <v>383249000</v>
      </c>
      <c r="Q13">
        <f>Bilanço!Q9</f>
        <v>447450000</v>
      </c>
      <c r="R13">
        <f>Bilanço!R9</f>
        <v>835698000</v>
      </c>
      <c r="S13">
        <f>Bilanço!S9</f>
        <v>1235943000</v>
      </c>
      <c r="T13">
        <f>Bilanço!T9</f>
        <v>1657629000</v>
      </c>
      <c r="U13">
        <f>Bilanço!U9</f>
        <v>1562338000</v>
      </c>
      <c r="V13">
        <f>Bilanço!V9</f>
        <v>2051735000</v>
      </c>
      <c r="W13">
        <f>Bilanço!W9</f>
        <v>2882046000</v>
      </c>
      <c r="X13">
        <f>Bilanço!X9</f>
        <v>3499028000</v>
      </c>
    </row>
    <row r="14" spans="1:24" x14ac:dyDescent="0.25">
      <c r="A14" t="s">
        <v>190</v>
      </c>
      <c r="B14" s="4">
        <f t="shared" ref="B14:X14" si="3">B8/B12</f>
        <v>1.1087672004564235</v>
      </c>
      <c r="C14" s="4">
        <f t="shared" si="3"/>
        <v>1.1548301725559003</v>
      </c>
      <c r="D14" s="4">
        <f t="shared" si="3"/>
        <v>0.85596502063664792</v>
      </c>
      <c r="E14" s="4">
        <f t="shared" si="3"/>
        <v>0.83745891096387903</v>
      </c>
      <c r="F14" s="4">
        <f t="shared" si="3"/>
        <v>0.77864246744095056</v>
      </c>
      <c r="G14" s="4">
        <f t="shared" si="3"/>
        <v>0.65271676603509765</v>
      </c>
      <c r="H14" s="4">
        <f t="shared" si="3"/>
        <v>0.75315726401179939</v>
      </c>
      <c r="I14" s="4">
        <f t="shared" si="3"/>
        <v>0.62609539351326704</v>
      </c>
      <c r="J14" s="4">
        <f t="shared" si="3"/>
        <v>1.1555926309791267</v>
      </c>
      <c r="K14" s="4">
        <f t="shared" si="3"/>
        <v>1.1124707678062562</v>
      </c>
      <c r="L14" s="4">
        <f t="shared" si="3"/>
        <v>1.2352572948255984</v>
      </c>
      <c r="M14" s="4">
        <f t="shared" si="3"/>
        <v>0.82688133249513429</v>
      </c>
      <c r="N14" s="4">
        <f t="shared" si="3"/>
        <v>0.75602580073032577</v>
      </c>
      <c r="O14" s="4">
        <f t="shared" si="3"/>
        <v>0.66346786800049529</v>
      </c>
      <c r="P14" s="4">
        <f t="shared" si="3"/>
        <v>0.69276604017685495</v>
      </c>
      <c r="Q14" s="4">
        <f t="shared" si="3"/>
        <v>0.89753728437016533</v>
      </c>
      <c r="R14" s="4">
        <f t="shared" si="3"/>
        <v>0.80077723333251705</v>
      </c>
      <c r="S14" s="4">
        <f t="shared" si="3"/>
        <v>0.92237916633809902</v>
      </c>
      <c r="T14" s="4">
        <f t="shared" si="3"/>
        <v>0.88952258823534813</v>
      </c>
      <c r="U14" s="4">
        <f t="shared" si="3"/>
        <v>0.70360669280958754</v>
      </c>
      <c r="V14" s="4">
        <f t="shared" si="3"/>
        <v>0.75653431364608636</v>
      </c>
      <c r="W14" s="4">
        <f t="shared" si="3"/>
        <v>0.83184213499548199</v>
      </c>
      <c r="X14" s="4">
        <f t="shared" si="3"/>
        <v>1.0401066895263087</v>
      </c>
    </row>
    <row r="15" spans="1:24" x14ac:dyDescent="0.25">
      <c r="A15" t="s">
        <v>191</v>
      </c>
      <c r="B15" s="4">
        <f t="shared" ref="B15:X15" si="4">(B8-B13)/B12</f>
        <v>1.072040744154712</v>
      </c>
      <c r="C15" s="4">
        <f t="shared" si="4"/>
        <v>1.1128789759194802</v>
      </c>
      <c r="D15" s="4">
        <f t="shared" si="4"/>
        <v>0.83570413386982034</v>
      </c>
      <c r="E15" s="4">
        <f t="shared" si="4"/>
        <v>0.81635823179058131</v>
      </c>
      <c r="F15" s="4">
        <f t="shared" si="4"/>
        <v>0.76487535247006666</v>
      </c>
      <c r="G15" s="4">
        <f t="shared" si="4"/>
        <v>0.63822844392317457</v>
      </c>
      <c r="H15" s="4">
        <f t="shared" si="4"/>
        <v>0.73274231012600599</v>
      </c>
      <c r="I15" s="4">
        <f t="shared" si="4"/>
        <v>0.61180656210085982</v>
      </c>
      <c r="J15" s="4">
        <f t="shared" si="4"/>
        <v>1.1323983617638769</v>
      </c>
      <c r="K15" s="4">
        <f t="shared" si="4"/>
        <v>1.0870961614997872</v>
      </c>
      <c r="L15" s="4">
        <f t="shared" si="4"/>
        <v>1.2107641745278146</v>
      </c>
      <c r="M15" s="4">
        <f t="shared" si="4"/>
        <v>0.80642440944976901</v>
      </c>
      <c r="N15" s="4">
        <f t="shared" si="4"/>
        <v>0.73643391245480017</v>
      </c>
      <c r="O15" s="4">
        <f t="shared" si="4"/>
        <v>0.63826587378395572</v>
      </c>
      <c r="P15" s="4">
        <f t="shared" si="4"/>
        <v>0.6624775898470795</v>
      </c>
      <c r="Q15" s="4">
        <f t="shared" si="4"/>
        <v>0.86615132765858593</v>
      </c>
      <c r="R15" s="4">
        <f t="shared" si="4"/>
        <v>0.76356754374052449</v>
      </c>
      <c r="S15" s="4">
        <f t="shared" si="4"/>
        <v>0.87660095474196542</v>
      </c>
      <c r="T15" s="4">
        <f t="shared" si="4"/>
        <v>0.83518831775932223</v>
      </c>
      <c r="U15" s="4">
        <f t="shared" si="4"/>
        <v>0.65361801941777398</v>
      </c>
      <c r="V15" s="4">
        <f t="shared" si="4"/>
        <v>0.70132700846411467</v>
      </c>
      <c r="W15" s="4">
        <f t="shared" si="4"/>
        <v>0.75383022356254525</v>
      </c>
      <c r="X15" s="4">
        <f t="shared" si="4"/>
        <v>0.95923161481454022</v>
      </c>
    </row>
    <row r="16" spans="1:24" x14ac:dyDescent="0.25">
      <c r="A16" t="s">
        <v>195</v>
      </c>
      <c r="B16" s="4">
        <f>(B12-(B9+B10+B11))/B13</f>
        <v>8.083761219770313</v>
      </c>
      <c r="C16" s="4">
        <f t="shared" ref="C16:X16" si="5">(C12-(C9+C10+C11))/C13</f>
        <v>6.5095441072688782</v>
      </c>
      <c r="D16" s="4">
        <f t="shared" si="5"/>
        <v>23.253063956995234</v>
      </c>
      <c r="E16" s="4">
        <f t="shared" si="5"/>
        <v>19.851618048609048</v>
      </c>
      <c r="F16" s="4">
        <f t="shared" si="5"/>
        <v>37.814577773757293</v>
      </c>
      <c r="G16" s="4">
        <f t="shared" si="5"/>
        <v>38.408369879313277</v>
      </c>
      <c r="H16" s="4">
        <f t="shared" si="5"/>
        <v>25.809904743322626</v>
      </c>
      <c r="I16" s="4">
        <f t="shared" si="5"/>
        <v>43.617454699779465</v>
      </c>
      <c r="J16" s="4">
        <f t="shared" si="5"/>
        <v>13.94254982247365</v>
      </c>
      <c r="K16" s="4">
        <f t="shared" si="5"/>
        <v>15.309369479172437</v>
      </c>
      <c r="L16" s="4">
        <f t="shared" si="5"/>
        <v>12.512566362423831</v>
      </c>
      <c r="M16" s="4">
        <f t="shared" si="5"/>
        <v>27.305003568500464</v>
      </c>
      <c r="N16" s="4">
        <f t="shared" si="5"/>
        <v>29.586597943185765</v>
      </c>
      <c r="O16" s="4">
        <f t="shared" si="5"/>
        <v>26.942836466318781</v>
      </c>
      <c r="P16" s="4">
        <f t="shared" si="5"/>
        <v>21.211269957651552</v>
      </c>
      <c r="Q16" s="4">
        <f t="shared" si="5"/>
        <v>18.486040898424406</v>
      </c>
      <c r="R16" s="4">
        <f t="shared" si="5"/>
        <v>14.196410665096721</v>
      </c>
      <c r="S16" s="4">
        <f t="shared" si="5"/>
        <v>8.9558863151456016</v>
      </c>
      <c r="T16" s="4">
        <f t="shared" si="5"/>
        <v>7.39981684683364</v>
      </c>
      <c r="U16" s="4">
        <f t="shared" si="5"/>
        <v>11.006147837407783</v>
      </c>
      <c r="V16" s="4">
        <f t="shared" si="5"/>
        <v>10.082228455429185</v>
      </c>
      <c r="W16" s="4">
        <f t="shared" si="5"/>
        <v>8.0498520842484815</v>
      </c>
      <c r="X16" s="4">
        <f t="shared" si="5"/>
        <v>5.3227662082155387</v>
      </c>
    </row>
    <row r="17" spans="1:24" x14ac:dyDescent="0.25">
      <c r="A17" t="s">
        <v>196</v>
      </c>
      <c r="B17" s="4">
        <f>(B9+B11)/B12</f>
        <v>1.8858422795460138E-2</v>
      </c>
      <c r="C17" s="4">
        <f t="shared" ref="C17:X17" si="6">(C9+C11)/C12</f>
        <v>2.7297350555449237E-2</v>
      </c>
      <c r="D17" s="4">
        <f t="shared" si="6"/>
        <v>3.3485585100303923E-2</v>
      </c>
      <c r="E17" s="4">
        <f t="shared" si="6"/>
        <v>8.0199580513546462E-2</v>
      </c>
      <c r="F17" s="4">
        <f t="shared" si="6"/>
        <v>0.1894417247760122</v>
      </c>
      <c r="G17" s="4">
        <f t="shared" si="6"/>
        <v>0.15412333756170035</v>
      </c>
      <c r="H17" s="4">
        <f t="shared" si="6"/>
        <v>4.6107520530609271E-2</v>
      </c>
      <c r="I17" s="4">
        <f t="shared" si="6"/>
        <v>5.0871847960327871E-2</v>
      </c>
      <c r="J17" s="4">
        <f t="shared" si="6"/>
        <v>0.16896113994415604</v>
      </c>
      <c r="K17" s="4">
        <f t="shared" si="6"/>
        <v>7.4361765071566152E-2</v>
      </c>
      <c r="L17" s="4">
        <f t="shared" si="6"/>
        <v>0.11995652514384993</v>
      </c>
      <c r="M17" s="4">
        <f t="shared" si="6"/>
        <v>8.6234632179844367E-2</v>
      </c>
      <c r="N17" s="4">
        <f t="shared" si="6"/>
        <v>0.11618759756854445</v>
      </c>
      <c r="O17" s="4">
        <f t="shared" si="6"/>
        <v>3.396640872498792E-2</v>
      </c>
      <c r="P17" s="4">
        <f t="shared" si="6"/>
        <v>2.5119840231465219E-2</v>
      </c>
      <c r="Q17" s="4">
        <f t="shared" si="6"/>
        <v>2.889878886471569E-2</v>
      </c>
      <c r="R17" s="4">
        <f t="shared" si="6"/>
        <v>2.6191908420398813E-2</v>
      </c>
      <c r="S17" s="4">
        <f t="shared" si="6"/>
        <v>6.6970278606969968E-2</v>
      </c>
      <c r="T17" s="4">
        <f t="shared" si="6"/>
        <v>5.6029105562304789E-2</v>
      </c>
      <c r="U17" s="4">
        <f t="shared" si="6"/>
        <v>0.26783867198398659</v>
      </c>
      <c r="V17" s="4">
        <f t="shared" si="6"/>
        <v>0.26897884560606911</v>
      </c>
      <c r="W17" s="4">
        <f t="shared" si="6"/>
        <v>0.16826475748237871</v>
      </c>
      <c r="X17" s="4">
        <f t="shared" si="6"/>
        <v>0.20937883100418142</v>
      </c>
    </row>
    <row r="33" spans="1:24" x14ac:dyDescent="0.25">
      <c r="B33" s="38" t="s">
        <v>204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25">
      <c r="B34" s="1" t="s">
        <v>23</v>
      </c>
      <c r="C34" s="1" t="s">
        <v>22</v>
      </c>
      <c r="D34" s="1" t="s">
        <v>21</v>
      </c>
      <c r="E34" s="1" t="s">
        <v>20</v>
      </c>
      <c r="F34" s="1" t="s">
        <v>19</v>
      </c>
      <c r="G34" s="1" t="s">
        <v>18</v>
      </c>
      <c r="H34" s="1" t="s">
        <v>17</v>
      </c>
      <c r="I34" s="1" t="s">
        <v>16</v>
      </c>
      <c r="J34" s="1" t="s">
        <v>15</v>
      </c>
      <c r="K34" s="1" t="s">
        <v>14</v>
      </c>
      <c r="L34" s="1" t="s">
        <v>13</v>
      </c>
      <c r="M34" s="1" t="s">
        <v>12</v>
      </c>
      <c r="N34" s="1" t="s">
        <v>11</v>
      </c>
      <c r="O34" s="1" t="s">
        <v>10</v>
      </c>
      <c r="P34" s="1" t="s">
        <v>9</v>
      </c>
      <c r="Q34" s="1" t="s">
        <v>8</v>
      </c>
      <c r="R34" s="1" t="s">
        <v>7</v>
      </c>
      <c r="S34" s="1" t="s">
        <v>6</v>
      </c>
      <c r="T34" s="1" t="s">
        <v>5</v>
      </c>
      <c r="U34" s="1" t="s">
        <v>4</v>
      </c>
      <c r="V34" s="1" t="s">
        <v>3</v>
      </c>
      <c r="W34" s="1" t="s">
        <v>2</v>
      </c>
      <c r="X34" s="1" t="s">
        <v>1</v>
      </c>
    </row>
    <row r="35" spans="1:24" x14ac:dyDescent="0.25">
      <c r="A35" s="8" t="s">
        <v>47</v>
      </c>
      <c r="B35">
        <f>B12</f>
        <v>4168058000</v>
      </c>
      <c r="C35">
        <f t="shared" ref="C35:X35" si="7">C12</f>
        <v>4222168000</v>
      </c>
      <c r="D35">
        <f t="shared" si="7"/>
        <v>7446219000</v>
      </c>
      <c r="E35">
        <f t="shared" si="7"/>
        <v>7011907000</v>
      </c>
      <c r="F35">
        <f t="shared" si="7"/>
        <v>9635570000</v>
      </c>
      <c r="G35">
        <f t="shared" si="7"/>
        <v>10151279000</v>
      </c>
      <c r="H35">
        <f t="shared" si="7"/>
        <v>7029504000</v>
      </c>
      <c r="I35">
        <f t="shared" si="7"/>
        <v>9234695000</v>
      </c>
      <c r="J35">
        <f t="shared" si="7"/>
        <v>6180794000</v>
      </c>
      <c r="K35">
        <f t="shared" si="7"/>
        <v>6402188000</v>
      </c>
      <c r="L35">
        <f t="shared" si="7"/>
        <v>6244529000</v>
      </c>
      <c r="M35">
        <f t="shared" si="7"/>
        <v>8287610000</v>
      </c>
      <c r="N35">
        <f t="shared" si="7"/>
        <v>10437534000</v>
      </c>
      <c r="O35">
        <f t="shared" si="7"/>
        <v>11185345000</v>
      </c>
      <c r="P35">
        <f t="shared" si="7"/>
        <v>12653305000</v>
      </c>
      <c r="Q35">
        <f t="shared" si="7"/>
        <v>14256376000</v>
      </c>
      <c r="R35">
        <f t="shared" si="7"/>
        <v>22459150000</v>
      </c>
      <c r="S35">
        <f t="shared" si="7"/>
        <v>26998499000</v>
      </c>
      <c r="T35">
        <f t="shared" si="7"/>
        <v>30507983000</v>
      </c>
      <c r="U35">
        <f t="shared" si="7"/>
        <v>31253840000</v>
      </c>
      <c r="V35">
        <f t="shared" si="7"/>
        <v>37164194000</v>
      </c>
      <c r="W35">
        <f t="shared" si="7"/>
        <v>36943666000</v>
      </c>
      <c r="X35">
        <f t="shared" si="7"/>
        <v>43264603000</v>
      </c>
    </row>
    <row r="36" spans="1:24" x14ac:dyDescent="0.25">
      <c r="A36" s="8" t="s">
        <v>60</v>
      </c>
      <c r="B36">
        <f>Bilanço!B46</f>
        <v>9027530000</v>
      </c>
      <c r="C36">
        <f>Bilanço!C46</f>
        <v>10115982000</v>
      </c>
      <c r="D36">
        <f>Bilanço!D46</f>
        <v>8352254000</v>
      </c>
      <c r="E36">
        <f>Bilanço!E46</f>
        <v>9281988000</v>
      </c>
      <c r="F36">
        <f>Bilanço!F46</f>
        <v>8655634000</v>
      </c>
      <c r="G36">
        <f>Bilanço!G46</f>
        <v>7287629000</v>
      </c>
      <c r="H36">
        <f>Bilanço!H46</f>
        <v>9122153000</v>
      </c>
      <c r="I36">
        <f>Bilanço!I46</f>
        <v>7326260000</v>
      </c>
      <c r="J36">
        <f>Bilanço!J46</f>
        <v>11716348000</v>
      </c>
      <c r="K36">
        <f>Bilanço!K46</f>
        <v>11409421000</v>
      </c>
      <c r="L36">
        <f>Bilanço!L46</f>
        <v>11601784000</v>
      </c>
      <c r="M36">
        <f>Bilanço!M46</f>
        <v>9234589000</v>
      </c>
      <c r="N36">
        <f>Bilanço!N46</f>
        <v>8204590000</v>
      </c>
      <c r="O36">
        <f>Bilanço!O46</f>
        <v>6534990000</v>
      </c>
      <c r="P36">
        <f>Bilanço!P46</f>
        <v>6392699000</v>
      </c>
      <c r="Q36">
        <f>Bilanço!Q46</f>
        <v>7726243000</v>
      </c>
      <c r="R36">
        <f>Bilanço!R46</f>
        <v>5981246000</v>
      </c>
      <c r="S36">
        <f>Bilanço!S46</f>
        <v>6994198000</v>
      </c>
      <c r="T36">
        <f>Bilanço!T46</f>
        <v>7022955000</v>
      </c>
      <c r="U36">
        <f>Bilanço!U46</f>
        <v>6362511000</v>
      </c>
      <c r="V36">
        <f>Bilanço!V46</f>
        <v>7874933000</v>
      </c>
      <c r="W36">
        <f>Bilanço!W46</f>
        <v>10193119000</v>
      </c>
      <c r="X36">
        <f>Bilanço!X46</f>
        <v>19351284000</v>
      </c>
    </row>
    <row r="37" spans="1:24" x14ac:dyDescent="0.25">
      <c r="A37" s="8" t="s">
        <v>197</v>
      </c>
      <c r="B37">
        <f>B35+B36</f>
        <v>13195588000</v>
      </c>
      <c r="C37">
        <f t="shared" ref="C37:X37" si="8">C35+C36</f>
        <v>14338150000</v>
      </c>
      <c r="D37">
        <f t="shared" si="8"/>
        <v>15798473000</v>
      </c>
      <c r="E37">
        <f t="shared" si="8"/>
        <v>16293895000</v>
      </c>
      <c r="F37">
        <f t="shared" si="8"/>
        <v>18291204000</v>
      </c>
      <c r="G37">
        <f t="shared" si="8"/>
        <v>17438908000</v>
      </c>
      <c r="H37">
        <f t="shared" si="8"/>
        <v>16151657000</v>
      </c>
      <c r="I37">
        <f t="shared" si="8"/>
        <v>16560955000</v>
      </c>
      <c r="J37">
        <f t="shared" si="8"/>
        <v>17897142000</v>
      </c>
      <c r="K37">
        <f t="shared" si="8"/>
        <v>17811609000</v>
      </c>
      <c r="L37">
        <f t="shared" si="8"/>
        <v>17846313000</v>
      </c>
      <c r="M37">
        <f t="shared" si="8"/>
        <v>17522199000</v>
      </c>
      <c r="N37">
        <f t="shared" si="8"/>
        <v>18642124000</v>
      </c>
      <c r="O37">
        <f t="shared" si="8"/>
        <v>17720335000</v>
      </c>
      <c r="P37">
        <f t="shared" si="8"/>
        <v>19046004000</v>
      </c>
      <c r="Q37">
        <f t="shared" si="8"/>
        <v>21982619000</v>
      </c>
      <c r="R37">
        <f t="shared" si="8"/>
        <v>28440396000</v>
      </c>
      <c r="S37">
        <f t="shared" si="8"/>
        <v>33992697000</v>
      </c>
      <c r="T37">
        <f t="shared" si="8"/>
        <v>37530938000</v>
      </c>
      <c r="U37">
        <f t="shared" si="8"/>
        <v>37616351000</v>
      </c>
      <c r="V37">
        <f t="shared" si="8"/>
        <v>45039127000</v>
      </c>
      <c r="W37">
        <f t="shared" si="8"/>
        <v>47136785000</v>
      </c>
      <c r="X37">
        <f t="shared" si="8"/>
        <v>62615887000</v>
      </c>
    </row>
    <row r="38" spans="1:24" x14ac:dyDescent="0.25">
      <c r="A38" s="8" t="s">
        <v>198</v>
      </c>
      <c r="B38">
        <f>Bilanço!B30</f>
        <v>18968100000</v>
      </c>
      <c r="C38">
        <f>Bilanço!C30</f>
        <v>20388355000</v>
      </c>
      <c r="D38">
        <f>Bilanço!D30</f>
        <v>22147857000</v>
      </c>
      <c r="E38">
        <f>Bilanço!E30</f>
        <v>22592810000</v>
      </c>
      <c r="F38">
        <f>Bilanço!F30</f>
        <v>24421116000</v>
      </c>
      <c r="G38">
        <f>Bilanço!G30</f>
        <v>23773330000</v>
      </c>
      <c r="H38">
        <f>Bilanço!H30</f>
        <v>22741796000</v>
      </c>
      <c r="I38">
        <f>Bilanço!I30</f>
        <v>23395458000</v>
      </c>
      <c r="J38">
        <f>Bilanço!J30</f>
        <v>24456902000</v>
      </c>
      <c r="K38">
        <f>Bilanço!K30</f>
        <v>24726854000</v>
      </c>
      <c r="L38">
        <f>Bilanço!L30</f>
        <v>25447886000</v>
      </c>
      <c r="M38">
        <f>Bilanço!M30</f>
        <v>24675505000</v>
      </c>
      <c r="N38">
        <f>Bilanço!N30</f>
        <v>25361660000</v>
      </c>
      <c r="O38">
        <f>Bilanço!O30</f>
        <v>24832184000</v>
      </c>
      <c r="P38">
        <f>Bilanço!P30</f>
        <v>26679535000</v>
      </c>
      <c r="Q38">
        <f>Bilanço!Q30</f>
        <v>31333641000</v>
      </c>
      <c r="R38">
        <f>Bilanço!R30</f>
        <v>36506671000</v>
      </c>
      <c r="S38">
        <f>Bilanço!S30</f>
        <v>43012146000</v>
      </c>
      <c r="T38">
        <f>Bilanço!T30</f>
        <v>47496419000</v>
      </c>
      <c r="U38">
        <f>Bilanço!U30</f>
        <v>59188597000</v>
      </c>
      <c r="V38">
        <f>Bilanço!V30</f>
        <v>64197254000</v>
      </c>
      <c r="W38">
        <f>Bilanço!W30</f>
        <v>68910887000</v>
      </c>
      <c r="X38">
        <f>Bilanço!X30</f>
        <v>94662620000</v>
      </c>
    </row>
    <row r="39" spans="1:24" x14ac:dyDescent="0.25">
      <c r="A39" s="8" t="s">
        <v>200</v>
      </c>
      <c r="B39">
        <f>Bilanço!B59</f>
        <v>5772512000</v>
      </c>
      <c r="C39">
        <f>Bilanço!C59</f>
        <v>6050205000</v>
      </c>
      <c r="D39">
        <f>Bilanço!D59</f>
        <v>6349384000</v>
      </c>
      <c r="E39">
        <f>Bilanço!E59</f>
        <v>6298915000</v>
      </c>
      <c r="F39">
        <f>Bilanço!F59</f>
        <v>6129912000</v>
      </c>
      <c r="G39">
        <f>Bilanço!G59</f>
        <v>6334422000</v>
      </c>
      <c r="H39">
        <f>Bilanço!H59</f>
        <v>6590139000</v>
      </c>
      <c r="I39">
        <f>Bilanço!I59</f>
        <v>6834503000</v>
      </c>
      <c r="J39">
        <f>Bilanço!J59</f>
        <v>6559760000</v>
      </c>
      <c r="K39">
        <f>Bilanço!K59</f>
        <v>6915245000</v>
      </c>
      <c r="L39">
        <f>Bilanço!L59</f>
        <v>7601573000</v>
      </c>
      <c r="M39">
        <f>Bilanço!M59</f>
        <v>7153306000</v>
      </c>
      <c r="N39">
        <f>Bilanço!N59</f>
        <v>6719536000</v>
      </c>
      <c r="O39">
        <f>Bilanço!O59</f>
        <v>7111849000</v>
      </c>
      <c r="P39">
        <f>Bilanço!P59</f>
        <v>7633531000</v>
      </c>
      <c r="Q39">
        <f>Bilanço!Q59</f>
        <v>9351022000</v>
      </c>
      <c r="R39">
        <f>Bilanço!R59</f>
        <v>8066275000</v>
      </c>
      <c r="S39">
        <f>Bilanço!S59</f>
        <v>9019449000</v>
      </c>
      <c r="T39">
        <f>Bilanço!T59</f>
        <v>9965481000</v>
      </c>
      <c r="U39">
        <f>Bilanço!U59</f>
        <v>21572246000</v>
      </c>
      <c r="V39">
        <f>Bilanço!V59</f>
        <v>19158127000</v>
      </c>
      <c r="W39">
        <f>Bilanço!W59</f>
        <v>21774102000</v>
      </c>
      <c r="X39">
        <f>Bilanço!X59</f>
        <v>32046733000</v>
      </c>
    </row>
    <row r="40" spans="1:24" x14ac:dyDescent="0.25">
      <c r="A40" s="8" t="s">
        <v>199</v>
      </c>
      <c r="B40" s="4">
        <f>B37/B38</f>
        <v>0.69567262930920859</v>
      </c>
      <c r="C40" s="4">
        <f t="shared" ref="C40:X40" si="9">C37/C38</f>
        <v>0.70325192983936169</v>
      </c>
      <c r="D40" s="4">
        <f t="shared" si="9"/>
        <v>0.7133183585210976</v>
      </c>
      <c r="E40" s="4">
        <f t="shared" si="9"/>
        <v>0.72119824846931391</v>
      </c>
      <c r="F40" s="4">
        <f t="shared" si="9"/>
        <v>0.74899132373803068</v>
      </c>
      <c r="G40" s="4">
        <f t="shared" si="9"/>
        <v>0.73354923353186108</v>
      </c>
      <c r="H40" s="4">
        <f t="shared" si="9"/>
        <v>0.7102190609747796</v>
      </c>
      <c r="I40" s="4">
        <f t="shared" si="9"/>
        <v>0.70787051914093757</v>
      </c>
      <c r="J40" s="4">
        <f t="shared" si="9"/>
        <v>0.7317828725813269</v>
      </c>
      <c r="K40" s="4">
        <f t="shared" si="9"/>
        <v>0.72033462081346866</v>
      </c>
      <c r="L40" s="4">
        <f t="shared" si="9"/>
        <v>0.70128862570352601</v>
      </c>
      <c r="M40" s="4">
        <f t="shared" si="9"/>
        <v>0.71010498062754945</v>
      </c>
      <c r="N40" s="4">
        <f t="shared" si="9"/>
        <v>0.73505141224982906</v>
      </c>
      <c r="O40" s="4">
        <f t="shared" si="9"/>
        <v>0.71360356382668555</v>
      </c>
      <c r="P40" s="4">
        <f t="shared" si="9"/>
        <v>0.71388065796499078</v>
      </c>
      <c r="Q40" s="4">
        <f t="shared" si="9"/>
        <v>0.70156605802689831</v>
      </c>
      <c r="R40" s="4">
        <f t="shared" si="9"/>
        <v>0.77904654741047186</v>
      </c>
      <c r="S40" s="4">
        <f t="shared" si="9"/>
        <v>0.79030460372751454</v>
      </c>
      <c r="T40" s="4">
        <f t="shared" si="9"/>
        <v>0.79018458212607567</v>
      </c>
      <c r="U40" s="4">
        <f t="shared" si="9"/>
        <v>0.63553374985387812</v>
      </c>
      <c r="V40" s="4">
        <f t="shared" si="9"/>
        <v>0.70157404240374521</v>
      </c>
      <c r="W40" s="4">
        <f t="shared" si="9"/>
        <v>0.68402522521586462</v>
      </c>
      <c r="X40" s="4">
        <f t="shared" si="9"/>
        <v>0.66146370130047105</v>
      </c>
    </row>
    <row r="41" spans="1:24" x14ac:dyDescent="0.25">
      <c r="A41" s="8" t="s">
        <v>201</v>
      </c>
      <c r="B41" s="4">
        <f>B39/B38</f>
        <v>0.30432737069079135</v>
      </c>
      <c r="C41" s="4">
        <f t="shared" ref="C41:X41" si="10">C39/C38</f>
        <v>0.29674807016063826</v>
      </c>
      <c r="D41" s="4">
        <f t="shared" si="10"/>
        <v>0.28668164147890246</v>
      </c>
      <c r="E41" s="4">
        <f t="shared" si="10"/>
        <v>0.27880175153068609</v>
      </c>
      <c r="F41" s="4">
        <f t="shared" si="10"/>
        <v>0.25100867626196938</v>
      </c>
      <c r="G41" s="4">
        <f t="shared" si="10"/>
        <v>0.26645076646813887</v>
      </c>
      <c r="H41" s="4">
        <f t="shared" si="10"/>
        <v>0.28978093902522034</v>
      </c>
      <c r="I41" s="4">
        <f t="shared" si="10"/>
        <v>0.29212948085906248</v>
      </c>
      <c r="J41" s="4">
        <f t="shared" si="10"/>
        <v>0.26821712741867304</v>
      </c>
      <c r="K41" s="4">
        <f t="shared" si="10"/>
        <v>0.27966537918653139</v>
      </c>
      <c r="L41" s="4">
        <f t="shared" si="10"/>
        <v>0.29871137429647399</v>
      </c>
      <c r="M41" s="4">
        <f t="shared" si="10"/>
        <v>0.28989501937245055</v>
      </c>
      <c r="N41" s="4">
        <f t="shared" si="10"/>
        <v>0.26494858775017094</v>
      </c>
      <c r="O41" s="4">
        <f t="shared" si="10"/>
        <v>0.28639643617331445</v>
      </c>
      <c r="P41" s="4">
        <f t="shared" si="10"/>
        <v>0.28611934203500922</v>
      </c>
      <c r="Q41" s="4">
        <f t="shared" si="10"/>
        <v>0.29843394197310169</v>
      </c>
      <c r="R41" s="4">
        <f t="shared" si="10"/>
        <v>0.22095345258952809</v>
      </c>
      <c r="S41" s="4">
        <f t="shared" si="10"/>
        <v>0.20969539627248546</v>
      </c>
      <c r="T41" s="4">
        <f t="shared" si="10"/>
        <v>0.20981541787392435</v>
      </c>
      <c r="U41" s="4">
        <f t="shared" si="10"/>
        <v>0.36446625014612188</v>
      </c>
      <c r="V41" s="4">
        <f t="shared" si="10"/>
        <v>0.29842595759625484</v>
      </c>
      <c r="W41" s="4">
        <f t="shared" si="10"/>
        <v>0.31597477478413533</v>
      </c>
      <c r="X41" s="4">
        <f t="shared" si="10"/>
        <v>0.33853629869952889</v>
      </c>
    </row>
    <row r="42" spans="1:24" x14ac:dyDescent="0.25">
      <c r="A42" s="8" t="s">
        <v>202</v>
      </c>
      <c r="B42" s="4">
        <f>B39/B37</f>
        <v>0.43745773208439065</v>
      </c>
      <c r="C42" s="4">
        <f t="shared" ref="C42:X42" si="11">C39/C37</f>
        <v>0.42196552553851091</v>
      </c>
      <c r="D42" s="4">
        <f t="shared" si="11"/>
        <v>0.40189858855346339</v>
      </c>
      <c r="E42" s="4">
        <f t="shared" si="11"/>
        <v>0.3865812931775981</v>
      </c>
      <c r="F42" s="4">
        <f t="shared" si="11"/>
        <v>0.33512895050539043</v>
      </c>
      <c r="G42" s="4">
        <f t="shared" si="11"/>
        <v>0.36323501448599876</v>
      </c>
      <c r="H42" s="4">
        <f t="shared" si="11"/>
        <v>0.40801627969192261</v>
      </c>
      <c r="I42" s="4">
        <f t="shared" si="11"/>
        <v>0.41268773449357238</v>
      </c>
      <c r="J42" s="4">
        <f t="shared" si="11"/>
        <v>0.3665255603380696</v>
      </c>
      <c r="K42" s="4">
        <f t="shared" si="11"/>
        <v>0.38824370106035899</v>
      </c>
      <c r="L42" s="4">
        <f t="shared" si="11"/>
        <v>0.42594641257272581</v>
      </c>
      <c r="M42" s="4">
        <f t="shared" si="11"/>
        <v>0.40824248143740405</v>
      </c>
      <c r="N42" s="4">
        <f t="shared" si="11"/>
        <v>0.36044905612686623</v>
      </c>
      <c r="O42" s="4">
        <f t="shared" si="11"/>
        <v>0.40133829298373874</v>
      </c>
      <c r="P42" s="4">
        <f t="shared" si="11"/>
        <v>0.40079436085385678</v>
      </c>
      <c r="Q42" s="4">
        <f t="shared" si="11"/>
        <v>0.42538252607662447</v>
      </c>
      <c r="R42" s="4">
        <f t="shared" si="11"/>
        <v>0.28362034762103877</v>
      </c>
      <c r="S42" s="4">
        <f t="shared" si="11"/>
        <v>0.26533490414132188</v>
      </c>
      <c r="T42" s="4">
        <f t="shared" si="11"/>
        <v>0.26552709660493962</v>
      </c>
      <c r="U42" s="4">
        <f t="shared" si="11"/>
        <v>0.573480559026047</v>
      </c>
      <c r="V42" s="4">
        <f t="shared" si="11"/>
        <v>0.42536630428027611</v>
      </c>
      <c r="W42" s="4">
        <f t="shared" si="11"/>
        <v>0.46193438945825432</v>
      </c>
      <c r="X42" s="4">
        <f t="shared" si="11"/>
        <v>0.51179875484315984</v>
      </c>
    </row>
    <row r="43" spans="1:24" x14ac:dyDescent="0.25">
      <c r="A43" s="8" t="s">
        <v>203</v>
      </c>
      <c r="B43" s="4">
        <f>B35/B37</f>
        <v>0.31586754603129469</v>
      </c>
      <c r="C43" s="4">
        <f t="shared" ref="C43:X43" si="12">C35/C37</f>
        <v>0.29447090454486807</v>
      </c>
      <c r="D43" s="4">
        <f t="shared" si="12"/>
        <v>0.47132523504012064</v>
      </c>
      <c r="E43" s="4">
        <f t="shared" si="12"/>
        <v>0.43033952287037569</v>
      </c>
      <c r="F43" s="4">
        <f t="shared" si="12"/>
        <v>0.52678708301542099</v>
      </c>
      <c r="G43" s="4">
        <f t="shared" si="12"/>
        <v>0.5821051983300789</v>
      </c>
      <c r="H43" s="4">
        <f t="shared" si="12"/>
        <v>0.43521875185932934</v>
      </c>
      <c r="I43" s="4">
        <f t="shared" si="12"/>
        <v>0.55761850690373838</v>
      </c>
      <c r="J43" s="4">
        <f t="shared" si="12"/>
        <v>0.34535089457299945</v>
      </c>
      <c r="K43" s="4">
        <f t="shared" si="12"/>
        <v>0.35943906022190358</v>
      </c>
      <c r="L43" s="4">
        <f t="shared" si="12"/>
        <v>0.34990583208979914</v>
      </c>
      <c r="M43" s="4">
        <f t="shared" si="12"/>
        <v>0.47297773527169734</v>
      </c>
      <c r="N43" s="4">
        <f t="shared" si="12"/>
        <v>0.55988974217744714</v>
      </c>
      <c r="O43" s="4">
        <f t="shared" si="12"/>
        <v>0.63121521122484425</v>
      </c>
      <c r="P43" s="4">
        <f t="shared" si="12"/>
        <v>0.66435484314715043</v>
      </c>
      <c r="Q43" s="4">
        <f t="shared" si="12"/>
        <v>0.64852945866004408</v>
      </c>
      <c r="R43" s="4">
        <f t="shared" si="12"/>
        <v>0.7896918875531832</v>
      </c>
      <c r="S43" s="4">
        <f t="shared" si="12"/>
        <v>0.79424409896043258</v>
      </c>
      <c r="T43" s="4">
        <f t="shared" si="12"/>
        <v>0.81287558014137562</v>
      </c>
      <c r="U43" s="4">
        <f t="shared" si="12"/>
        <v>0.83085783626380982</v>
      </c>
      <c r="V43" s="4">
        <f t="shared" si="12"/>
        <v>0.82515351596401942</v>
      </c>
      <c r="W43" s="4">
        <f t="shared" si="12"/>
        <v>0.78375447116302055</v>
      </c>
      <c r="X43" s="4">
        <f t="shared" si="12"/>
        <v>0.69095248942173415</v>
      </c>
    </row>
    <row r="62" spans="1:24" x14ac:dyDescent="0.25">
      <c r="B62" s="1" t="s">
        <v>23</v>
      </c>
      <c r="C62" s="1" t="s">
        <v>22</v>
      </c>
      <c r="D62" s="1" t="s">
        <v>21</v>
      </c>
      <c r="E62" s="1" t="s">
        <v>20</v>
      </c>
      <c r="F62" s="1" t="s">
        <v>19</v>
      </c>
      <c r="G62" s="1" t="s">
        <v>18</v>
      </c>
      <c r="H62" s="1" t="s">
        <v>17</v>
      </c>
      <c r="I62" s="1" t="s">
        <v>16</v>
      </c>
      <c r="J62" s="1" t="s">
        <v>15</v>
      </c>
      <c r="K62" s="1" t="s">
        <v>14</v>
      </c>
      <c r="L62" s="1" t="s">
        <v>13</v>
      </c>
      <c r="M62" s="1" t="s">
        <v>12</v>
      </c>
      <c r="N62" s="1" t="s">
        <v>11</v>
      </c>
      <c r="O62" s="1" t="s">
        <v>10</v>
      </c>
      <c r="P62" s="1" t="s">
        <v>9</v>
      </c>
      <c r="Q62" s="1" t="s">
        <v>8</v>
      </c>
      <c r="R62" s="1" t="s">
        <v>7</v>
      </c>
      <c r="S62" s="1" t="s">
        <v>6</v>
      </c>
      <c r="T62" s="1" t="s">
        <v>5</v>
      </c>
      <c r="U62" s="1" t="s">
        <v>4</v>
      </c>
      <c r="V62" s="1" t="s">
        <v>3</v>
      </c>
      <c r="W62" s="1" t="s">
        <v>2</v>
      </c>
      <c r="X62" s="1" t="s">
        <v>1</v>
      </c>
    </row>
    <row r="63" spans="1:24" x14ac:dyDescent="0.25">
      <c r="A63" s="8" t="s">
        <v>36</v>
      </c>
      <c r="B63">
        <f>Bilanço!B14</f>
        <v>14346694000</v>
      </c>
      <c r="C63">
        <f>Bilanço!C14</f>
        <v>15512468000</v>
      </c>
      <c r="D63">
        <f>Bilanço!D14</f>
        <v>15774154000</v>
      </c>
      <c r="E63">
        <f>Bilanço!E14</f>
        <v>16720626000</v>
      </c>
      <c r="F63">
        <f>Bilanço!F14</f>
        <v>16918452000</v>
      </c>
      <c r="G63">
        <f>Bilanço!G14</f>
        <v>17147420000</v>
      </c>
      <c r="H63">
        <f>Bilanço!H14</f>
        <v>17447474000</v>
      </c>
      <c r="I63">
        <f>Bilanço!I14</f>
        <v>17613658000</v>
      </c>
      <c r="J63">
        <f>Bilanço!J14</f>
        <v>17314422000</v>
      </c>
      <c r="K63">
        <f>Bilanço!K14</f>
        <v>17604607000</v>
      </c>
      <c r="L63">
        <f>Bilanço!L14</f>
        <v>17734286000</v>
      </c>
      <c r="M63">
        <f>Bilanço!M14</f>
        <v>17822635000</v>
      </c>
      <c r="N63">
        <f>Bilanço!N14</f>
        <v>17470615000</v>
      </c>
      <c r="O63">
        <f>Bilanço!O14</f>
        <v>17411067000</v>
      </c>
      <c r="P63">
        <f>Bilanço!P14</f>
        <v>17913755000</v>
      </c>
      <c r="Q63">
        <f>Bilanço!Q14</f>
        <v>18538012000</v>
      </c>
      <c r="R63">
        <f>Bilanço!R14</f>
        <v>18521895000</v>
      </c>
      <c r="S63">
        <f>Bilanço!S14</f>
        <v>18109293000</v>
      </c>
      <c r="T63">
        <f>Bilanço!T14</f>
        <v>20358879000</v>
      </c>
      <c r="U63">
        <f>Bilanço!U14</f>
        <v>37198186000</v>
      </c>
      <c r="V63">
        <f>Bilanço!V14</f>
        <v>36081266000</v>
      </c>
      <c r="W63">
        <f>Bilanço!W14</f>
        <v>38179589000</v>
      </c>
      <c r="X63">
        <f>Bilanço!X14</f>
        <v>49662817000</v>
      </c>
    </row>
    <row r="64" spans="1:24" x14ac:dyDescent="0.25">
      <c r="A64" s="8" t="s">
        <v>60</v>
      </c>
      <c r="B64">
        <f>B36</f>
        <v>9027530000</v>
      </c>
      <c r="C64">
        <f t="shared" ref="C64:X64" si="13">C36</f>
        <v>10115982000</v>
      </c>
      <c r="D64">
        <f t="shared" si="13"/>
        <v>8352254000</v>
      </c>
      <c r="E64">
        <f t="shared" si="13"/>
        <v>9281988000</v>
      </c>
      <c r="F64">
        <f t="shared" si="13"/>
        <v>8655634000</v>
      </c>
      <c r="G64">
        <f t="shared" si="13"/>
        <v>7287629000</v>
      </c>
      <c r="H64">
        <f t="shared" si="13"/>
        <v>9122153000</v>
      </c>
      <c r="I64">
        <f t="shared" si="13"/>
        <v>7326260000</v>
      </c>
      <c r="J64">
        <f t="shared" si="13"/>
        <v>11716348000</v>
      </c>
      <c r="K64">
        <f t="shared" si="13"/>
        <v>11409421000</v>
      </c>
      <c r="L64">
        <f t="shared" si="13"/>
        <v>11601784000</v>
      </c>
      <c r="M64">
        <f t="shared" si="13"/>
        <v>9234589000</v>
      </c>
      <c r="N64">
        <f t="shared" si="13"/>
        <v>8204590000</v>
      </c>
      <c r="O64">
        <f t="shared" si="13"/>
        <v>6534990000</v>
      </c>
      <c r="P64">
        <f t="shared" si="13"/>
        <v>6392699000</v>
      </c>
      <c r="Q64">
        <f t="shared" si="13"/>
        <v>7726243000</v>
      </c>
      <c r="R64">
        <f t="shared" si="13"/>
        <v>5981246000</v>
      </c>
      <c r="S64">
        <f t="shared" si="13"/>
        <v>6994198000</v>
      </c>
      <c r="T64">
        <f t="shared" si="13"/>
        <v>7022955000</v>
      </c>
      <c r="U64">
        <f t="shared" si="13"/>
        <v>6362511000</v>
      </c>
      <c r="V64">
        <f t="shared" si="13"/>
        <v>7874933000</v>
      </c>
      <c r="W64">
        <f t="shared" si="13"/>
        <v>10193119000</v>
      </c>
      <c r="X64">
        <f t="shared" si="13"/>
        <v>19351284000</v>
      </c>
    </row>
    <row r="65" spans="1:24" x14ac:dyDescent="0.25">
      <c r="A65" s="8" t="s">
        <v>200</v>
      </c>
      <c r="B65">
        <f>B39</f>
        <v>5772512000</v>
      </c>
      <c r="C65">
        <f t="shared" ref="C65:X65" si="14">C39</f>
        <v>6050205000</v>
      </c>
      <c r="D65">
        <f t="shared" si="14"/>
        <v>6349384000</v>
      </c>
      <c r="E65">
        <f t="shared" si="14"/>
        <v>6298915000</v>
      </c>
      <c r="F65">
        <f t="shared" si="14"/>
        <v>6129912000</v>
      </c>
      <c r="G65">
        <f t="shared" si="14"/>
        <v>6334422000</v>
      </c>
      <c r="H65">
        <f t="shared" si="14"/>
        <v>6590139000</v>
      </c>
      <c r="I65">
        <f t="shared" si="14"/>
        <v>6834503000</v>
      </c>
      <c r="J65">
        <f t="shared" si="14"/>
        <v>6559760000</v>
      </c>
      <c r="K65">
        <f t="shared" si="14"/>
        <v>6915245000</v>
      </c>
      <c r="L65">
        <f t="shared" si="14"/>
        <v>7601573000</v>
      </c>
      <c r="M65">
        <f t="shared" si="14"/>
        <v>7153306000</v>
      </c>
      <c r="N65">
        <f t="shared" si="14"/>
        <v>6719536000</v>
      </c>
      <c r="O65">
        <f t="shared" si="14"/>
        <v>7111849000</v>
      </c>
      <c r="P65">
        <f t="shared" si="14"/>
        <v>7633531000</v>
      </c>
      <c r="Q65">
        <f t="shared" si="14"/>
        <v>9351022000</v>
      </c>
      <c r="R65">
        <f t="shared" si="14"/>
        <v>8066275000</v>
      </c>
      <c r="S65">
        <f t="shared" si="14"/>
        <v>9019449000</v>
      </c>
      <c r="T65">
        <f t="shared" si="14"/>
        <v>9965481000</v>
      </c>
      <c r="U65">
        <f t="shared" si="14"/>
        <v>21572246000</v>
      </c>
      <c r="V65">
        <f t="shared" si="14"/>
        <v>19158127000</v>
      </c>
      <c r="W65">
        <f t="shared" si="14"/>
        <v>21774102000</v>
      </c>
      <c r="X65">
        <f t="shared" si="14"/>
        <v>32046733000</v>
      </c>
    </row>
    <row r="66" spans="1:24" x14ac:dyDescent="0.25">
      <c r="A66" s="8" t="s">
        <v>183</v>
      </c>
      <c r="B66">
        <f>B64+B65</f>
        <v>14800042000</v>
      </c>
      <c r="C66">
        <f t="shared" ref="C66:X66" si="15">C64+C65</f>
        <v>16166187000</v>
      </c>
      <c r="D66">
        <f t="shared" si="15"/>
        <v>14701638000</v>
      </c>
      <c r="E66">
        <f t="shared" si="15"/>
        <v>15580903000</v>
      </c>
      <c r="F66">
        <f t="shared" si="15"/>
        <v>14785546000</v>
      </c>
      <c r="G66">
        <f t="shared" si="15"/>
        <v>13622051000</v>
      </c>
      <c r="H66">
        <f t="shared" si="15"/>
        <v>15712292000</v>
      </c>
      <c r="I66">
        <f t="shared" si="15"/>
        <v>14160763000</v>
      </c>
      <c r="J66">
        <f t="shared" si="15"/>
        <v>18276108000</v>
      </c>
      <c r="K66">
        <f t="shared" si="15"/>
        <v>18324666000</v>
      </c>
      <c r="L66">
        <f t="shared" si="15"/>
        <v>19203357000</v>
      </c>
      <c r="M66">
        <f t="shared" si="15"/>
        <v>16387895000</v>
      </c>
      <c r="N66">
        <f t="shared" si="15"/>
        <v>14924126000</v>
      </c>
      <c r="O66">
        <f t="shared" si="15"/>
        <v>13646839000</v>
      </c>
      <c r="P66">
        <f t="shared" si="15"/>
        <v>14026230000</v>
      </c>
      <c r="Q66">
        <f t="shared" si="15"/>
        <v>17077265000</v>
      </c>
      <c r="R66">
        <f t="shared" si="15"/>
        <v>14047521000</v>
      </c>
      <c r="S66">
        <f t="shared" si="15"/>
        <v>16013647000</v>
      </c>
      <c r="T66">
        <f t="shared" si="15"/>
        <v>16988436000</v>
      </c>
      <c r="U66">
        <f t="shared" si="15"/>
        <v>27934757000</v>
      </c>
      <c r="V66">
        <f t="shared" si="15"/>
        <v>27033060000</v>
      </c>
      <c r="W66">
        <f t="shared" si="15"/>
        <v>31967221000</v>
      </c>
      <c r="X66">
        <f t="shared" si="15"/>
        <v>51398017000</v>
      </c>
    </row>
    <row r="67" spans="1:24" x14ac:dyDescent="0.25">
      <c r="A67" s="8" t="s">
        <v>205</v>
      </c>
      <c r="B67" s="4">
        <f>B63/B66</f>
        <v>0.96936846530570653</v>
      </c>
      <c r="C67" s="4">
        <f t="shared" ref="C67:X67" si="16">C63/C66</f>
        <v>0.95956257341326068</v>
      </c>
      <c r="D67" s="4">
        <f t="shared" si="16"/>
        <v>1.0729521431557489</v>
      </c>
      <c r="E67" s="4">
        <f t="shared" si="16"/>
        <v>1.0731487128826873</v>
      </c>
      <c r="F67" s="4">
        <f t="shared" si="16"/>
        <v>1.1442561539492691</v>
      </c>
      <c r="G67" s="4">
        <f t="shared" si="16"/>
        <v>1.2587986933832505</v>
      </c>
      <c r="H67" s="4">
        <f t="shared" si="16"/>
        <v>1.1104346838768018</v>
      </c>
      <c r="I67" s="4">
        <f t="shared" si="16"/>
        <v>1.2438353780795568</v>
      </c>
      <c r="J67" s="4">
        <f t="shared" si="16"/>
        <v>0.94738015336744563</v>
      </c>
      <c r="K67" s="4">
        <f t="shared" si="16"/>
        <v>0.96070547752411972</v>
      </c>
      <c r="L67" s="4">
        <f t="shared" si="16"/>
        <v>0.92349926109273495</v>
      </c>
      <c r="M67" s="4">
        <f t="shared" si="16"/>
        <v>1.0875487669404764</v>
      </c>
      <c r="N67" s="4">
        <f t="shared" si="16"/>
        <v>1.1706290204196883</v>
      </c>
      <c r="O67" s="4">
        <f t="shared" si="16"/>
        <v>1.2758314947512754</v>
      </c>
      <c r="P67" s="4">
        <f t="shared" si="16"/>
        <v>1.277161076069621</v>
      </c>
      <c r="Q67" s="4">
        <f t="shared" si="16"/>
        <v>1.0855375260616966</v>
      </c>
      <c r="R67" s="4">
        <f t="shared" si="16"/>
        <v>1.3185169824625995</v>
      </c>
      <c r="S67" s="4">
        <f t="shared" si="16"/>
        <v>1.1308662542642536</v>
      </c>
      <c r="T67" s="4">
        <f t="shared" si="16"/>
        <v>1.1983963091128578</v>
      </c>
      <c r="U67" s="4">
        <f t="shared" si="16"/>
        <v>1.3316094355143309</v>
      </c>
      <c r="V67" s="4">
        <f t="shared" si="16"/>
        <v>1.3347089082774943</v>
      </c>
      <c r="W67" s="4">
        <f t="shared" si="16"/>
        <v>1.1943355664228679</v>
      </c>
      <c r="X67" s="4">
        <f t="shared" si="16"/>
        <v>0.96623994268105717</v>
      </c>
    </row>
  </sheetData>
  <mergeCells count="3">
    <mergeCell ref="B1:X1"/>
    <mergeCell ref="B6:X6"/>
    <mergeCell ref="B33:X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8A48-B3CA-409A-A585-21AA1CBFF46A}">
  <dimension ref="A2:T77"/>
  <sheetViews>
    <sheetView zoomScale="70" zoomScaleNormal="70" workbookViewId="0">
      <selection activeCell="V61" sqref="V61:V62"/>
    </sheetView>
  </sheetViews>
  <sheetFormatPr defaultRowHeight="15" x14ac:dyDescent="0.25"/>
  <cols>
    <col min="1" max="1" width="39.140625" bestFit="1" customWidth="1"/>
    <col min="2" max="2" width="12" bestFit="1" customWidth="1"/>
    <col min="3" max="3" width="11" bestFit="1" customWidth="1"/>
    <col min="5" max="5" width="12" bestFit="1" customWidth="1"/>
  </cols>
  <sheetData>
    <row r="2" spans="1:20" x14ac:dyDescent="0.25">
      <c r="B2" s="1" t="s">
        <v>19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K2" s="1" t="s">
        <v>10</v>
      </c>
      <c r="L2" s="1" t="s">
        <v>9</v>
      </c>
      <c r="M2" s="1" t="s">
        <v>8</v>
      </c>
      <c r="N2" s="1" t="s">
        <v>7</v>
      </c>
      <c r="O2" s="1" t="s">
        <v>6</v>
      </c>
      <c r="P2" s="1" t="s">
        <v>5</v>
      </c>
      <c r="Q2" s="1" t="s">
        <v>4</v>
      </c>
      <c r="R2" s="1" t="s">
        <v>3</v>
      </c>
      <c r="S2" s="1" t="s">
        <v>2</v>
      </c>
      <c r="T2" s="1" t="s">
        <v>1</v>
      </c>
    </row>
    <row r="3" spans="1:20" x14ac:dyDescent="0.25">
      <c r="A3" s="8" t="s">
        <v>206</v>
      </c>
      <c r="B3">
        <f>-'Yıllık Veriler'!B3</f>
        <v>12527726000</v>
      </c>
      <c r="C3">
        <f>-'Yıllık Veriler'!C3</f>
        <v>13457519000</v>
      </c>
      <c r="D3">
        <f>-'Yıllık Veriler'!D3</f>
        <v>13753291000</v>
      </c>
      <c r="E3">
        <f>-'Yıllık Veriler'!E3</f>
        <v>14108614000</v>
      </c>
      <c r="F3">
        <f>-'Yıllık Veriler'!F3</f>
        <v>15140834000</v>
      </c>
      <c r="G3">
        <f>-'Yıllık Veriler'!G3</f>
        <v>15547059000</v>
      </c>
      <c r="H3">
        <f>-'Yıllık Veriler'!H3</f>
        <v>15979654000</v>
      </c>
      <c r="I3">
        <f>-'Yıllık Veriler'!I3</f>
        <v>16117831000</v>
      </c>
      <c r="J3">
        <f>-'Yıllık Veriler'!J3</f>
        <v>16075601000</v>
      </c>
      <c r="K3">
        <f>-'Yıllık Veriler'!K3</f>
        <v>16578691000</v>
      </c>
      <c r="L3">
        <f>-'Yıllık Veriler'!L3</f>
        <v>18723255000</v>
      </c>
      <c r="M3">
        <f>-'Yıllık Veriler'!M3</f>
        <v>24712503000</v>
      </c>
      <c r="N3">
        <f>-'Yıllık Veriler'!N3</f>
        <v>35730983000</v>
      </c>
      <c r="O3">
        <f>-'Yıllık Veriler'!O3</f>
        <v>48329868000</v>
      </c>
      <c r="P3">
        <f>-'Yıllık Veriler'!P3</f>
        <v>64594895000</v>
      </c>
      <c r="Q3">
        <f>-'Yıllık Veriler'!Q3</f>
        <v>68620850000</v>
      </c>
      <c r="R3">
        <f>-'Yıllık Veriler'!R3</f>
        <v>78061862000</v>
      </c>
      <c r="S3">
        <f>-'Yıllık Veriler'!S3</f>
        <v>85856335000</v>
      </c>
      <c r="T3">
        <f>-'Yıllık Veriler'!T3</f>
        <v>97019263000</v>
      </c>
    </row>
    <row r="4" spans="1:20" x14ac:dyDescent="0.25">
      <c r="A4" s="8" t="s">
        <v>189</v>
      </c>
      <c r="B4">
        <f>Bilanço!F9</f>
        <v>132654000</v>
      </c>
      <c r="C4">
        <f>Bilanço!G9</f>
        <v>147075000</v>
      </c>
      <c r="D4">
        <f>Bilanço!H9</f>
        <v>143507000</v>
      </c>
      <c r="E4">
        <f>Bilanço!I9</f>
        <v>131953000</v>
      </c>
      <c r="F4">
        <f>Bilanço!J9</f>
        <v>143359000</v>
      </c>
      <c r="G4">
        <f>Bilanço!K9</f>
        <v>162453000</v>
      </c>
      <c r="H4">
        <f>Bilanço!L9</f>
        <v>152948000</v>
      </c>
      <c r="I4">
        <f>Bilanço!M9</f>
        <v>169539000</v>
      </c>
      <c r="J4">
        <f>Bilanço!N9</f>
        <v>204491000</v>
      </c>
      <c r="K4">
        <f>Bilanço!O9</f>
        <v>281893000</v>
      </c>
      <c r="L4">
        <f>Bilanço!P9</f>
        <v>383249000</v>
      </c>
      <c r="M4">
        <f>Bilanço!Q9</f>
        <v>447450000</v>
      </c>
      <c r="N4">
        <f>Bilanço!R9</f>
        <v>835698000</v>
      </c>
      <c r="O4">
        <f>Bilanço!S9</f>
        <v>1235943000</v>
      </c>
      <c r="P4">
        <f>Bilanço!T9</f>
        <v>1657629000</v>
      </c>
      <c r="Q4">
        <f>Bilanço!U9</f>
        <v>1562338000</v>
      </c>
      <c r="R4">
        <f>Bilanço!V9</f>
        <v>2051735000</v>
      </c>
      <c r="S4">
        <f>Bilanço!W9</f>
        <v>2882046000</v>
      </c>
      <c r="T4">
        <f>Bilanço!X9</f>
        <v>3499028000</v>
      </c>
    </row>
    <row r="5" spans="1:20" x14ac:dyDescent="0.25">
      <c r="A5" s="8" t="s">
        <v>207</v>
      </c>
      <c r="E5">
        <f>AVERAGE(B4:E4)</f>
        <v>138797250</v>
      </c>
      <c r="F5">
        <f t="shared" ref="F5:T5" si="0">AVERAGE(C4:F4)</f>
        <v>141473500</v>
      </c>
      <c r="G5">
        <f t="shared" si="0"/>
        <v>145318000</v>
      </c>
      <c r="H5">
        <f t="shared" si="0"/>
        <v>147678250</v>
      </c>
      <c r="I5">
        <f t="shared" si="0"/>
        <v>157074750</v>
      </c>
      <c r="J5">
        <f t="shared" si="0"/>
        <v>172357750</v>
      </c>
      <c r="K5">
        <f t="shared" si="0"/>
        <v>202217750</v>
      </c>
      <c r="L5">
        <f t="shared" si="0"/>
        <v>259793000</v>
      </c>
      <c r="M5">
        <f t="shared" si="0"/>
        <v>329270750</v>
      </c>
      <c r="N5">
        <f t="shared" si="0"/>
        <v>487072500</v>
      </c>
      <c r="O5">
        <f t="shared" si="0"/>
        <v>725585000</v>
      </c>
      <c r="P5">
        <f t="shared" si="0"/>
        <v>1044180000</v>
      </c>
      <c r="Q5">
        <f t="shared" si="0"/>
        <v>1322902000</v>
      </c>
      <c r="R5">
        <f t="shared" si="0"/>
        <v>1626911250</v>
      </c>
      <c r="S5">
        <f t="shared" si="0"/>
        <v>2038437000</v>
      </c>
      <c r="T5">
        <f t="shared" si="0"/>
        <v>2498786750</v>
      </c>
    </row>
    <row r="6" spans="1:20" x14ac:dyDescent="0.25">
      <c r="A6" s="8" t="s">
        <v>208</v>
      </c>
      <c r="B6" s="4"/>
      <c r="C6" s="4"/>
      <c r="D6" s="4"/>
      <c r="E6" s="4">
        <f>E3/E5</f>
        <v>101.64908886883566</v>
      </c>
      <c r="F6" s="4">
        <f t="shared" ref="F6:T6" si="1">F3/F5</f>
        <v>107.02240348899264</v>
      </c>
      <c r="G6" s="4">
        <f t="shared" si="1"/>
        <v>106.98646416823793</v>
      </c>
      <c r="H6" s="4">
        <f t="shared" si="1"/>
        <v>108.20587324132023</v>
      </c>
      <c r="I6" s="4">
        <f t="shared" si="1"/>
        <v>102.61248863996282</v>
      </c>
      <c r="J6" s="4">
        <f t="shared" si="1"/>
        <v>93.268802824358062</v>
      </c>
      <c r="K6" s="4">
        <f t="shared" si="1"/>
        <v>81.984351027543326</v>
      </c>
      <c r="L6" s="4">
        <f t="shared" si="1"/>
        <v>72.06989795721978</v>
      </c>
      <c r="M6" s="4">
        <f t="shared" si="1"/>
        <v>75.05222677690017</v>
      </c>
      <c r="N6" s="4">
        <f t="shared" si="1"/>
        <v>73.358653999147975</v>
      </c>
      <c r="O6" s="4">
        <f t="shared" si="1"/>
        <v>66.608141017248158</v>
      </c>
      <c r="P6" s="4">
        <f t="shared" si="1"/>
        <v>61.86183895496945</v>
      </c>
      <c r="Q6" s="4">
        <f t="shared" si="1"/>
        <v>51.871453818952574</v>
      </c>
      <c r="R6" s="4">
        <f t="shared" si="1"/>
        <v>47.981635138364183</v>
      </c>
      <c r="S6" s="4">
        <f t="shared" si="1"/>
        <v>42.118709089366021</v>
      </c>
      <c r="T6" s="4">
        <f t="shared" si="1"/>
        <v>38.826547723610268</v>
      </c>
    </row>
    <row r="7" spans="1:20" x14ac:dyDescent="0.25">
      <c r="A7" s="8" t="s">
        <v>209</v>
      </c>
      <c r="E7" s="4">
        <f>365/E6</f>
        <v>3.5907847680856531</v>
      </c>
      <c r="F7" s="4">
        <f t="shared" ref="F7:T7" si="2">365/F6</f>
        <v>3.4105008680499371</v>
      </c>
      <c r="G7" s="4">
        <f t="shared" si="2"/>
        <v>3.4116465371360589</v>
      </c>
      <c r="H7" s="4">
        <f t="shared" si="2"/>
        <v>3.3731995229683949</v>
      </c>
      <c r="I7" s="4">
        <f t="shared" si="2"/>
        <v>3.55707190067944</v>
      </c>
      <c r="J7" s="4">
        <f t="shared" si="2"/>
        <v>3.9134200177026037</v>
      </c>
      <c r="K7" s="4">
        <f t="shared" si="2"/>
        <v>4.4520691500915239</v>
      </c>
      <c r="L7" s="4">
        <f t="shared" si="2"/>
        <v>5.0645277757526674</v>
      </c>
      <c r="M7" s="4">
        <f t="shared" si="2"/>
        <v>4.8632800874116224</v>
      </c>
      <c r="N7" s="4">
        <f t="shared" si="2"/>
        <v>4.9755547587369762</v>
      </c>
      <c r="O7" s="4">
        <f t="shared" si="2"/>
        <v>5.4798106421478323</v>
      </c>
      <c r="P7" s="4">
        <f t="shared" si="2"/>
        <v>5.900244903254352</v>
      </c>
      <c r="Q7" s="4">
        <f t="shared" si="2"/>
        <v>7.0366256028597727</v>
      </c>
      <c r="R7" s="4">
        <f t="shared" si="2"/>
        <v>7.6070771441501108</v>
      </c>
      <c r="S7" s="4">
        <f t="shared" si="2"/>
        <v>8.6659825975567202</v>
      </c>
      <c r="T7" s="4">
        <f t="shared" si="2"/>
        <v>9.4007842932181411</v>
      </c>
    </row>
    <row r="25" spans="1:20" x14ac:dyDescent="0.25">
      <c r="B25" s="1" t="s">
        <v>19</v>
      </c>
      <c r="C25" s="1" t="s">
        <v>18</v>
      </c>
      <c r="D25" s="1" t="s">
        <v>17</v>
      </c>
      <c r="E25" s="1" t="s">
        <v>16</v>
      </c>
      <c r="F25" s="1" t="s">
        <v>15</v>
      </c>
      <c r="G25" s="1" t="s">
        <v>14</v>
      </c>
      <c r="H25" s="1" t="s">
        <v>13</v>
      </c>
      <c r="I25" s="1" t="s">
        <v>12</v>
      </c>
      <c r="J25" s="1" t="s">
        <v>11</v>
      </c>
      <c r="K25" s="1" t="s">
        <v>10</v>
      </c>
      <c r="L25" s="1" t="s">
        <v>9</v>
      </c>
      <c r="M25" s="1" t="s">
        <v>8</v>
      </c>
      <c r="N25" s="1" t="s">
        <v>7</v>
      </c>
      <c r="O25" s="1" t="s">
        <v>6</v>
      </c>
      <c r="P25" s="1" t="s">
        <v>5</v>
      </c>
      <c r="Q25" s="1" t="s">
        <v>4</v>
      </c>
      <c r="R25" s="1" t="s">
        <v>3</v>
      </c>
      <c r="S25" s="1" t="s">
        <v>2</v>
      </c>
      <c r="T25" s="1" t="s">
        <v>1</v>
      </c>
    </row>
    <row r="26" spans="1:20" x14ac:dyDescent="0.25">
      <c r="A26" s="8" t="s">
        <v>81</v>
      </c>
      <c r="B26">
        <f>'Yıllık Veriler'!B2</f>
        <v>18769899000</v>
      </c>
      <c r="C26">
        <f>'Yıllık Veriler'!C2</f>
        <v>19866549000</v>
      </c>
      <c r="D26">
        <f>'Yıllık Veriler'!D2</f>
        <v>20440893000</v>
      </c>
      <c r="E26">
        <f>'Yıllık Veriler'!E2</f>
        <v>19453085000</v>
      </c>
      <c r="F26">
        <f>'Yıllık Veriler'!F2</f>
        <v>20748528000</v>
      </c>
      <c r="G26">
        <f>'Yıllık Veriler'!G2</f>
        <v>21230574000</v>
      </c>
      <c r="H26">
        <f>'Yıllık Veriler'!H2</f>
        <v>21774399000</v>
      </c>
      <c r="I26">
        <f>'Yıllık Veriler'!I2</f>
        <v>21757203000</v>
      </c>
      <c r="J26">
        <f>'Yıllık Veriler'!J2</f>
        <v>21866989000</v>
      </c>
      <c r="K26">
        <f>'Yıllık Veriler'!K2</f>
        <v>22617287000</v>
      </c>
      <c r="L26">
        <f>'Yıllık Veriler'!L2</f>
        <v>25229545000</v>
      </c>
      <c r="M26">
        <f>'Yıllık Veriler'!M2</f>
        <v>32994330000</v>
      </c>
      <c r="N26">
        <f>'Yıllık Veriler'!N2</f>
        <v>45015893000</v>
      </c>
      <c r="O26">
        <f>'Yıllık Veriler'!O2</f>
        <v>58080302000</v>
      </c>
      <c r="P26">
        <f>'Yıllık Veriler'!P2</f>
        <v>75382601000</v>
      </c>
      <c r="Q26">
        <f>'Yıllık Veriler'!Q2</f>
        <v>84449031000</v>
      </c>
      <c r="R26">
        <f>'Yıllık Veriler'!R2</f>
        <v>95180020000</v>
      </c>
      <c r="S26">
        <f>'Yıllık Veriler'!S2</f>
        <v>105515472000</v>
      </c>
      <c r="T26">
        <f>'Yıllık Veriler'!T2</f>
        <v>119928348000</v>
      </c>
    </row>
    <row r="27" spans="1:20" x14ac:dyDescent="0.25">
      <c r="A27" s="8" t="s">
        <v>193</v>
      </c>
      <c r="B27">
        <f>Bilanço!F5</f>
        <v>2793936000</v>
      </c>
      <c r="C27">
        <f>Bilanço!G5</f>
        <v>2937819000</v>
      </c>
      <c r="D27">
        <f>Bilanço!H5</f>
        <v>3001489000</v>
      </c>
      <c r="E27">
        <f>Bilanço!I5</f>
        <v>3009455000</v>
      </c>
      <c r="F27">
        <f>Bilanço!J5</f>
        <v>3137690000</v>
      </c>
      <c r="G27">
        <f>Bilanço!K5</f>
        <v>3439057000</v>
      </c>
      <c r="H27">
        <f>Bilanço!L5</f>
        <v>3581685000</v>
      </c>
      <c r="I27">
        <f>Bilanço!M5</f>
        <v>2943668000</v>
      </c>
      <c r="J27">
        <f>Bilanço!N5</f>
        <v>3174629000</v>
      </c>
      <c r="K27">
        <f>Bilanço!O5</f>
        <v>3210422000</v>
      </c>
      <c r="L27">
        <f>Bilanço!P5</f>
        <v>4206258000</v>
      </c>
      <c r="M27">
        <f>Bilanço!Q5</f>
        <v>5572805000</v>
      </c>
      <c r="N27">
        <f>Bilanço!R5</f>
        <v>10006990000</v>
      </c>
      <c r="O27">
        <f>Bilanço!S5</f>
        <v>14121437000</v>
      </c>
      <c r="P27">
        <f>Bilanço!T5</f>
        <v>16532497000</v>
      </c>
      <c r="Q27">
        <f>Bilanço!U5</f>
        <v>5687530000</v>
      </c>
      <c r="R27">
        <f>Bilanço!V5</f>
        <v>6481751000</v>
      </c>
      <c r="S27">
        <f>Bilanço!W5</f>
        <v>7527305000</v>
      </c>
      <c r="T27">
        <f>Bilanço!X5</f>
        <v>15581403000</v>
      </c>
    </row>
    <row r="28" spans="1:20" x14ac:dyDescent="0.25">
      <c r="A28" s="8" t="s">
        <v>210</v>
      </c>
      <c r="E28">
        <f>AVERAGE(B27:E27)</f>
        <v>2935674750</v>
      </c>
      <c r="F28">
        <f t="shared" ref="F28:T28" si="3">AVERAGE(C27:F27)</f>
        <v>3021613250</v>
      </c>
      <c r="G28">
        <f t="shared" si="3"/>
        <v>3146922750</v>
      </c>
      <c r="H28">
        <f t="shared" si="3"/>
        <v>3291971750</v>
      </c>
      <c r="I28">
        <f t="shared" si="3"/>
        <v>3275525000</v>
      </c>
      <c r="J28">
        <f t="shared" si="3"/>
        <v>3284759750</v>
      </c>
      <c r="K28">
        <f t="shared" si="3"/>
        <v>3227601000</v>
      </c>
      <c r="L28">
        <f t="shared" si="3"/>
        <v>3383744250</v>
      </c>
      <c r="M28">
        <f t="shared" si="3"/>
        <v>4041028500</v>
      </c>
      <c r="N28">
        <f t="shared" si="3"/>
        <v>5749118750</v>
      </c>
      <c r="O28">
        <f t="shared" si="3"/>
        <v>8476872500</v>
      </c>
      <c r="P28">
        <f t="shared" si="3"/>
        <v>11558432250</v>
      </c>
      <c r="Q28">
        <f t="shared" si="3"/>
        <v>11587113500</v>
      </c>
      <c r="R28">
        <f t="shared" si="3"/>
        <v>10705803750</v>
      </c>
      <c r="S28">
        <f t="shared" si="3"/>
        <v>9057270750</v>
      </c>
      <c r="T28">
        <f t="shared" si="3"/>
        <v>8819497250</v>
      </c>
    </row>
    <row r="29" spans="1:20" x14ac:dyDescent="0.25">
      <c r="A29" s="8" t="s">
        <v>211</v>
      </c>
      <c r="E29" s="4">
        <f>E26/E28</f>
        <v>6.6264442271746899</v>
      </c>
      <c r="F29" s="4">
        <f t="shared" ref="F29:T29" si="4">F26/F28</f>
        <v>6.8667053932199957</v>
      </c>
      <c r="G29" s="4">
        <f t="shared" si="4"/>
        <v>6.7464554063171711</v>
      </c>
      <c r="H29" s="4">
        <f t="shared" si="4"/>
        <v>6.6143942456371319</v>
      </c>
      <c r="I29" s="4">
        <f t="shared" si="4"/>
        <v>6.6423559582051732</v>
      </c>
      <c r="J29" s="4">
        <f t="shared" si="4"/>
        <v>6.6571045264421542</v>
      </c>
      <c r="K29" s="4">
        <f t="shared" si="4"/>
        <v>7.0074606495660401</v>
      </c>
      <c r="L29" s="4">
        <f t="shared" si="4"/>
        <v>7.4561028068241271</v>
      </c>
      <c r="M29" s="4">
        <f t="shared" si="4"/>
        <v>8.1648347691682943</v>
      </c>
      <c r="N29" s="4">
        <f t="shared" si="4"/>
        <v>7.8300509969462713</v>
      </c>
      <c r="O29" s="4">
        <f t="shared" si="4"/>
        <v>6.8516191555317132</v>
      </c>
      <c r="P29" s="4">
        <f t="shared" si="4"/>
        <v>6.5218707320796039</v>
      </c>
      <c r="Q29" s="4">
        <f t="shared" si="4"/>
        <v>7.2881853621266419</v>
      </c>
      <c r="R29" s="4">
        <f t="shared" si="4"/>
        <v>8.8905067029647356</v>
      </c>
      <c r="S29" s="4">
        <f t="shared" si="4"/>
        <v>11.649808746194321</v>
      </c>
      <c r="T29" s="4">
        <f t="shared" si="4"/>
        <v>13.598093474092302</v>
      </c>
    </row>
    <row r="30" spans="1:20" x14ac:dyDescent="0.25">
      <c r="A30" s="8" t="s">
        <v>212</v>
      </c>
      <c r="E30" s="4">
        <f>365/E29</f>
        <v>55.082331864071939</v>
      </c>
      <c r="F30" s="4">
        <f t="shared" ref="F30:T30" si="5">365/F29</f>
        <v>53.155040022598229</v>
      </c>
      <c r="G30" s="4">
        <f t="shared" si="5"/>
        <v>54.102484640782677</v>
      </c>
      <c r="H30" s="4">
        <f t="shared" si="5"/>
        <v>55.18267984112903</v>
      </c>
      <c r="I30" s="4">
        <f t="shared" si="5"/>
        <v>54.950382408988879</v>
      </c>
      <c r="J30" s="4">
        <f t="shared" si="5"/>
        <v>54.82864187428823</v>
      </c>
      <c r="K30" s="4">
        <f t="shared" si="5"/>
        <v>52.087342084839797</v>
      </c>
      <c r="L30" s="4">
        <f t="shared" si="5"/>
        <v>48.953187671438386</v>
      </c>
      <c r="M30" s="4">
        <f t="shared" si="5"/>
        <v>44.70390526190409</v>
      </c>
      <c r="N30" s="4">
        <f t="shared" si="5"/>
        <v>46.615277492107062</v>
      </c>
      <c r="O30" s="4">
        <f t="shared" si="5"/>
        <v>53.272079447865124</v>
      </c>
      <c r="P30" s="4">
        <f t="shared" si="5"/>
        <v>55.96553734262897</v>
      </c>
      <c r="Q30" s="4">
        <f t="shared" si="5"/>
        <v>50.081053357497964</v>
      </c>
      <c r="R30" s="4">
        <f t="shared" si="5"/>
        <v>41.055027817287701</v>
      </c>
      <c r="S30" s="4">
        <f t="shared" si="5"/>
        <v>31.330986452394395</v>
      </c>
      <c r="T30" s="4">
        <f t="shared" si="5"/>
        <v>26.841998159184183</v>
      </c>
    </row>
    <row r="47" spans="1:20" x14ac:dyDescent="0.25">
      <c r="B47" s="1" t="s">
        <v>19</v>
      </c>
      <c r="C47" s="1" t="s">
        <v>18</v>
      </c>
      <c r="D47" s="1" t="s">
        <v>17</v>
      </c>
      <c r="E47" s="1" t="s">
        <v>16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11</v>
      </c>
      <c r="K47" s="1" t="s">
        <v>10</v>
      </c>
      <c r="L47" s="1" t="s">
        <v>9</v>
      </c>
      <c r="M47" s="1" t="s">
        <v>8</v>
      </c>
      <c r="N47" s="1" t="s">
        <v>7</v>
      </c>
      <c r="O47" s="1" t="s">
        <v>6</v>
      </c>
      <c r="P47" s="1" t="s">
        <v>5</v>
      </c>
      <c r="Q47" s="1" t="s">
        <v>4</v>
      </c>
      <c r="R47" s="1" t="s">
        <v>3</v>
      </c>
      <c r="S47" s="1" t="s">
        <v>2</v>
      </c>
      <c r="T47" s="1" t="s">
        <v>1</v>
      </c>
    </row>
    <row r="48" spans="1:20" x14ac:dyDescent="0.25">
      <c r="A48" s="8" t="s">
        <v>206</v>
      </c>
      <c r="B48">
        <f>B3</f>
        <v>12527726000</v>
      </c>
      <c r="C48">
        <f t="shared" ref="C48:T48" si="6">C3</f>
        <v>13457519000</v>
      </c>
      <c r="D48">
        <f t="shared" si="6"/>
        <v>13753291000</v>
      </c>
      <c r="E48">
        <f t="shared" si="6"/>
        <v>14108614000</v>
      </c>
      <c r="F48">
        <f t="shared" si="6"/>
        <v>15140834000</v>
      </c>
      <c r="G48">
        <f t="shared" si="6"/>
        <v>15547059000</v>
      </c>
      <c r="H48">
        <f t="shared" si="6"/>
        <v>15979654000</v>
      </c>
      <c r="I48">
        <f t="shared" si="6"/>
        <v>16117831000</v>
      </c>
      <c r="J48">
        <f t="shared" si="6"/>
        <v>16075601000</v>
      </c>
      <c r="K48">
        <f t="shared" si="6"/>
        <v>16578691000</v>
      </c>
      <c r="L48">
        <f t="shared" si="6"/>
        <v>18723255000</v>
      </c>
      <c r="M48">
        <f t="shared" si="6"/>
        <v>24712503000</v>
      </c>
      <c r="N48">
        <f t="shared" si="6"/>
        <v>35730983000</v>
      </c>
      <c r="O48">
        <f t="shared" si="6"/>
        <v>48329868000</v>
      </c>
      <c r="P48">
        <f t="shared" si="6"/>
        <v>64594895000</v>
      </c>
      <c r="Q48">
        <f t="shared" si="6"/>
        <v>68620850000</v>
      </c>
      <c r="R48">
        <f t="shared" si="6"/>
        <v>78061862000</v>
      </c>
      <c r="S48">
        <f t="shared" si="6"/>
        <v>85856335000</v>
      </c>
      <c r="T48">
        <f t="shared" si="6"/>
        <v>97019263000</v>
      </c>
    </row>
    <row r="49" spans="1:20" x14ac:dyDescent="0.25">
      <c r="A49" s="8" t="s">
        <v>213</v>
      </c>
      <c r="B49">
        <f>Bilanço!F35</f>
        <v>1611681000</v>
      </c>
      <c r="C49">
        <f>Bilanço!G35</f>
        <v>1872421000</v>
      </c>
      <c r="D49">
        <f>Bilanço!H35</f>
        <v>1577642000</v>
      </c>
      <c r="E49">
        <f>Bilanço!I35</f>
        <v>2611620000</v>
      </c>
      <c r="F49">
        <f>Bilanço!J35</f>
        <v>1739954000</v>
      </c>
      <c r="G49">
        <f>Bilanço!K35</f>
        <v>1874223000</v>
      </c>
      <c r="H49">
        <f>Bilanço!L35</f>
        <v>1682928000</v>
      </c>
      <c r="I49">
        <f>Bilanço!M35</f>
        <v>1914357000</v>
      </c>
      <c r="J49">
        <f>Bilanço!N35</f>
        <v>1666495000</v>
      </c>
      <c r="K49">
        <f>Bilanço!O35</f>
        <v>2106507000</v>
      </c>
      <c r="L49">
        <f>Bilanço!P35</f>
        <v>2191385000</v>
      </c>
      <c r="M49">
        <f>Bilanço!Q35</f>
        <v>3981140000</v>
      </c>
      <c r="N49">
        <f>Bilanço!R35</f>
        <v>3176777000</v>
      </c>
      <c r="O49">
        <f>Bilanço!S35</f>
        <v>6328663000</v>
      </c>
      <c r="P49">
        <f>Bilanço!T35</f>
        <v>11295879000</v>
      </c>
      <c r="Q49">
        <f>Bilanço!U35</f>
        <v>6772301000</v>
      </c>
      <c r="R49">
        <f>Bilanço!V35</f>
        <v>10859304000</v>
      </c>
      <c r="S49">
        <f>Bilanço!W35</f>
        <v>16224772000</v>
      </c>
      <c r="T49">
        <f>Bilanço!X35</f>
        <v>18460391000</v>
      </c>
    </row>
    <row r="50" spans="1:20" x14ac:dyDescent="0.25">
      <c r="A50" s="8" t="s">
        <v>214</v>
      </c>
      <c r="E50">
        <f>AVERAGE(B49:E49)</f>
        <v>1918341000</v>
      </c>
      <c r="F50">
        <f t="shared" ref="F50:T50" si="7">AVERAGE(C49:F49)</f>
        <v>1950409250</v>
      </c>
      <c r="G50">
        <f t="shared" si="7"/>
        <v>1950859750</v>
      </c>
      <c r="H50">
        <f t="shared" si="7"/>
        <v>1977181250</v>
      </c>
      <c r="I50">
        <f t="shared" si="7"/>
        <v>1802865500</v>
      </c>
      <c r="J50">
        <f t="shared" si="7"/>
        <v>1784500750</v>
      </c>
      <c r="K50">
        <f t="shared" si="7"/>
        <v>1842571750</v>
      </c>
      <c r="L50">
        <f t="shared" si="7"/>
        <v>1969686000</v>
      </c>
      <c r="M50">
        <f t="shared" si="7"/>
        <v>2486381750</v>
      </c>
      <c r="N50">
        <f t="shared" si="7"/>
        <v>2863952250</v>
      </c>
      <c r="O50">
        <f t="shared" si="7"/>
        <v>3919491250</v>
      </c>
      <c r="P50">
        <f t="shared" si="7"/>
        <v>6195614750</v>
      </c>
      <c r="Q50">
        <f t="shared" si="7"/>
        <v>6893405000</v>
      </c>
      <c r="R50">
        <f t="shared" si="7"/>
        <v>8814036750</v>
      </c>
      <c r="S50">
        <f t="shared" si="7"/>
        <v>11288064000</v>
      </c>
      <c r="T50">
        <f t="shared" si="7"/>
        <v>13079192000</v>
      </c>
    </row>
    <row r="51" spans="1:20" x14ac:dyDescent="0.25">
      <c r="A51" s="8" t="s">
        <v>215</v>
      </c>
      <c r="E51" s="4">
        <f>E48/E50</f>
        <v>7.3545912848654122</v>
      </c>
      <c r="F51" s="4">
        <f t="shared" ref="F51:T51" si="8">F48/F50</f>
        <v>7.7629010424350682</v>
      </c>
      <c r="G51" s="4">
        <f t="shared" si="8"/>
        <v>7.9693371089336384</v>
      </c>
      <c r="H51" s="4">
        <f t="shared" si="8"/>
        <v>8.0820380023328671</v>
      </c>
      <c r="I51" s="4">
        <f t="shared" si="8"/>
        <v>8.9401183837618508</v>
      </c>
      <c r="J51" s="4">
        <f t="shared" si="8"/>
        <v>9.0084585282466261</v>
      </c>
      <c r="K51" s="4">
        <f t="shared" si="8"/>
        <v>8.9975823193859341</v>
      </c>
      <c r="L51" s="4">
        <f t="shared" si="8"/>
        <v>9.50570547792897</v>
      </c>
      <c r="M51" s="4">
        <f t="shared" si="8"/>
        <v>9.9391426919860564</v>
      </c>
      <c r="N51" s="4">
        <f t="shared" si="8"/>
        <v>12.476109893242809</v>
      </c>
      <c r="O51" s="4">
        <f t="shared" si="8"/>
        <v>12.33064826972123</v>
      </c>
      <c r="P51" s="4">
        <f t="shared" si="8"/>
        <v>10.425905677882893</v>
      </c>
      <c r="Q51" s="4">
        <f t="shared" si="8"/>
        <v>9.9545652692682349</v>
      </c>
      <c r="R51" s="4">
        <f t="shared" si="8"/>
        <v>8.8565392015185331</v>
      </c>
      <c r="S51" s="4">
        <f t="shared" si="8"/>
        <v>7.6059397785129494</v>
      </c>
      <c r="T51" s="4">
        <f t="shared" si="8"/>
        <v>7.4178330740920391</v>
      </c>
    </row>
    <row r="52" spans="1:20" x14ac:dyDescent="0.25">
      <c r="A52" s="8" t="s">
        <v>216</v>
      </c>
      <c r="E52" s="6">
        <f>365/E51</f>
        <v>49.628862551629808</v>
      </c>
      <c r="F52" s="6">
        <f t="shared" ref="F52:T52" si="9">365/F51</f>
        <v>47.018504809576541</v>
      </c>
      <c r="G52" s="6">
        <f t="shared" si="9"/>
        <v>45.800547148499277</v>
      </c>
      <c r="H52" s="6">
        <f t="shared" si="9"/>
        <v>45.16187623649423</v>
      </c>
      <c r="I52" s="6">
        <f t="shared" si="9"/>
        <v>40.827199857102357</v>
      </c>
      <c r="J52" s="6">
        <f t="shared" si="9"/>
        <v>40.517475754094669</v>
      </c>
      <c r="K52" s="6">
        <f t="shared" si="9"/>
        <v>40.566452969658464</v>
      </c>
      <c r="L52" s="6">
        <f t="shared" si="9"/>
        <v>38.39799169535425</v>
      </c>
      <c r="M52" s="6">
        <f t="shared" si="9"/>
        <v>36.723489269783798</v>
      </c>
      <c r="N52" s="6">
        <f t="shared" si="9"/>
        <v>29.255914152991537</v>
      </c>
      <c r="O52" s="6">
        <f t="shared" si="9"/>
        <v>29.60103897345633</v>
      </c>
      <c r="P52" s="6">
        <f t="shared" si="9"/>
        <v>35.008948985055241</v>
      </c>
      <c r="Q52" s="6">
        <f t="shared" si="9"/>
        <v>36.666593681075071</v>
      </c>
      <c r="R52" s="6">
        <f t="shared" si="9"/>
        <v>41.212486242641759</v>
      </c>
      <c r="S52" s="6">
        <f t="shared" si="9"/>
        <v>47.988810144295122</v>
      </c>
      <c r="T52" s="6">
        <f t="shared" si="9"/>
        <v>49.205744636505841</v>
      </c>
    </row>
    <row r="53" spans="1:20" x14ac:dyDescent="0.25">
      <c r="A53" s="8" t="s">
        <v>217</v>
      </c>
      <c r="E53" s="4">
        <f>E7+E30-E52</f>
        <v>9.0442540805277858</v>
      </c>
      <c r="F53" s="4">
        <f t="shared" ref="F53:T53" si="10">F7+F30-F52</f>
        <v>9.5470360810716244</v>
      </c>
      <c r="G53" s="4">
        <f t="shared" si="10"/>
        <v>11.713584029419458</v>
      </c>
      <c r="H53" s="4">
        <f t="shared" si="10"/>
        <v>13.394003127603192</v>
      </c>
      <c r="I53" s="4">
        <f t="shared" si="10"/>
        <v>17.680254452565961</v>
      </c>
      <c r="J53" s="4">
        <f t="shared" si="10"/>
        <v>18.224586137896168</v>
      </c>
      <c r="K53" s="4">
        <f t="shared" si="10"/>
        <v>15.972958265272858</v>
      </c>
      <c r="L53" s="4">
        <f t="shared" si="10"/>
        <v>15.619723751836801</v>
      </c>
      <c r="M53" s="4">
        <f t="shared" si="10"/>
        <v>12.843696079531917</v>
      </c>
      <c r="N53" s="4">
        <f t="shared" si="10"/>
        <v>22.334918097852501</v>
      </c>
      <c r="O53" s="4">
        <f t="shared" si="10"/>
        <v>29.150851116556627</v>
      </c>
      <c r="P53" s="4">
        <f t="shared" si="10"/>
        <v>26.856833260828083</v>
      </c>
      <c r="Q53" s="4">
        <f t="shared" si="10"/>
        <v>20.451085279282665</v>
      </c>
      <c r="R53" s="4">
        <f t="shared" si="10"/>
        <v>7.449618718796053</v>
      </c>
      <c r="S53" s="4">
        <f t="shared" si="10"/>
        <v>-7.9918410943440037</v>
      </c>
      <c r="T53" s="4">
        <f t="shared" si="10"/>
        <v>-12.962962184103517</v>
      </c>
    </row>
    <row r="70" spans="1:20" x14ac:dyDescent="0.25">
      <c r="B70" s="1" t="s">
        <v>19</v>
      </c>
      <c r="C70" s="1" t="s">
        <v>18</v>
      </c>
      <c r="D70" s="1" t="s">
        <v>17</v>
      </c>
      <c r="E70" s="1" t="s">
        <v>16</v>
      </c>
      <c r="F70" s="1" t="s">
        <v>15</v>
      </c>
      <c r="G70" s="1" t="s">
        <v>14</v>
      </c>
      <c r="H70" s="1" t="s">
        <v>13</v>
      </c>
      <c r="I70" s="1" t="s">
        <v>12</v>
      </c>
      <c r="J70" s="1" t="s">
        <v>11</v>
      </c>
      <c r="K70" s="1" t="s">
        <v>10</v>
      </c>
      <c r="L70" s="1" t="s">
        <v>9</v>
      </c>
      <c r="M70" s="1" t="s">
        <v>8</v>
      </c>
      <c r="N70" s="1" t="s">
        <v>7</v>
      </c>
      <c r="O70" s="1" t="s">
        <v>6</v>
      </c>
      <c r="P70" s="1" t="s">
        <v>5</v>
      </c>
      <c r="Q70" s="1" t="s">
        <v>4</v>
      </c>
      <c r="R70" s="1" t="s">
        <v>3</v>
      </c>
      <c r="S70" s="1" t="s">
        <v>2</v>
      </c>
      <c r="T70" s="1" t="s">
        <v>1</v>
      </c>
    </row>
    <row r="71" spans="1:20" x14ac:dyDescent="0.25">
      <c r="A71" s="8" t="s">
        <v>81</v>
      </c>
      <c r="B71">
        <f>B26</f>
        <v>18769899000</v>
      </c>
      <c r="C71">
        <f t="shared" ref="C71:T71" si="11">C26</f>
        <v>19866549000</v>
      </c>
      <c r="D71">
        <f t="shared" si="11"/>
        <v>20440893000</v>
      </c>
      <c r="E71">
        <f t="shared" si="11"/>
        <v>19453085000</v>
      </c>
      <c r="F71">
        <f t="shared" si="11"/>
        <v>20748528000</v>
      </c>
      <c r="G71">
        <f t="shared" si="11"/>
        <v>21230574000</v>
      </c>
      <c r="H71">
        <f t="shared" si="11"/>
        <v>21774399000</v>
      </c>
      <c r="I71">
        <f t="shared" si="11"/>
        <v>21757203000</v>
      </c>
      <c r="J71">
        <f t="shared" si="11"/>
        <v>21866989000</v>
      </c>
      <c r="K71">
        <f t="shared" si="11"/>
        <v>22617287000</v>
      </c>
      <c r="L71">
        <f t="shared" si="11"/>
        <v>25229545000</v>
      </c>
      <c r="M71">
        <f t="shared" si="11"/>
        <v>32994330000</v>
      </c>
      <c r="N71">
        <f t="shared" si="11"/>
        <v>45015893000</v>
      </c>
      <c r="O71">
        <f t="shared" si="11"/>
        <v>58080302000</v>
      </c>
      <c r="P71">
        <f t="shared" si="11"/>
        <v>75382601000</v>
      </c>
      <c r="Q71">
        <f t="shared" si="11"/>
        <v>84449031000</v>
      </c>
      <c r="R71">
        <f t="shared" si="11"/>
        <v>95180020000</v>
      </c>
      <c r="S71">
        <f t="shared" si="11"/>
        <v>105515472000</v>
      </c>
      <c r="T71">
        <f t="shared" si="11"/>
        <v>119928348000</v>
      </c>
    </row>
    <row r="72" spans="1:20" x14ac:dyDescent="0.25">
      <c r="A72" s="8" t="s">
        <v>218</v>
      </c>
      <c r="B72">
        <f>Bilanço!F30</f>
        <v>24421116000</v>
      </c>
      <c r="C72">
        <f>Bilanço!G30</f>
        <v>23773330000</v>
      </c>
      <c r="D72">
        <f>Bilanço!H30</f>
        <v>22741796000</v>
      </c>
      <c r="E72">
        <f>Bilanço!I30</f>
        <v>23395458000</v>
      </c>
      <c r="F72">
        <f>Bilanço!J30</f>
        <v>24456902000</v>
      </c>
      <c r="G72">
        <f>Bilanço!K30</f>
        <v>24726854000</v>
      </c>
      <c r="H72">
        <f>Bilanço!L30</f>
        <v>25447886000</v>
      </c>
      <c r="I72">
        <f>Bilanço!M30</f>
        <v>24675505000</v>
      </c>
      <c r="J72">
        <f>Bilanço!N30</f>
        <v>25361660000</v>
      </c>
      <c r="K72">
        <f>Bilanço!O30</f>
        <v>24832184000</v>
      </c>
      <c r="L72">
        <f>Bilanço!P30</f>
        <v>26679535000</v>
      </c>
      <c r="M72">
        <f>Bilanço!Q30</f>
        <v>31333641000</v>
      </c>
      <c r="N72">
        <f>Bilanço!R30</f>
        <v>36506671000</v>
      </c>
      <c r="O72">
        <f>Bilanço!S30</f>
        <v>43012146000</v>
      </c>
      <c r="P72">
        <f>Bilanço!T30</f>
        <v>47496419000</v>
      </c>
      <c r="Q72">
        <f>Bilanço!U30</f>
        <v>59188597000</v>
      </c>
      <c r="R72">
        <f>Bilanço!V30</f>
        <v>64197254000</v>
      </c>
      <c r="S72">
        <f>Bilanço!W30</f>
        <v>68910887000</v>
      </c>
      <c r="T72">
        <f>Bilanço!X30</f>
        <v>94662620000</v>
      </c>
    </row>
    <row r="73" spans="1:20" x14ac:dyDescent="0.25">
      <c r="A73" s="8" t="s">
        <v>219</v>
      </c>
      <c r="E73">
        <f>AVERAGE(B72:E72)</f>
        <v>23582925000</v>
      </c>
      <c r="F73">
        <f t="shared" ref="F73:T73" si="12">AVERAGE(C72:F72)</f>
        <v>23591871500</v>
      </c>
      <c r="G73">
        <f t="shared" si="12"/>
        <v>23830252500</v>
      </c>
      <c r="H73">
        <f t="shared" si="12"/>
        <v>24506775000</v>
      </c>
      <c r="I73">
        <f t="shared" si="12"/>
        <v>24826786750</v>
      </c>
      <c r="J73">
        <f t="shared" si="12"/>
        <v>25052976250</v>
      </c>
      <c r="K73">
        <f t="shared" si="12"/>
        <v>25079308750</v>
      </c>
      <c r="L73">
        <f t="shared" si="12"/>
        <v>25387221000</v>
      </c>
      <c r="M73">
        <f t="shared" si="12"/>
        <v>27051755000</v>
      </c>
      <c r="N73">
        <f t="shared" si="12"/>
        <v>29838007750</v>
      </c>
      <c r="O73">
        <f t="shared" si="12"/>
        <v>34382998250</v>
      </c>
      <c r="P73">
        <f t="shared" si="12"/>
        <v>39587219250</v>
      </c>
      <c r="Q73">
        <f t="shared" si="12"/>
        <v>46550958250</v>
      </c>
      <c r="R73">
        <f t="shared" si="12"/>
        <v>53473604000</v>
      </c>
      <c r="S73">
        <f t="shared" si="12"/>
        <v>59948289250</v>
      </c>
      <c r="T73">
        <f t="shared" si="12"/>
        <v>71739839500</v>
      </c>
    </row>
    <row r="74" spans="1:20" x14ac:dyDescent="0.25">
      <c r="A74" s="8" t="s">
        <v>220</v>
      </c>
      <c r="E74" s="4">
        <f>E71/E73</f>
        <v>0.82488007742890246</v>
      </c>
      <c r="F74" s="4">
        <f t="shared" ref="F74:T74" si="13">F71/F73</f>
        <v>0.87947783201514984</v>
      </c>
      <c r="G74" s="4">
        <f t="shared" si="13"/>
        <v>0.8909084786239676</v>
      </c>
      <c r="H74" s="4">
        <f t="shared" si="13"/>
        <v>0.88850528068258672</v>
      </c>
      <c r="I74" s="4">
        <f t="shared" si="13"/>
        <v>0.87636000659650404</v>
      </c>
      <c r="J74" s="4">
        <f t="shared" si="13"/>
        <v>0.87282998961051583</v>
      </c>
      <c r="K74" s="4">
        <f t="shared" si="13"/>
        <v>0.90183055782986843</v>
      </c>
      <c r="L74" s="4">
        <f t="shared" si="13"/>
        <v>0.99378915872674678</v>
      </c>
      <c r="M74" s="4">
        <f t="shared" si="13"/>
        <v>1.2196742873059436</v>
      </c>
      <c r="N74" s="4">
        <f t="shared" si="13"/>
        <v>1.508676228559529</v>
      </c>
      <c r="O74" s="4">
        <f t="shared" si="13"/>
        <v>1.6892157448776299</v>
      </c>
      <c r="P74" s="4">
        <f t="shared" si="13"/>
        <v>1.9042156137299286</v>
      </c>
      <c r="Q74" s="4">
        <f t="shared" si="13"/>
        <v>1.814120142199221</v>
      </c>
      <c r="R74" s="4">
        <f t="shared" si="13"/>
        <v>1.779943988813621</v>
      </c>
      <c r="S74" s="4">
        <f t="shared" si="13"/>
        <v>1.7601081418682853</v>
      </c>
      <c r="T74" s="4">
        <f t="shared" si="13"/>
        <v>1.6717119641729892</v>
      </c>
    </row>
    <row r="75" spans="1:20" x14ac:dyDescent="0.25">
      <c r="A75" s="8" t="s">
        <v>221</v>
      </c>
      <c r="B75">
        <f>Bilanço!F60</f>
        <v>6129912000</v>
      </c>
      <c r="C75">
        <f>Bilanço!G60</f>
        <v>6334422000</v>
      </c>
      <c r="D75">
        <f>Bilanço!H60</f>
        <v>6590139000</v>
      </c>
      <c r="E75">
        <f>Bilanço!I60</f>
        <v>6834503000</v>
      </c>
      <c r="F75">
        <f>Bilanço!J60</f>
        <v>6559760000</v>
      </c>
      <c r="G75">
        <f>Bilanço!K60</f>
        <v>6915245000</v>
      </c>
      <c r="H75">
        <f>Bilanço!L60</f>
        <v>7601573000</v>
      </c>
      <c r="I75">
        <f>Bilanço!M60</f>
        <v>7153306000</v>
      </c>
      <c r="J75">
        <f>Bilanço!N60</f>
        <v>6719536000</v>
      </c>
      <c r="K75">
        <f>Bilanço!O60</f>
        <v>7111849000</v>
      </c>
      <c r="L75">
        <f>Bilanço!P60</f>
        <v>7633531000</v>
      </c>
      <c r="M75">
        <f>Bilanço!Q60</f>
        <v>9351022000</v>
      </c>
      <c r="N75">
        <f>Bilanço!R60</f>
        <v>8066275000</v>
      </c>
      <c r="O75">
        <f>Bilanço!S60</f>
        <v>9019449000</v>
      </c>
      <c r="P75">
        <f>Bilanço!T60</f>
        <v>9965481000</v>
      </c>
      <c r="Q75">
        <f>Bilanço!U60</f>
        <v>21572246000</v>
      </c>
      <c r="R75">
        <f>Bilanço!V60</f>
        <v>19158127000</v>
      </c>
      <c r="S75">
        <f>Bilanço!W60</f>
        <v>21774102000</v>
      </c>
      <c r="T75">
        <f>Bilanço!X60</f>
        <v>32046733000</v>
      </c>
    </row>
    <row r="76" spans="1:20" x14ac:dyDescent="0.25">
      <c r="A76" s="8" t="s">
        <v>223</v>
      </c>
      <c r="E76">
        <f>AVERAGE(B75:E75)</f>
        <v>6472244000</v>
      </c>
      <c r="F76">
        <f t="shared" ref="F76:T76" si="14">AVERAGE(C75:F75)</f>
        <v>6579706000</v>
      </c>
      <c r="G76">
        <f t="shared" si="14"/>
        <v>6724911750</v>
      </c>
      <c r="H76">
        <f t="shared" si="14"/>
        <v>6977770250</v>
      </c>
      <c r="I76">
        <f t="shared" si="14"/>
        <v>7057471000</v>
      </c>
      <c r="J76">
        <f t="shared" si="14"/>
        <v>7097415000</v>
      </c>
      <c r="K76">
        <f t="shared" si="14"/>
        <v>7146566000</v>
      </c>
      <c r="L76">
        <f t="shared" si="14"/>
        <v>7154555500</v>
      </c>
      <c r="M76">
        <f t="shared" si="14"/>
        <v>7703984500</v>
      </c>
      <c r="N76">
        <f t="shared" si="14"/>
        <v>8040669250</v>
      </c>
      <c r="O76">
        <f t="shared" si="14"/>
        <v>8517569250</v>
      </c>
      <c r="P76">
        <f t="shared" si="14"/>
        <v>9100556750</v>
      </c>
      <c r="Q76">
        <f t="shared" si="14"/>
        <v>12155862750</v>
      </c>
      <c r="R76">
        <f t="shared" si="14"/>
        <v>14928825750</v>
      </c>
      <c r="S76">
        <f t="shared" si="14"/>
        <v>18117489000</v>
      </c>
      <c r="T76">
        <f t="shared" si="14"/>
        <v>23637802000</v>
      </c>
    </row>
    <row r="77" spans="1:20" x14ac:dyDescent="0.25">
      <c r="A77" s="8" t="s">
        <v>222</v>
      </c>
      <c r="E77" s="4">
        <f>E71/E76</f>
        <v>3.0056167536328977</v>
      </c>
      <c r="F77" s="4">
        <f t="shared" ref="F77:T77" si="15">F71/F76</f>
        <v>3.1534126296828462</v>
      </c>
      <c r="G77" s="4">
        <f t="shared" si="15"/>
        <v>3.157004104923756</v>
      </c>
      <c r="H77" s="4">
        <f t="shared" si="15"/>
        <v>3.1205382550392797</v>
      </c>
      <c r="I77" s="4">
        <f t="shared" si="15"/>
        <v>3.08286112688242</v>
      </c>
      <c r="J77" s="4">
        <f t="shared" si="15"/>
        <v>3.0809793424789165</v>
      </c>
      <c r="K77" s="4">
        <f t="shared" si="15"/>
        <v>3.1647769012417992</v>
      </c>
      <c r="L77" s="4">
        <f t="shared" si="15"/>
        <v>3.5263609318566331</v>
      </c>
      <c r="M77" s="4">
        <f t="shared" si="15"/>
        <v>4.2827617319323528</v>
      </c>
      <c r="N77" s="4">
        <f t="shared" si="15"/>
        <v>5.5985256451134342</v>
      </c>
      <c r="O77" s="4">
        <f t="shared" si="15"/>
        <v>6.8188822767716273</v>
      </c>
      <c r="P77" s="4">
        <f t="shared" si="15"/>
        <v>8.2832955247490769</v>
      </c>
      <c r="Q77" s="4">
        <f t="shared" si="15"/>
        <v>6.9471852995378711</v>
      </c>
      <c r="R77" s="4">
        <f t="shared" si="15"/>
        <v>6.375586505857636</v>
      </c>
      <c r="S77" s="4">
        <f t="shared" si="15"/>
        <v>5.8239567304277102</v>
      </c>
      <c r="T77" s="4">
        <f t="shared" si="15"/>
        <v>5.0735828991206544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17</vt:i4>
      </vt:variant>
    </vt:vector>
  </HeadingPairs>
  <TitlesOfParts>
    <vt:vector size="17" baseType="lpstr">
      <vt:lpstr>Sayfa1</vt:lpstr>
      <vt:lpstr>Bilanço</vt:lpstr>
      <vt:lpstr>Dikey Analiz</vt:lpstr>
      <vt:lpstr>Yatay - Trend Analiz</vt:lpstr>
      <vt:lpstr>Çeyreklik Veriler</vt:lpstr>
      <vt:lpstr>Yıllık Veriler</vt:lpstr>
      <vt:lpstr>ROIC-WACC</vt:lpstr>
      <vt:lpstr>Likitide ve Kaldıraç Oranları</vt:lpstr>
      <vt:lpstr>Faaliyet Oranları</vt:lpstr>
      <vt:lpstr>Karlılık Oranları</vt:lpstr>
      <vt:lpstr>Büyüme Oranları</vt:lpstr>
      <vt:lpstr>Finansal Performansın Ölçümü</vt:lpstr>
      <vt:lpstr>Maliyet Etkinliği</vt:lpstr>
      <vt:lpstr>Dupond Analizi</vt:lpstr>
      <vt:lpstr>Nakit Akışı Analizi</vt:lpstr>
      <vt:lpstr>Değerleme</vt:lpstr>
      <vt:lpstr>fiyat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okand</dc:creator>
  <cp:lastModifiedBy>okan.denizz@outlook.com</cp:lastModifiedBy>
  <dcterms:created xsi:type="dcterms:W3CDTF">2015-06-05T18:19:34Z</dcterms:created>
  <dcterms:modified xsi:type="dcterms:W3CDTF">2023-11-15T21:03:50Z</dcterms:modified>
</cp:coreProperties>
</file>