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7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ycharmProjects\python\excel\"/>
    </mc:Choice>
  </mc:AlternateContent>
  <xr:revisionPtr revIDLastSave="0" documentId="13_ncr:1_{082A731C-662B-4946-95DC-6A8C51592DCE}" xr6:coauthVersionLast="43" xr6:coauthVersionMax="43" xr10:uidLastSave="{00000000-0000-0000-0000-000000000000}"/>
  <bookViews>
    <workbookView xWindow="-108" yWindow="-108" windowWidth="23256" windowHeight="12576" activeTab="2" xr2:uid="{00000000-000D-0000-FFFF-FFFF00000000}"/>
  </bookViews>
  <sheets>
    <sheet name="单元格引用" sheetId="18" r:id="rId1"/>
    <sheet name="统计函数" sheetId="20" r:id="rId2"/>
    <sheet name="if函数" sheetId="23" r:id="rId3"/>
    <sheet name="vlookup" sheetId="24" r:id="rId4"/>
    <sheet name="countif函数" sheetId="26" r:id="rId5"/>
    <sheet name="sumif函数" sheetId="27" r:id="rId6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22" i="23" l="1"/>
  <c r="N23" i="23"/>
  <c r="N24" i="23"/>
  <c r="N21" i="23"/>
  <c r="N9" i="23"/>
  <c r="N10" i="23"/>
  <c r="N11" i="23"/>
  <c r="N12" i="23"/>
  <c r="N15" i="23"/>
  <c r="N16" i="23"/>
  <c r="N17" i="23"/>
  <c r="N18" i="23"/>
  <c r="O28" i="23"/>
  <c r="O29" i="23"/>
  <c r="O30" i="23"/>
  <c r="O31" i="23"/>
  <c r="O32" i="23"/>
  <c r="O33" i="23"/>
  <c r="O34" i="23"/>
  <c r="O35" i="23"/>
  <c r="O36" i="23"/>
  <c r="O37" i="23"/>
  <c r="D20" i="20" l="1"/>
  <c r="D26" i="20"/>
  <c r="D33" i="20"/>
  <c r="N23" i="27" l="1"/>
  <c r="N22" i="27"/>
  <c r="N21" i="27"/>
  <c r="N20" i="27"/>
  <c r="J16" i="27"/>
  <c r="J15" i="27"/>
  <c r="J14" i="27"/>
  <c r="H11" i="27"/>
  <c r="I8" i="27"/>
  <c r="I7" i="27"/>
  <c r="S6" i="27"/>
  <c r="I6" i="27"/>
  <c r="S5" i="27"/>
  <c r="S4" i="27"/>
  <c r="S3" i="27"/>
  <c r="H3" i="27"/>
  <c r="C9" i="20" l="1"/>
  <c r="D9" i="20"/>
  <c r="E9" i="20"/>
  <c r="B9" i="20"/>
  <c r="M29" i="26" l="1"/>
  <c r="J29" i="26"/>
  <c r="M28" i="26"/>
  <c r="J28" i="26"/>
  <c r="M27" i="26"/>
  <c r="J27" i="26"/>
  <c r="M26" i="26"/>
  <c r="J26" i="26"/>
  <c r="M25" i="26"/>
  <c r="J25" i="26"/>
  <c r="M24" i="26"/>
  <c r="J24" i="26"/>
  <c r="M23" i="26"/>
  <c r="J23" i="26"/>
  <c r="M22" i="26"/>
  <c r="J22" i="26"/>
  <c r="M21" i="26"/>
  <c r="J21" i="26"/>
  <c r="M20" i="26"/>
  <c r="J20" i="26"/>
  <c r="M19" i="26"/>
  <c r="J19" i="26"/>
  <c r="M18" i="26"/>
  <c r="J18" i="26"/>
  <c r="M17" i="26"/>
  <c r="J17" i="26"/>
  <c r="Q13" i="26"/>
  <c r="P13" i="26"/>
  <c r="J13" i="26"/>
  <c r="Q12" i="26"/>
  <c r="P12" i="26"/>
  <c r="J12" i="26"/>
  <c r="Q11" i="26"/>
  <c r="P11" i="26"/>
  <c r="J11" i="26"/>
  <c r="Q10" i="26"/>
  <c r="P10" i="26"/>
  <c r="Q9" i="26"/>
  <c r="P9" i="26"/>
  <c r="Q8" i="26"/>
  <c r="P8" i="26"/>
  <c r="I8" i="26"/>
  <c r="Q7" i="26"/>
  <c r="P7" i="26"/>
  <c r="I7" i="26"/>
  <c r="Q6" i="26"/>
  <c r="P6" i="26"/>
  <c r="I6" i="26"/>
  <c r="Q5" i="26"/>
  <c r="P5" i="26"/>
  <c r="Q4" i="26"/>
  <c r="P4" i="26"/>
  <c r="Q3" i="26"/>
  <c r="P3" i="26"/>
  <c r="H3" i="26"/>
  <c r="Q2" i="26"/>
  <c r="P2" i="26"/>
  <c r="I2" i="23" l="1"/>
  <c r="J2" i="23" s="1"/>
  <c r="I64" i="23"/>
  <c r="J64" i="23" s="1"/>
  <c r="F64" i="23"/>
  <c r="C64" i="23"/>
  <c r="I63" i="23"/>
  <c r="J63" i="23" s="1"/>
  <c r="F63" i="23"/>
  <c r="C63" i="23"/>
  <c r="I62" i="23"/>
  <c r="J62" i="23" s="1"/>
  <c r="F62" i="23"/>
  <c r="C62" i="23"/>
  <c r="I61" i="23"/>
  <c r="J61" i="23" s="1"/>
  <c r="F61" i="23"/>
  <c r="C61" i="23"/>
  <c r="I60" i="23"/>
  <c r="J60" i="23" s="1"/>
  <c r="F60" i="23"/>
  <c r="C60" i="23"/>
  <c r="I59" i="23"/>
  <c r="J59" i="23" s="1"/>
  <c r="F59" i="23"/>
  <c r="C59" i="23"/>
  <c r="I58" i="23"/>
  <c r="J58" i="23" s="1"/>
  <c r="F58" i="23"/>
  <c r="C58" i="23"/>
  <c r="I57" i="23"/>
  <c r="J57" i="23" s="1"/>
  <c r="F57" i="23"/>
  <c r="C57" i="23"/>
  <c r="I56" i="23"/>
  <c r="J56" i="23" s="1"/>
  <c r="F56" i="23"/>
  <c r="C56" i="23"/>
  <c r="I55" i="23"/>
  <c r="J55" i="23" s="1"/>
  <c r="F55" i="23"/>
  <c r="C55" i="23"/>
  <c r="I54" i="23"/>
  <c r="J54" i="23" s="1"/>
  <c r="F54" i="23"/>
  <c r="C54" i="23"/>
  <c r="I53" i="23"/>
  <c r="J53" i="23" s="1"/>
  <c r="F53" i="23"/>
  <c r="C53" i="23"/>
  <c r="I52" i="23"/>
  <c r="J52" i="23" s="1"/>
  <c r="F52" i="23"/>
  <c r="C52" i="23"/>
  <c r="I51" i="23"/>
  <c r="J51" i="23" s="1"/>
  <c r="F51" i="23"/>
  <c r="C51" i="23"/>
  <c r="I50" i="23"/>
  <c r="J50" i="23" s="1"/>
  <c r="F50" i="23"/>
  <c r="C50" i="23"/>
  <c r="I49" i="23"/>
  <c r="J49" i="23" s="1"/>
  <c r="F49" i="23"/>
  <c r="C49" i="23"/>
  <c r="I48" i="23"/>
  <c r="J48" i="23" s="1"/>
  <c r="F48" i="23"/>
  <c r="C48" i="23"/>
  <c r="I47" i="23"/>
  <c r="J47" i="23" s="1"/>
  <c r="F47" i="23"/>
  <c r="C47" i="23"/>
  <c r="I46" i="23"/>
  <c r="J46" i="23" s="1"/>
  <c r="F46" i="23"/>
  <c r="C46" i="23"/>
  <c r="I45" i="23"/>
  <c r="J45" i="23" s="1"/>
  <c r="F45" i="23"/>
  <c r="C45" i="23"/>
  <c r="I44" i="23"/>
  <c r="J44" i="23" s="1"/>
  <c r="F44" i="23"/>
  <c r="C44" i="23"/>
  <c r="I43" i="23"/>
  <c r="J43" i="23" s="1"/>
  <c r="F43" i="23"/>
  <c r="C43" i="23"/>
  <c r="I42" i="23"/>
  <c r="J42" i="23" s="1"/>
  <c r="F42" i="23"/>
  <c r="C42" i="23"/>
  <c r="I41" i="23"/>
  <c r="J41" i="23" s="1"/>
  <c r="F41" i="23"/>
  <c r="C41" i="23"/>
  <c r="I40" i="23"/>
  <c r="J40" i="23" s="1"/>
  <c r="F40" i="23"/>
  <c r="C40" i="23"/>
  <c r="I39" i="23"/>
  <c r="J39" i="23" s="1"/>
  <c r="F39" i="23"/>
  <c r="C39" i="23"/>
  <c r="I38" i="23"/>
  <c r="J38" i="23" s="1"/>
  <c r="F38" i="23"/>
  <c r="C38" i="23"/>
  <c r="I37" i="23"/>
  <c r="J37" i="23" s="1"/>
  <c r="F37" i="23"/>
  <c r="C37" i="23"/>
  <c r="I36" i="23"/>
  <c r="J36" i="23" s="1"/>
  <c r="F36" i="23"/>
  <c r="C36" i="23"/>
  <c r="I35" i="23"/>
  <c r="J35" i="23" s="1"/>
  <c r="F35" i="23"/>
  <c r="C35" i="23"/>
  <c r="I34" i="23"/>
  <c r="J34" i="23" s="1"/>
  <c r="F34" i="23"/>
  <c r="C34" i="23"/>
  <c r="I33" i="23"/>
  <c r="J33" i="23" s="1"/>
  <c r="F33" i="23"/>
  <c r="C33" i="23"/>
  <c r="I32" i="23"/>
  <c r="J32" i="23" s="1"/>
  <c r="F32" i="23"/>
  <c r="C32" i="23"/>
  <c r="I31" i="23"/>
  <c r="J31" i="23" s="1"/>
  <c r="F31" i="23"/>
  <c r="C31" i="23"/>
  <c r="I30" i="23"/>
  <c r="J30" i="23" s="1"/>
  <c r="F30" i="23"/>
  <c r="C30" i="23"/>
  <c r="I29" i="23"/>
  <c r="J29" i="23" s="1"/>
  <c r="F29" i="23"/>
  <c r="C29" i="23"/>
  <c r="I28" i="23"/>
  <c r="J28" i="23" s="1"/>
  <c r="F28" i="23"/>
  <c r="C28" i="23"/>
  <c r="I27" i="23"/>
  <c r="J27" i="23" s="1"/>
  <c r="F27" i="23"/>
  <c r="C27" i="23"/>
  <c r="I26" i="23"/>
  <c r="J26" i="23" s="1"/>
  <c r="F26" i="23"/>
  <c r="C26" i="23"/>
  <c r="I25" i="23"/>
  <c r="J25" i="23" s="1"/>
  <c r="F25" i="23"/>
  <c r="C25" i="23"/>
  <c r="I24" i="23"/>
  <c r="J24" i="23" s="1"/>
  <c r="F24" i="23"/>
  <c r="C24" i="23"/>
  <c r="I23" i="23"/>
  <c r="J23" i="23" s="1"/>
  <c r="F23" i="23"/>
  <c r="C23" i="23"/>
  <c r="I22" i="23"/>
  <c r="J22" i="23" s="1"/>
  <c r="F22" i="23"/>
  <c r="C22" i="23"/>
  <c r="I21" i="23"/>
  <c r="J21" i="23" s="1"/>
  <c r="F21" i="23"/>
  <c r="C21" i="23"/>
  <c r="I20" i="23"/>
  <c r="J20" i="23" s="1"/>
  <c r="F20" i="23"/>
  <c r="C20" i="23"/>
  <c r="I19" i="23"/>
  <c r="J19" i="23" s="1"/>
  <c r="F19" i="23"/>
  <c r="C19" i="23"/>
  <c r="I18" i="23"/>
  <c r="J18" i="23" s="1"/>
  <c r="F18" i="23"/>
  <c r="C18" i="23"/>
  <c r="I17" i="23"/>
  <c r="J17" i="23" s="1"/>
  <c r="F17" i="23"/>
  <c r="C17" i="23"/>
  <c r="I16" i="23"/>
  <c r="J16" i="23" s="1"/>
  <c r="F16" i="23"/>
  <c r="C16" i="23"/>
  <c r="I15" i="23"/>
  <c r="J15" i="23" s="1"/>
  <c r="F15" i="23"/>
  <c r="C15" i="23"/>
  <c r="I14" i="23"/>
  <c r="J14" i="23" s="1"/>
  <c r="F14" i="23"/>
  <c r="C14" i="23"/>
  <c r="I13" i="23"/>
  <c r="J13" i="23" s="1"/>
  <c r="F13" i="23"/>
  <c r="C13" i="23"/>
  <c r="I12" i="23"/>
  <c r="J12" i="23" s="1"/>
  <c r="F12" i="23"/>
  <c r="C12" i="23"/>
  <c r="I11" i="23"/>
  <c r="J11" i="23" s="1"/>
  <c r="F11" i="23"/>
  <c r="C11" i="23"/>
  <c r="I10" i="23"/>
  <c r="J10" i="23" s="1"/>
  <c r="F10" i="23"/>
  <c r="C10" i="23"/>
  <c r="I9" i="23"/>
  <c r="J9" i="23" s="1"/>
  <c r="F9" i="23"/>
  <c r="C9" i="23"/>
  <c r="I8" i="23"/>
  <c r="J8" i="23" s="1"/>
  <c r="F8" i="23"/>
  <c r="C8" i="23"/>
  <c r="I7" i="23"/>
  <c r="J7" i="23" s="1"/>
  <c r="F7" i="23"/>
  <c r="C7" i="23"/>
  <c r="I6" i="23"/>
  <c r="J6" i="23" s="1"/>
  <c r="F6" i="23"/>
  <c r="C6" i="23"/>
  <c r="I5" i="23"/>
  <c r="J5" i="23" s="1"/>
  <c r="F5" i="23"/>
  <c r="C5" i="23"/>
  <c r="I4" i="23"/>
  <c r="J4" i="23" s="1"/>
  <c r="F4" i="23"/>
  <c r="C4" i="23"/>
  <c r="I3" i="23"/>
  <c r="J3" i="23" s="1"/>
  <c r="F3" i="23"/>
  <c r="C3" i="23"/>
  <c r="F2" i="23"/>
  <c r="C2" i="23"/>
  <c r="H3" i="20" l="1"/>
  <c r="H4" i="20"/>
  <c r="H5" i="20"/>
  <c r="H6" i="20"/>
  <c r="H7" i="20"/>
  <c r="H8" i="20"/>
  <c r="H2" i="20"/>
  <c r="C11" i="20"/>
  <c r="D11" i="20"/>
  <c r="E11" i="20"/>
  <c r="C10" i="20"/>
  <c r="D10" i="20"/>
  <c r="E10" i="20"/>
  <c r="B11" i="20"/>
  <c r="B10" i="20"/>
  <c r="G3" i="20"/>
  <c r="G4" i="20"/>
  <c r="G5" i="20"/>
  <c r="G6" i="20"/>
  <c r="G7" i="20"/>
  <c r="G8" i="20"/>
  <c r="G2" i="20"/>
  <c r="F3" i="20"/>
  <c r="F4" i="20"/>
  <c r="F5" i="20"/>
  <c r="F6" i="20"/>
  <c r="F7" i="20"/>
  <c r="F8" i="20"/>
  <c r="F2" i="20"/>
  <c r="B10" i="18"/>
  <c r="B11" i="18"/>
  <c r="C11" i="18"/>
  <c r="D11" i="18"/>
  <c r="E11" i="18"/>
  <c r="F11" i="18"/>
  <c r="G11" i="18"/>
  <c r="H11" i="18"/>
  <c r="I11" i="18"/>
  <c r="J11" i="18"/>
  <c r="B12" i="18"/>
  <c r="C12" i="18"/>
  <c r="D12" i="18"/>
  <c r="E12" i="18"/>
  <c r="F12" i="18"/>
  <c r="G12" i="18"/>
  <c r="H12" i="18"/>
  <c r="I12" i="18"/>
  <c r="J12" i="18"/>
  <c r="B13" i="18"/>
  <c r="C13" i="18"/>
  <c r="D13" i="18"/>
  <c r="E13" i="18"/>
  <c r="F13" i="18"/>
  <c r="G13" i="18"/>
  <c r="H13" i="18"/>
  <c r="I13" i="18"/>
  <c r="J13" i="18"/>
  <c r="B14" i="18"/>
  <c r="C14" i="18"/>
  <c r="D14" i="18"/>
  <c r="E14" i="18"/>
  <c r="F14" i="18"/>
  <c r="G14" i="18"/>
  <c r="H14" i="18"/>
  <c r="I14" i="18"/>
  <c r="J14" i="18"/>
  <c r="B15" i="18"/>
  <c r="C15" i="18"/>
  <c r="D15" i="18"/>
  <c r="E15" i="18"/>
  <c r="F15" i="18"/>
  <c r="G15" i="18"/>
  <c r="H15" i="18"/>
  <c r="I15" i="18"/>
  <c r="J15" i="18"/>
  <c r="B16" i="18"/>
  <c r="C16" i="18"/>
  <c r="D16" i="18"/>
  <c r="E16" i="18"/>
  <c r="F16" i="18"/>
  <c r="G16" i="18"/>
  <c r="H16" i="18"/>
  <c r="I16" i="18"/>
  <c r="J16" i="18"/>
  <c r="B17" i="18"/>
  <c r="C17" i="18"/>
  <c r="D17" i="18"/>
  <c r="E17" i="18"/>
  <c r="F17" i="18"/>
  <c r="G17" i="18"/>
  <c r="H17" i="18"/>
  <c r="I17" i="18"/>
  <c r="J17" i="18"/>
  <c r="B18" i="18"/>
  <c r="C18" i="18"/>
  <c r="D18" i="18"/>
  <c r="E18" i="18"/>
  <c r="F18" i="18"/>
  <c r="G18" i="18"/>
  <c r="H18" i="18"/>
  <c r="I18" i="18"/>
  <c r="J18" i="18"/>
  <c r="C10" i="18"/>
  <c r="D10" i="18"/>
  <c r="E10" i="18"/>
  <c r="F10" i="18"/>
  <c r="G10" i="18"/>
  <c r="H10" i="18"/>
  <c r="I10" i="18"/>
  <c r="J10" i="18"/>
  <c r="C3" i="18"/>
  <c r="C4" i="18" s="1"/>
  <c r="C5" i="18" s="1"/>
  <c r="C6" i="18" s="1"/>
  <c r="B3" i="18"/>
  <c r="B4" i="18" s="1"/>
  <c r="B5" i="18" s="1"/>
  <c r="B6" i="18" s="1"/>
</calcChain>
</file>

<file path=xl/sharedStrings.xml><?xml version="1.0" encoding="utf-8"?>
<sst xmlns="http://schemas.openxmlformats.org/spreadsheetml/2006/main" count="1213" uniqueCount="313">
  <si>
    <t>数量</t>
  </si>
  <si>
    <t>金额</t>
    <phoneticPr fontId="3" type="noConversion"/>
  </si>
  <si>
    <t>日期</t>
    <phoneticPr fontId="1" type="noConversion"/>
  </si>
  <si>
    <r>
      <t>每日进货</t>
    </r>
    <r>
      <rPr>
        <sz val="12"/>
        <rFont val="宋体"/>
        <family val="3"/>
        <charset val="134"/>
      </rPr>
      <t/>
    </r>
    <phoneticPr fontId="1" type="noConversion"/>
  </si>
  <si>
    <t xml:space="preserve">     学科     姓名</t>
    <phoneticPr fontId="1" type="noConversion"/>
  </si>
  <si>
    <t>数学</t>
    <phoneticPr fontId="1" type="noConversion"/>
  </si>
  <si>
    <t>语文</t>
    <phoneticPr fontId="1" type="noConversion"/>
  </si>
  <si>
    <t>英语</t>
    <phoneticPr fontId="1" type="noConversion"/>
  </si>
  <si>
    <t>化学</t>
    <phoneticPr fontId="1" type="noConversion"/>
  </si>
  <si>
    <t>李明</t>
    <phoneticPr fontId="1" type="noConversion"/>
  </si>
  <si>
    <t>王小二</t>
    <phoneticPr fontId="1" type="noConversion"/>
  </si>
  <si>
    <t>郑准</t>
    <phoneticPr fontId="1" type="noConversion"/>
  </si>
  <si>
    <t>张大民</t>
    <phoneticPr fontId="1" type="noConversion"/>
  </si>
  <si>
    <t>李节</t>
    <phoneticPr fontId="1" type="noConversion"/>
  </si>
  <si>
    <t>阮大</t>
    <phoneticPr fontId="1" type="noConversion"/>
  </si>
  <si>
    <t>孔庙</t>
    <phoneticPr fontId="1" type="noConversion"/>
  </si>
  <si>
    <t>平均分</t>
    <phoneticPr fontId="3" type="noConversion"/>
  </si>
  <si>
    <t>名次</t>
    <phoneticPr fontId="3" type="noConversion"/>
  </si>
  <si>
    <t>凭证号数</t>
  </si>
  <si>
    <t>部门</t>
    <phoneticPr fontId="1" type="noConversion"/>
  </si>
  <si>
    <t>科目划分</t>
  </si>
  <si>
    <t>发生额</t>
    <phoneticPr fontId="1" type="noConversion"/>
  </si>
  <si>
    <t>记-0023</t>
  </si>
  <si>
    <t>一车间</t>
    <phoneticPr fontId="1" type="noConversion"/>
  </si>
  <si>
    <t>邮寄费</t>
  </si>
  <si>
    <t>记-0021</t>
  </si>
  <si>
    <t>出租车费</t>
  </si>
  <si>
    <t>记-0031</t>
  </si>
  <si>
    <t>二车间</t>
    <phoneticPr fontId="1" type="noConversion"/>
  </si>
  <si>
    <t>记-0022</t>
  </si>
  <si>
    <t>过桥过路费</t>
  </si>
  <si>
    <t>运费附加</t>
  </si>
  <si>
    <t>记-0008</t>
  </si>
  <si>
    <t>独子费</t>
  </si>
  <si>
    <t>销售1部</t>
    <phoneticPr fontId="1" type="noConversion"/>
  </si>
  <si>
    <t>出差费</t>
  </si>
  <si>
    <t>经理室</t>
    <phoneticPr fontId="1" type="noConversion"/>
  </si>
  <si>
    <t>手机电话费</t>
  </si>
  <si>
    <t>记-0026</t>
  </si>
  <si>
    <t>话费补</t>
  </si>
  <si>
    <t>人力资源部</t>
    <phoneticPr fontId="1" type="noConversion"/>
  </si>
  <si>
    <t>资料费</t>
  </si>
  <si>
    <t>记-0037</t>
  </si>
  <si>
    <t>办公用品</t>
  </si>
  <si>
    <t>养老保险</t>
  </si>
  <si>
    <t>记-0027</t>
  </si>
  <si>
    <t>招待费</t>
  </si>
  <si>
    <t>交通工具消耗</t>
  </si>
  <si>
    <t>采暖费补助</t>
  </si>
  <si>
    <t>教育经费</t>
  </si>
  <si>
    <t>失业保险</t>
  </si>
  <si>
    <t>记-0024</t>
  </si>
  <si>
    <t>修理费</t>
  </si>
  <si>
    <t>销售2部</t>
    <phoneticPr fontId="1" type="noConversion"/>
  </si>
  <si>
    <t>记-0025</t>
  </si>
  <si>
    <t>总计</t>
    <phoneticPr fontId="1" type="noConversion"/>
  </si>
  <si>
    <t>单价</t>
    <phoneticPr fontId="3" type="noConversion"/>
  </si>
  <si>
    <t>库存2</t>
    <phoneticPr fontId="3" type="noConversion"/>
  </si>
  <si>
    <t>库存1</t>
    <phoneticPr fontId="1" type="noConversion"/>
  </si>
  <si>
    <r>
      <rPr>
        <sz val="12"/>
        <color theme="1"/>
        <rFont val="微软雅黑"/>
        <family val="2"/>
        <charset val="134"/>
      </rPr>
      <t>绝对引用：</t>
    </r>
    <r>
      <rPr>
        <sz val="12"/>
        <color rgb="FFFF0000"/>
        <rFont val="微软雅黑"/>
        <family val="2"/>
        <charset val="134"/>
      </rPr>
      <t>C3=C2+$E$2，C4=C3+$E$2，选中E2按F4变成$E$2，表示锁定E和2，绝对引用当前单元格</t>
    </r>
    <phoneticPr fontId="3" type="noConversion"/>
  </si>
  <si>
    <r>
      <rPr>
        <sz val="12"/>
        <color theme="1"/>
        <rFont val="微软雅黑"/>
        <family val="2"/>
        <charset val="134"/>
      </rPr>
      <t>混合引用：</t>
    </r>
    <r>
      <rPr>
        <sz val="12"/>
        <color rgb="FFFF0000"/>
        <rFont val="微软雅黑"/>
        <family val="2"/>
        <charset val="134"/>
      </rPr>
      <t>B11=$A11*B$10，再往右拖往下拖</t>
    </r>
    <phoneticPr fontId="3" type="noConversion"/>
  </si>
  <si>
    <t>九九乘法表</t>
    <phoneticPr fontId="1" type="noConversion"/>
  </si>
  <si>
    <t>引用是为拖拽服务的：如果是单方向拖拽（横向/纵向）只需要绝对引用或相对引用，如果是拖拽出一个区域就会用到混合引用</t>
    <phoneticPr fontId="3" type="noConversion"/>
  </si>
  <si>
    <r>
      <rPr>
        <b/>
        <sz val="10"/>
        <rFont val="宋体"/>
        <family val="3"/>
        <charset val="134"/>
      </rPr>
      <t>总分</t>
    </r>
    <phoneticPr fontId="3" type="noConversion"/>
  </si>
  <si>
    <r>
      <rPr>
        <b/>
        <sz val="10"/>
        <rFont val="宋体"/>
        <family val="3"/>
        <charset val="134"/>
      </rPr>
      <t>平均分</t>
    </r>
    <phoneticPr fontId="3" type="noConversion"/>
  </si>
  <si>
    <r>
      <rPr>
        <b/>
        <sz val="10"/>
        <rFont val="宋体"/>
        <family val="3"/>
        <charset val="134"/>
      </rPr>
      <t>最高分</t>
    </r>
    <phoneticPr fontId="3" type="noConversion"/>
  </si>
  <si>
    <r>
      <rPr>
        <b/>
        <sz val="10"/>
        <rFont val="宋体"/>
        <family val="3"/>
        <charset val="134"/>
      </rPr>
      <t>最低分</t>
    </r>
    <phoneticPr fontId="3" type="noConversion"/>
  </si>
  <si>
    <r>
      <t>使用函数统计：</t>
    </r>
    <r>
      <rPr>
        <sz val="12"/>
        <color rgb="FFFF0000"/>
        <rFont val="微软雅黑"/>
        <family val="2"/>
        <charset val="134"/>
      </rPr>
      <t>选中单元格 - =公式名称 - 拖拽计算区域 - 回车 - 如果是排名要用到绝对引用</t>
    </r>
    <phoneticPr fontId="3" type="noConversion"/>
  </si>
  <si>
    <r>
      <t>相对引用：</t>
    </r>
    <r>
      <rPr>
        <sz val="12"/>
        <color rgb="FFFF0000"/>
        <rFont val="微软雅黑"/>
        <family val="2"/>
        <charset val="134"/>
      </rPr>
      <t>B3=B2+E2，B4=B3+E3，B5=B4+E4，引用的单元格没有$表示相对引用</t>
    </r>
    <phoneticPr fontId="3" type="noConversion"/>
  </si>
  <si>
    <t>说明：有些表格数据是要分段做统计汇总的，这样手写函数的计算结果无法拖拽或者不能一次拖拽完，可以使用定位条件+自动求和</t>
    <phoneticPr fontId="1" type="noConversion"/>
  </si>
  <si>
    <r>
      <rPr>
        <sz val="12"/>
        <color theme="1"/>
        <rFont val="微软雅黑"/>
        <family val="2"/>
        <charset val="134"/>
      </rPr>
      <t>对发生额做分段求和：</t>
    </r>
    <r>
      <rPr>
        <sz val="12"/>
        <color rgb="FFFF0000"/>
        <rFont val="微软雅黑"/>
        <family val="2"/>
        <charset val="134"/>
      </rPr>
      <t>选中发生额列 - 查找和选择 - 定位条件 - 空值 - 确定 - 自动求和</t>
    </r>
    <phoneticPr fontId="1" type="noConversion"/>
  </si>
  <si>
    <t>编号</t>
  </si>
  <si>
    <t>专业类</t>
    <phoneticPr fontId="1" type="noConversion"/>
  </si>
  <si>
    <t>专业代号</t>
    <phoneticPr fontId="1" type="noConversion"/>
  </si>
  <si>
    <t>姓名</t>
    <phoneticPr fontId="1" type="noConversion"/>
  </si>
  <si>
    <t>性别</t>
    <phoneticPr fontId="1" type="noConversion"/>
  </si>
  <si>
    <t>称呼</t>
    <phoneticPr fontId="1" type="noConversion"/>
  </si>
  <si>
    <t>来源</t>
    <phoneticPr fontId="1" type="noConversion"/>
  </si>
  <si>
    <t>原始分</t>
    <phoneticPr fontId="1" type="noConversion"/>
  </si>
  <si>
    <t>总分</t>
    <phoneticPr fontId="1" type="noConversion"/>
  </si>
  <si>
    <t>录取情况</t>
    <phoneticPr fontId="1" type="noConversion"/>
  </si>
  <si>
    <t>wj101</t>
  </si>
  <si>
    <t>理工</t>
    <phoneticPr fontId="1" type="noConversion"/>
  </si>
  <si>
    <t>汪梅</t>
    <phoneticPr fontId="1" type="noConversion"/>
  </si>
  <si>
    <t>男</t>
  </si>
  <si>
    <t>本地</t>
    <phoneticPr fontId="1" type="noConversion"/>
  </si>
  <si>
    <t>专业代号：理工对号LG，文科对号WK，财经对号CJ</t>
  </si>
  <si>
    <t>wj102</t>
  </si>
  <si>
    <t>郭磊</t>
    <phoneticPr fontId="1" type="noConversion"/>
  </si>
  <si>
    <t>女</t>
  </si>
  <si>
    <t>加分情况：本地学生加30，本省学生加20，外省学生加10</t>
  </si>
  <si>
    <t>wj103</t>
  </si>
  <si>
    <t>林涛</t>
    <phoneticPr fontId="1" type="noConversion"/>
  </si>
  <si>
    <t>本省</t>
    <phoneticPr fontId="1" type="noConversion"/>
  </si>
  <si>
    <t>录取情况：600分以上显示第一批，400分以上显示第二批，400分以下显示落榜</t>
  </si>
  <si>
    <t>文科</t>
    <phoneticPr fontId="1" type="noConversion"/>
  </si>
  <si>
    <t>朱健</t>
    <phoneticPr fontId="1" type="noConversion"/>
  </si>
  <si>
    <t>财经</t>
    <phoneticPr fontId="1" type="noConversion"/>
  </si>
  <si>
    <t>王建国</t>
    <phoneticPr fontId="1" type="noConversion"/>
  </si>
  <si>
    <t>外省</t>
    <phoneticPr fontId="1" type="noConversion"/>
  </si>
  <si>
    <t>陈玉</t>
    <phoneticPr fontId="1" type="noConversion"/>
  </si>
  <si>
    <t>张华</t>
    <phoneticPr fontId="1" type="noConversion"/>
  </si>
  <si>
    <t>李丽</t>
    <phoneticPr fontId="1" type="noConversion"/>
  </si>
  <si>
    <t>汪成</t>
    <phoneticPr fontId="1" type="noConversion"/>
  </si>
  <si>
    <t>李军</t>
    <phoneticPr fontId="1" type="noConversion"/>
  </si>
  <si>
    <t>王红蕾</t>
    <phoneticPr fontId="1" type="noConversion"/>
  </si>
  <si>
    <t>王华</t>
    <phoneticPr fontId="1" type="noConversion"/>
  </si>
  <si>
    <t>孙传富</t>
    <phoneticPr fontId="1" type="noConversion"/>
  </si>
  <si>
    <t>赵炎</t>
    <phoneticPr fontId="1" type="noConversion"/>
  </si>
  <si>
    <t>张成军</t>
  </si>
  <si>
    <t>郭万平</t>
  </si>
  <si>
    <t>李庆</t>
  </si>
  <si>
    <t>马安玲</t>
  </si>
  <si>
    <t>林钢</t>
  </si>
  <si>
    <t>孙静</t>
  </si>
  <si>
    <t>戚旭国</t>
  </si>
  <si>
    <t>程晓</t>
  </si>
  <si>
    <t>张小清</t>
  </si>
  <si>
    <t>童桂香</t>
  </si>
  <si>
    <t>张虹</t>
  </si>
  <si>
    <t>冷志鹏</t>
  </si>
  <si>
    <t>盛芙彦</t>
  </si>
  <si>
    <t>李谦</t>
  </si>
  <si>
    <t>李莹</t>
  </si>
  <si>
    <t>付晓强</t>
  </si>
  <si>
    <t>杜中强</t>
  </si>
  <si>
    <t>苏文</t>
  </si>
  <si>
    <t>钱建宁</t>
  </si>
  <si>
    <t>彭波</t>
  </si>
  <si>
    <t>闵静</t>
  </si>
  <si>
    <t>呙建霞</t>
  </si>
  <si>
    <t>陈菲</t>
  </si>
  <si>
    <t>叶建华</t>
  </si>
  <si>
    <t>李争光</t>
  </si>
  <si>
    <t>喜梅</t>
  </si>
  <si>
    <t>高树芳</t>
  </si>
  <si>
    <t>李梅</t>
  </si>
  <si>
    <t>孙庆棋</t>
  </si>
  <si>
    <t>虞萍</t>
  </si>
  <si>
    <t>王义梅</t>
  </si>
  <si>
    <t>王志欣</t>
  </si>
  <si>
    <t>浦靖</t>
  </si>
  <si>
    <t>戴宁</t>
  </si>
  <si>
    <t>姜小妹</t>
  </si>
  <si>
    <t>李洁</t>
  </si>
  <si>
    <t>王翠萍</t>
  </si>
  <si>
    <t>李建宁</t>
  </si>
  <si>
    <t>徐萍</t>
  </si>
  <si>
    <t>梁伟</t>
  </si>
  <si>
    <t>李燕</t>
  </si>
  <si>
    <t>沈恒度</t>
  </si>
  <si>
    <t>戴渊</t>
  </si>
  <si>
    <t>吴红花</t>
  </si>
  <si>
    <t>周涛</t>
  </si>
  <si>
    <t>高赐林</t>
  </si>
  <si>
    <t>张丹</t>
  </si>
  <si>
    <t>赵振</t>
  </si>
  <si>
    <t>奖金评定标准</t>
    <phoneticPr fontId="1" type="noConversion"/>
  </si>
  <si>
    <t>产品规格</t>
  </si>
  <si>
    <t>单价</t>
    <phoneticPr fontId="1" type="noConversion"/>
  </si>
  <si>
    <t>业务员等级</t>
    <phoneticPr fontId="1" type="noConversion"/>
  </si>
  <si>
    <t>奖金</t>
    <phoneticPr fontId="1" type="noConversion"/>
  </si>
  <si>
    <t>CCS-128</t>
  </si>
  <si>
    <t>iserror函数：M2=IF(ISERROR(L2/K2),0,L2/K2)</t>
    <phoneticPr fontId="1" type="noConversion"/>
  </si>
  <si>
    <r>
      <t>A</t>
    </r>
    <r>
      <rPr>
        <sz val="10"/>
        <rFont val="宋体"/>
        <family val="3"/>
        <charset val="134"/>
      </rPr>
      <t>级</t>
    </r>
    <phoneticPr fontId="1" type="noConversion"/>
  </si>
  <si>
    <t>奖金计算</t>
    <phoneticPr fontId="1" type="noConversion"/>
  </si>
  <si>
    <t>CCS-192</t>
  </si>
  <si>
    <r>
      <t>B</t>
    </r>
    <r>
      <rPr>
        <sz val="10"/>
        <rFont val="宋体"/>
        <family val="3"/>
        <charset val="134"/>
      </rPr>
      <t>级</t>
    </r>
    <phoneticPr fontId="1" type="noConversion"/>
  </si>
  <si>
    <t>应发奖金</t>
    <phoneticPr fontId="1" type="noConversion"/>
  </si>
  <si>
    <t>MMS-120A4</t>
  </si>
  <si>
    <r>
      <t>C</t>
    </r>
    <r>
      <rPr>
        <sz val="10"/>
        <rFont val="宋体"/>
        <family val="3"/>
        <charset val="134"/>
      </rPr>
      <t>级</t>
    </r>
    <phoneticPr fontId="1" type="noConversion"/>
  </si>
  <si>
    <t>张三</t>
    <phoneticPr fontId="1" type="noConversion"/>
  </si>
  <si>
    <t>SX-D-128</t>
  </si>
  <si>
    <r>
      <t>D</t>
    </r>
    <r>
      <rPr>
        <sz val="10"/>
        <rFont val="宋体"/>
        <family val="3"/>
        <charset val="134"/>
      </rPr>
      <t>级</t>
    </r>
    <phoneticPr fontId="1" type="noConversion"/>
  </si>
  <si>
    <t>李四</t>
    <phoneticPr fontId="1" type="noConversion"/>
  </si>
  <si>
    <t>SX-D-192</t>
  </si>
  <si>
    <r>
      <t>E</t>
    </r>
    <r>
      <rPr>
        <sz val="10"/>
        <rFont val="宋体"/>
        <family val="3"/>
        <charset val="134"/>
      </rPr>
      <t>级</t>
    </r>
    <phoneticPr fontId="1" type="noConversion"/>
  </si>
  <si>
    <t>王五</t>
    <phoneticPr fontId="1" type="noConversion"/>
  </si>
  <si>
    <r>
      <t>F</t>
    </r>
    <r>
      <rPr>
        <sz val="10"/>
        <rFont val="宋体"/>
        <family val="3"/>
        <charset val="134"/>
      </rPr>
      <t>级</t>
    </r>
    <phoneticPr fontId="1" type="noConversion"/>
  </si>
  <si>
    <t>SX-D-256</t>
  </si>
  <si>
    <t>赵六</t>
    <phoneticPr fontId="1" type="noConversion"/>
  </si>
  <si>
    <t>SX-G-128</t>
  </si>
  <si>
    <r>
      <t>G</t>
    </r>
    <r>
      <rPr>
        <sz val="10"/>
        <rFont val="宋体"/>
        <family val="3"/>
        <charset val="134"/>
      </rPr>
      <t>级</t>
    </r>
    <phoneticPr fontId="1" type="noConversion"/>
  </si>
  <si>
    <t>SX-G-192</t>
  </si>
  <si>
    <r>
      <t>H</t>
    </r>
    <r>
      <rPr>
        <sz val="10"/>
        <rFont val="宋体"/>
        <family val="3"/>
        <charset val="134"/>
      </rPr>
      <t>级</t>
    </r>
    <phoneticPr fontId="1" type="noConversion"/>
  </si>
  <si>
    <t>SX-G-256</t>
  </si>
  <si>
    <r>
      <t>I</t>
    </r>
    <r>
      <rPr>
        <sz val="10"/>
        <rFont val="宋体"/>
        <family val="3"/>
        <charset val="134"/>
      </rPr>
      <t>级</t>
    </r>
    <phoneticPr fontId="1" type="noConversion"/>
  </si>
  <si>
    <t>配件-灯管</t>
  </si>
  <si>
    <r>
      <t>J</t>
    </r>
    <r>
      <rPr>
        <sz val="10"/>
        <rFont val="宋体"/>
        <family val="3"/>
        <charset val="134"/>
      </rPr>
      <t>级</t>
    </r>
    <phoneticPr fontId="1" type="noConversion"/>
  </si>
  <si>
    <t>奖金等级</t>
    <phoneticPr fontId="1" type="noConversion"/>
  </si>
  <si>
    <t>一级</t>
    <phoneticPr fontId="1" type="noConversion"/>
  </si>
  <si>
    <t>二级</t>
    <phoneticPr fontId="1" type="noConversion"/>
  </si>
  <si>
    <t>三级</t>
    <phoneticPr fontId="1" type="noConversion"/>
  </si>
  <si>
    <t>四级</t>
    <phoneticPr fontId="1" type="noConversion"/>
  </si>
  <si>
    <t>五级</t>
    <phoneticPr fontId="1" type="noConversion"/>
  </si>
  <si>
    <t>六级</t>
    <phoneticPr fontId="1" type="noConversion"/>
  </si>
  <si>
    <t>七级</t>
    <phoneticPr fontId="1" type="noConversion"/>
  </si>
  <si>
    <t>八级</t>
    <phoneticPr fontId="1" type="noConversion"/>
  </si>
  <si>
    <t>九级</t>
    <phoneticPr fontId="1" type="noConversion"/>
  </si>
  <si>
    <t>十级</t>
    <phoneticPr fontId="1" type="noConversion"/>
  </si>
  <si>
    <t>年龄</t>
    <phoneticPr fontId="1" type="noConversion"/>
  </si>
  <si>
    <t>男</t>
    <phoneticPr fontId="1" type="noConversion"/>
  </si>
  <si>
    <t>60岁以上男员工给予1000元奖金</t>
    <phoneticPr fontId="1" type="noConversion"/>
  </si>
  <si>
    <t>女</t>
    <phoneticPr fontId="1" type="noConversion"/>
  </si>
  <si>
    <t>60岁以上或40岁以下员工给予1000元奖金</t>
    <phoneticPr fontId="1" type="noConversion"/>
  </si>
  <si>
    <t>60岁以上男员工或40岁以下女员工给予1000元奖金</t>
    <phoneticPr fontId="1" type="noConversion"/>
  </si>
  <si>
    <t>只有两种情况使用if，三种情况使用if嵌套，大于三种情况使用vlookup</t>
  </si>
  <si>
    <t>月</t>
  </si>
  <si>
    <t>日</t>
  </si>
  <si>
    <t>科目划分</t>
    <phoneticPr fontId="1" type="noConversion"/>
  </si>
  <si>
    <t>count(范围)</t>
    <phoneticPr fontId="1" type="noConversion"/>
  </si>
  <si>
    <t xml:space="preserve">    学科
姓名</t>
    <phoneticPr fontId="1" type="noConversion"/>
  </si>
  <si>
    <t>科目数</t>
    <phoneticPr fontId="1" type="noConversion"/>
  </si>
  <si>
    <t>及格数</t>
    <phoneticPr fontId="1" type="noConversion"/>
  </si>
  <si>
    <t>01</t>
  </si>
  <si>
    <t>29</t>
  </si>
  <si>
    <t>记录数</t>
    <phoneticPr fontId="1" type="noConversion"/>
  </si>
  <si>
    <t>出租车费</t>
    <phoneticPr fontId="1" type="noConversion"/>
  </si>
  <si>
    <t>31</t>
  </si>
  <si>
    <t>countif(范围，条件)</t>
  </si>
  <si>
    <t>笔数</t>
    <phoneticPr fontId="1" type="noConversion"/>
  </si>
  <si>
    <t>24</t>
  </si>
  <si>
    <t>财务部</t>
    <phoneticPr fontId="1" type="noConversion"/>
  </si>
  <si>
    <t>出差费</t>
    <phoneticPr fontId="1" type="noConversion"/>
  </si>
  <si>
    <t>countifs(范围1，条件1，范围2，条件2)</t>
    <phoneticPr fontId="1" type="noConversion"/>
  </si>
  <si>
    <t>吴柳</t>
    <phoneticPr fontId="1" type="noConversion"/>
  </si>
  <si>
    <t>田七</t>
    <phoneticPr fontId="1" type="noConversion"/>
  </si>
  <si>
    <t>刘戡</t>
    <phoneticPr fontId="1" type="noConversion"/>
  </si>
  <si>
    <t>蔡延</t>
    <phoneticPr fontId="1" type="noConversion"/>
  </si>
  <si>
    <t>银行卡号</t>
    <phoneticPr fontId="1" type="noConversion"/>
  </si>
  <si>
    <t>重复次数</t>
    <phoneticPr fontId="1" type="noConversion"/>
  </si>
  <si>
    <t>学生名单</t>
    <phoneticPr fontId="1" type="noConversion"/>
  </si>
  <si>
    <t>是否体检</t>
    <phoneticPr fontId="1" type="noConversion"/>
  </si>
  <si>
    <t>已体检名单</t>
    <phoneticPr fontId="1" type="noConversion"/>
  </si>
  <si>
    <t>6223888811112222678</t>
    <phoneticPr fontId="1" type="noConversion"/>
  </si>
  <si>
    <t>吴雪洁</t>
    <phoneticPr fontId="1" type="noConversion"/>
  </si>
  <si>
    <t>王少楠</t>
    <phoneticPr fontId="1" type="noConversion"/>
  </si>
  <si>
    <t>3223444488887777212</t>
    <phoneticPr fontId="1" type="noConversion"/>
  </si>
  <si>
    <t>王晓东</t>
    <phoneticPr fontId="1" type="noConversion"/>
  </si>
  <si>
    <t>孟雪鹏</t>
    <phoneticPr fontId="1" type="noConversion"/>
  </si>
  <si>
    <t>8273111177772222663</t>
    <phoneticPr fontId="1" type="noConversion"/>
  </si>
  <si>
    <t>武淑敏</t>
    <phoneticPr fontId="1" type="noConversion"/>
  </si>
  <si>
    <t>王兵</t>
    <phoneticPr fontId="1" type="noConversion"/>
  </si>
  <si>
    <t>9912333822271839992</t>
    <phoneticPr fontId="1" type="noConversion"/>
  </si>
  <si>
    <t>苏雪梅</t>
    <phoneticPr fontId="1" type="noConversion"/>
  </si>
  <si>
    <t>6222027789228918276</t>
    <phoneticPr fontId="1" type="noConversion"/>
  </si>
  <si>
    <t>赵聪</t>
    <phoneticPr fontId="1" type="noConversion"/>
  </si>
  <si>
    <t>4550202033399192837</t>
    <phoneticPr fontId="1" type="noConversion"/>
  </si>
  <si>
    <t>武少东</t>
    <phoneticPr fontId="1" type="noConversion"/>
  </si>
  <si>
    <t>6200304401965436344</t>
    <phoneticPr fontId="1" type="noConversion"/>
  </si>
  <si>
    <t>马年</t>
    <phoneticPr fontId="1" type="noConversion"/>
  </si>
  <si>
    <t>6228712298443094323</t>
    <phoneticPr fontId="1" type="noConversion"/>
  </si>
  <si>
    <t>李雪刚</t>
    <phoneticPr fontId="1" type="noConversion"/>
  </si>
  <si>
    <t>6223888811112222223</t>
    <phoneticPr fontId="1" type="noConversion"/>
  </si>
  <si>
    <t>4300320010002938192</t>
    <phoneticPr fontId="1" type="noConversion"/>
  </si>
  <si>
    <t>王科</t>
    <phoneticPr fontId="1" type="noConversion"/>
  </si>
  <si>
    <t>4200192837465738291</t>
    <phoneticPr fontId="1" type="noConversion"/>
  </si>
  <si>
    <t>宋强</t>
    <phoneticPr fontId="1" type="noConversion"/>
  </si>
  <si>
    <t>工会经费</t>
  </si>
  <si>
    <t xml:space="preserve">                            </t>
    <phoneticPr fontId="1" type="noConversion"/>
  </si>
  <si>
    <t>记-0030</t>
  </si>
  <si>
    <t>23</t>
  </si>
  <si>
    <t>记-0006</t>
  </si>
  <si>
    <t>误餐费</t>
  </si>
  <si>
    <t>记-0032</t>
  </si>
  <si>
    <t>公积金</t>
  </si>
  <si>
    <t>记-0020</t>
  </si>
  <si>
    <t>抵税运费</t>
  </si>
  <si>
    <t>02</t>
  </si>
  <si>
    <t>05</t>
  </si>
  <si>
    <t>记-0003</t>
  </si>
  <si>
    <t>12</t>
  </si>
  <si>
    <t>记-0011</t>
  </si>
  <si>
    <t>07</t>
  </si>
  <si>
    <t>记-0005</t>
  </si>
  <si>
    <t>13</t>
  </si>
  <si>
    <t>记-0002</t>
  </si>
  <si>
    <t>08</t>
  </si>
  <si>
    <t>记-0009</t>
  </si>
  <si>
    <t>其他</t>
  </si>
  <si>
    <t>记-0004</t>
  </si>
  <si>
    <t>14</t>
  </si>
  <si>
    <t>记-0029</t>
  </si>
  <si>
    <r>
      <rPr>
        <sz val="12"/>
        <color theme="1"/>
        <rFont val="微软雅黑"/>
        <family val="2"/>
        <charset val="134"/>
      </rPr>
      <t>将重复数据标黄：</t>
    </r>
    <r>
      <rPr>
        <sz val="12"/>
        <color rgb="FFFF0000"/>
        <rFont val="微软雅黑"/>
        <family val="2"/>
        <charset val="134"/>
      </rPr>
      <t>选中数据 - 条件格式 - 新建规则 - 使用公式确定要设置格式的单元格 - 公式=countif($H$18:$H$30,$H$18&amp;"*")&gt;1 - 格式 - 填充 - 确定</t>
    </r>
    <phoneticPr fontId="1" type="noConversion"/>
  </si>
  <si>
    <r>
      <rPr>
        <sz val="12"/>
        <color theme="1"/>
        <rFont val="微软雅黑"/>
        <family val="2"/>
        <charset val="134"/>
      </rPr>
      <t>将未体检学生标黄：</t>
    </r>
    <r>
      <rPr>
        <sz val="12"/>
        <color rgb="FFFF0000"/>
        <rFont val="微软雅黑"/>
        <family val="2"/>
        <charset val="134"/>
      </rPr>
      <t>选中数据 - 条件格式 - 新建规则 - 使用公式确定要设置格式的单元格 - 公式=COUNTIF($O$18:$O$23,L18)=0 - 格式 - 填充 - 确定</t>
    </r>
    <phoneticPr fontId="1" type="noConversion"/>
  </si>
  <si>
    <r>
      <rPr>
        <sz val="12"/>
        <color theme="1"/>
        <rFont val="微软雅黑"/>
        <family val="2"/>
        <charset val="134"/>
      </rPr>
      <t>将C列设置为禁止输入重复数据：</t>
    </r>
    <r>
      <rPr>
        <sz val="12"/>
        <color rgb="FFFF0000"/>
        <rFont val="微软雅黑"/>
        <family val="2"/>
        <charset val="134"/>
      </rPr>
      <t>选中C列 - 数据 - 数据验证 - 允许 - 自定义 - 公式 - =COUNTIF(C:C,C1)&lt;=1 - 确定</t>
    </r>
    <phoneticPr fontId="1" type="noConversion"/>
  </si>
  <si>
    <r>
      <rPr>
        <sz val="12"/>
        <color theme="1"/>
        <rFont val="微软雅黑"/>
        <family val="2"/>
        <charset val="134"/>
      </rPr>
      <t>将D2:I20设置为禁止输入重复数据：</t>
    </r>
    <r>
      <rPr>
        <sz val="12"/>
        <color rgb="FFFF0000"/>
        <rFont val="微软雅黑"/>
        <family val="2"/>
        <charset val="134"/>
      </rPr>
      <t>选中D2:I20 - 数据 - 数据验证 - 允许 - 自定义 - 公式 - =COUNTIF($D$2:$I$20,D2)&lt;=1 - 确定</t>
    </r>
    <phoneticPr fontId="1" type="noConversion"/>
  </si>
  <si>
    <t>数据验证+countif</t>
    <phoneticPr fontId="1" type="noConversion"/>
  </si>
  <si>
    <t>条件格式+countif</t>
  </si>
  <si>
    <t>注意：countif/sumif只计算数字前15位，类似身份证、银行卡号这些都要特殊处理</t>
  </si>
  <si>
    <t>sum(范围)</t>
    <phoneticPr fontId="1" type="noConversion"/>
  </si>
  <si>
    <t>sumif(范围，条件，计算范围)</t>
    <phoneticPr fontId="1" type="noConversion"/>
  </si>
  <si>
    <t>sumif(范围，条件，计算范围=范围可不写)</t>
    <phoneticPr fontId="1" type="noConversion"/>
  </si>
  <si>
    <t>&gt;500总计</t>
    <phoneticPr fontId="1" type="noConversion"/>
  </si>
  <si>
    <t>sumifs(计算范围，范围1，条件1，范围2，条件2)</t>
    <phoneticPr fontId="1" type="noConversion"/>
  </si>
  <si>
    <t>存入金额</t>
    <phoneticPr fontId="1" type="noConversion"/>
  </si>
  <si>
    <t>金额统计</t>
    <phoneticPr fontId="1" type="noConversion"/>
  </si>
  <si>
    <t>数据验证+sumif</t>
    <phoneticPr fontId="1" type="noConversion"/>
  </si>
  <si>
    <t>库存表</t>
    <phoneticPr fontId="1" type="noConversion"/>
  </si>
  <si>
    <t>出单表</t>
    <phoneticPr fontId="1" type="noConversion"/>
  </si>
  <si>
    <t>彩盒</t>
  </si>
  <si>
    <t>产品</t>
    <phoneticPr fontId="1" type="noConversion"/>
  </si>
  <si>
    <t>数量</t>
    <phoneticPr fontId="1" type="noConversion"/>
  </si>
  <si>
    <t>宠物用品</t>
  </si>
  <si>
    <t>服装</t>
  </si>
  <si>
    <t>警告标</t>
  </si>
  <si>
    <t>暖靴</t>
  </si>
  <si>
    <t>睡袋</t>
  </si>
  <si>
    <r>
      <rPr>
        <sz val="12"/>
        <color theme="1"/>
        <rFont val="微软雅黑"/>
        <family val="2"/>
        <charset val="134"/>
      </rPr>
      <t>限定产品范围：</t>
    </r>
    <r>
      <rPr>
        <sz val="12"/>
        <color rgb="FFFF0000"/>
        <rFont val="微软雅黑"/>
        <family val="2"/>
        <charset val="134"/>
      </rPr>
      <t>选中产品列 - 数据 - 数据验证 - 序列 - =$H$35:$H$40</t>
    </r>
    <phoneticPr fontId="1" type="noConversion"/>
  </si>
  <si>
    <r>
      <rPr>
        <sz val="12"/>
        <color theme="1"/>
        <rFont val="微软雅黑"/>
        <family val="2"/>
        <charset val="134"/>
      </rPr>
      <t>限定数量范围：</t>
    </r>
    <r>
      <rPr>
        <sz val="12"/>
        <color rgb="FFFF0000"/>
        <rFont val="微软雅黑"/>
        <family val="2"/>
        <charset val="134"/>
      </rPr>
      <t>选中数量列 - 数据 - 数据验证 - 自定义 - 公式=SUMIF($K$36:$K$40,K36,$L$36:$L$40)&lt;=SUMIF($H$35:$H$40,K36,$I$35:$I$40)</t>
    </r>
    <phoneticPr fontId="1" type="noConversion"/>
  </si>
  <si>
    <r>
      <rPr>
        <sz val="12"/>
        <color theme="1"/>
        <rFont val="微软雅黑"/>
        <family val="2"/>
        <charset val="134"/>
      </rPr>
      <t>计算多列单价：</t>
    </r>
    <r>
      <rPr>
        <sz val="12"/>
        <color rgb="FFFF0000"/>
        <rFont val="微软雅黑"/>
        <family val="2"/>
        <charset val="134"/>
      </rPr>
      <t>选中整个表格 - 查找和选择 - 定位条件 - 空值 - 确定 - 输入=G14/H14 - Ctrl+回车</t>
    </r>
    <phoneticPr fontId="1" type="noConversion"/>
  </si>
  <si>
    <t>销售数量</t>
    <phoneticPr fontId="1" type="noConversion"/>
  </si>
  <si>
    <t>销售额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</si>
</sst>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76" formatCode="#,##0.00_ "/>
    <numFmt numFmtId="177" formatCode="#,##0_ "/>
    <numFmt numFmtId="178" formatCode="0.0_ "/>
    <numFmt numFmtId="179" formatCode="yy/m/d"/>
    <numFmt numFmtId="180" formatCode="##\-###"/>
  </numFmts>
  <fonts count="23" x14ac:knownFonts="1">
    <font>
      <sz val="12"/>
      <name val="宋体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0"/>
      <name val="Arial"/>
      <family val="2"/>
    </font>
    <font>
      <sz val="10"/>
      <name val="Times New Roman"/>
      <family val="1"/>
    </font>
    <font>
      <b/>
      <sz val="9"/>
      <name val="宋体"/>
      <family val="3"/>
      <charset val="134"/>
    </font>
    <font>
      <sz val="10"/>
      <color theme="1"/>
      <name val="宋体"/>
      <family val="3"/>
      <charset val="134"/>
    </font>
    <font>
      <sz val="12"/>
      <color rgb="FFFF0000"/>
      <name val="微软雅黑"/>
      <family val="2"/>
      <charset val="134"/>
    </font>
    <font>
      <sz val="12"/>
      <name val="微软雅黑"/>
      <family val="2"/>
      <charset val="134"/>
    </font>
    <font>
      <sz val="12"/>
      <color theme="1"/>
      <name val="微软雅黑"/>
      <family val="2"/>
      <charset val="134"/>
    </font>
    <font>
      <b/>
      <sz val="10"/>
      <name val="Arial"/>
      <family val="2"/>
    </font>
    <font>
      <b/>
      <sz val="10"/>
      <name val="宋体"/>
      <family val="3"/>
      <charset val="134"/>
    </font>
    <font>
      <sz val="9"/>
      <color indexed="48"/>
      <name val="宋体"/>
      <family val="3"/>
      <charset val="134"/>
    </font>
    <font>
      <sz val="11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2"/>
      <name val="Times New Roman"/>
      <family val="1"/>
    </font>
    <font>
      <sz val="10"/>
      <color rgb="FFFF0000"/>
      <name val="微软雅黑"/>
      <family val="2"/>
      <charset val="134"/>
    </font>
    <font>
      <b/>
      <sz val="12"/>
      <color rgb="FFFF0000"/>
      <name val="微软雅黑"/>
      <family val="2"/>
      <charset val="134"/>
    </font>
    <font>
      <sz val="10"/>
      <name val="宋体"/>
      <family val="3"/>
      <charset val="134"/>
      <scheme val="major"/>
    </font>
    <font>
      <b/>
      <sz val="10"/>
      <name val="宋体"/>
      <family val="3"/>
      <charset val="134"/>
      <scheme val="major"/>
    </font>
    <font>
      <sz val="10"/>
      <color rgb="FFFF0000"/>
      <name val="宋体"/>
      <family val="3"/>
      <charset val="134"/>
      <scheme val="major"/>
    </font>
  </fonts>
  <fills count="10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31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 style="thin">
        <color indexed="64"/>
      </diagonal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</borders>
  <cellStyleXfs count="4">
    <xf numFmtId="0" fontId="0" fillId="0" borderId="0"/>
    <xf numFmtId="0" fontId="4" fillId="0" borderId="0"/>
    <xf numFmtId="0" fontId="4" fillId="0" borderId="0"/>
    <xf numFmtId="0" fontId="5" fillId="0" borderId="0"/>
  </cellStyleXfs>
  <cellXfs count="156">
    <xf numFmtId="0" fontId="0" fillId="0" borderId="0" xfId="0"/>
    <xf numFmtId="14" fontId="0" fillId="0" borderId="0" xfId="0" applyNumberFormat="1"/>
    <xf numFmtId="0" fontId="2" fillId="0" borderId="0" xfId="0" applyFont="1"/>
    <xf numFmtId="0" fontId="5" fillId="0" borderId="9" xfId="3" applyFont="1" applyFill="1" applyBorder="1" applyAlignment="1">
      <alignment horizontal="center" vertical="center"/>
    </xf>
    <xf numFmtId="0" fontId="2" fillId="0" borderId="10" xfId="3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76" fontId="7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4" fontId="8" fillId="0" borderId="1" xfId="0" applyNumberFormat="1" applyFont="1" applyBorder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8" fillId="5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9" fillId="6" borderId="0" xfId="0" applyFont="1" applyFill="1" applyAlignment="1">
      <alignment horizontal="left" vertical="center"/>
    </xf>
    <xf numFmtId="0" fontId="10" fillId="5" borderId="0" xfId="0" applyFont="1" applyFill="1" applyAlignment="1">
      <alignment horizontal="left" vertical="center"/>
    </xf>
    <xf numFmtId="0" fontId="9" fillId="0" borderId="0" xfId="0" applyFont="1"/>
    <xf numFmtId="0" fontId="9" fillId="7" borderId="0" xfId="0" applyFont="1" applyFill="1"/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179" fontId="14" fillId="0" borderId="1" xfId="2" applyNumberFormat="1" applyFont="1" applyBorder="1" applyAlignment="1">
      <alignment horizontal="center" vertical="center"/>
    </xf>
    <xf numFmtId="0" fontId="14" fillId="0" borderId="1" xfId="2" applyFont="1" applyBorder="1" applyAlignment="1">
      <alignment horizontal="center" vertical="center"/>
    </xf>
    <xf numFmtId="0" fontId="14" fillId="0" borderId="1" xfId="2" applyFont="1" applyBorder="1" applyAlignment="1">
      <alignment horizontal="center" vertical="center" wrapText="1"/>
    </xf>
    <xf numFmtId="0" fontId="14" fillId="8" borderId="1" xfId="2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80" fontId="1" fillId="0" borderId="1" xfId="2" applyNumberFormat="1" applyFont="1" applyBorder="1" applyAlignment="1">
      <alignment horizontal="center" vertical="center"/>
    </xf>
    <xf numFmtId="0" fontId="1" fillId="0" borderId="1" xfId="2" applyFont="1" applyBorder="1" applyAlignment="1">
      <alignment horizontal="center" vertical="center"/>
    </xf>
    <xf numFmtId="0" fontId="1" fillId="6" borderId="1" xfId="2" applyFont="1" applyFill="1" applyBorder="1" applyAlignment="1">
      <alignment horizontal="center" vertical="center"/>
    </xf>
    <xf numFmtId="0" fontId="1" fillId="0" borderId="1" xfId="2" applyFont="1" applyBorder="1" applyAlignment="1">
      <alignment horizontal="center" vertical="center" wrapText="1"/>
    </xf>
    <xf numFmtId="0" fontId="1" fillId="6" borderId="1" xfId="2" applyFont="1" applyFill="1" applyBorder="1" applyAlignment="1">
      <alignment horizontal="center" vertical="center" wrapText="1"/>
    </xf>
    <xf numFmtId="0" fontId="1" fillId="4" borderId="1" xfId="2" applyFont="1" applyFill="1" applyBorder="1" applyAlignment="1">
      <alignment horizontal="center" vertical="center" wrapText="1"/>
    </xf>
    <xf numFmtId="0" fontId="4" fillId="0" borderId="0" xfId="2"/>
    <xf numFmtId="179" fontId="1" fillId="0" borderId="1" xfId="2" applyNumberFormat="1" applyFont="1" applyBorder="1" applyAlignment="1">
      <alignment horizontal="center" vertical="center"/>
    </xf>
    <xf numFmtId="0" fontId="1" fillId="8" borderId="1" xfId="2" applyFont="1" applyFill="1" applyBorder="1" applyAlignment="1">
      <alignment horizontal="center" vertical="center" wrapText="1"/>
    </xf>
    <xf numFmtId="0" fontId="4" fillId="0" borderId="0" xfId="2" applyAlignment="1">
      <alignment horizontal="center" vertical="center"/>
    </xf>
    <xf numFmtId="0" fontId="2" fillId="0" borderId="0" xfId="2" applyFont="1" applyAlignment="1">
      <alignment horizontal="left" vertical="center"/>
    </xf>
    <xf numFmtId="0" fontId="2" fillId="0" borderId="0" xfId="2" applyFont="1" applyAlignment="1">
      <alignment horizontal="center" vertical="center"/>
    </xf>
    <xf numFmtId="0" fontId="2" fillId="0" borderId="0" xfId="2" applyFont="1"/>
    <xf numFmtId="0" fontId="2" fillId="0" borderId="0" xfId="0" applyFont="1" applyAlignment="1">
      <alignment horizontal="left" vertical="center"/>
    </xf>
    <xf numFmtId="0" fontId="2" fillId="8" borderId="0" xfId="0" applyFont="1" applyFill="1" applyAlignment="1">
      <alignment horizontal="center" vertical="center"/>
    </xf>
    <xf numFmtId="0" fontId="15" fillId="0" borderId="0" xfId="2" applyFont="1"/>
    <xf numFmtId="0" fontId="15" fillId="0" borderId="0" xfId="0" applyFont="1" applyAlignment="1">
      <alignment horizontal="left" vertical="center"/>
    </xf>
    <xf numFmtId="0" fontId="15" fillId="0" borderId="0" xfId="2" applyFont="1" applyAlignment="1">
      <alignment horizontal="left"/>
    </xf>
    <xf numFmtId="0" fontId="4" fillId="0" borderId="0" xfId="2" applyAlignment="1">
      <alignment horizontal="left"/>
    </xf>
    <xf numFmtId="0" fontId="0" fillId="0" borderId="0" xfId="0" applyAlignment="1">
      <alignment horizontal="center" vertical="center"/>
    </xf>
    <xf numFmtId="177" fontId="1" fillId="0" borderId="1" xfId="0" applyNumberFormat="1" applyFont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177" fontId="1" fillId="6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9" borderId="1" xfId="0" applyFill="1" applyBorder="1" applyAlignment="1">
      <alignment horizontal="center" vertical="center"/>
    </xf>
    <xf numFmtId="177" fontId="1" fillId="8" borderId="1" xfId="0" applyNumberFormat="1" applyFont="1" applyFill="1" applyBorder="1" applyAlignment="1">
      <alignment horizontal="center" vertical="center"/>
    </xf>
    <xf numFmtId="49" fontId="0" fillId="9" borderId="1" xfId="0" applyNumberForma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0" fillId="0" borderId="0" xfId="0" applyFont="1"/>
    <xf numFmtId="14" fontId="0" fillId="0" borderId="0" xfId="0" applyNumberFormat="1" applyAlignment="1">
      <alignment horizontal="center"/>
    </xf>
    <xf numFmtId="0" fontId="9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6" fillId="0" borderId="0" xfId="0" applyFont="1" applyAlignment="1">
      <alignment vertical="center"/>
    </xf>
    <xf numFmtId="0" fontId="5" fillId="0" borderId="0" xfId="3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178" fontId="17" fillId="0" borderId="0" xfId="3" applyNumberFormat="1" applyFont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16" fillId="0" borderId="0" xfId="0" applyFont="1"/>
    <xf numFmtId="0" fontId="18" fillId="0" borderId="0" xfId="0" applyFont="1" applyAlignment="1">
      <alignment horizontal="left" vertical="center"/>
    </xf>
    <xf numFmtId="0" fontId="2" fillId="0" borderId="21" xfId="0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8" fillId="0" borderId="0" xfId="0" applyFont="1"/>
    <xf numFmtId="0" fontId="18" fillId="0" borderId="0" xfId="0" applyFont="1" applyAlignment="1">
      <alignment vertical="center" wrapText="1"/>
    </xf>
    <xf numFmtId="0" fontId="18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9" fillId="0" borderId="20" xfId="0" applyFont="1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2" fillId="0" borderId="8" xfId="3" applyFont="1" applyFill="1" applyBorder="1" applyAlignment="1">
      <alignment horizontal="center" vertical="center" wrapText="1"/>
    </xf>
    <xf numFmtId="0" fontId="5" fillId="0" borderId="11" xfId="3" applyFont="1" applyFill="1" applyBorder="1" applyAlignment="1">
      <alignment horizontal="center" vertical="center"/>
    </xf>
    <xf numFmtId="178" fontId="6" fillId="0" borderId="12" xfId="3" applyNumberFormat="1" applyFont="1" applyBorder="1" applyAlignment="1">
      <alignment horizontal="center" vertical="center"/>
    </xf>
    <xf numFmtId="178" fontId="0" fillId="0" borderId="12" xfId="0" applyNumberFormat="1" applyBorder="1" applyAlignment="1">
      <alignment horizontal="center" vertical="center"/>
    </xf>
    <xf numFmtId="178" fontId="0" fillId="0" borderId="18" xfId="0" applyNumberFormat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178" fontId="0" fillId="0" borderId="15" xfId="0" applyNumberForma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2" fillId="0" borderId="22" xfId="3" applyFont="1" applyBorder="1" applyAlignment="1">
      <alignment horizontal="left" vertical="center" wrapText="1"/>
    </xf>
    <xf numFmtId="49" fontId="2" fillId="0" borderId="1" xfId="0" applyNumberFormat="1" applyFont="1" applyBorder="1" applyAlignment="1">
      <alignment horizontal="left" vertical="center"/>
    </xf>
    <xf numFmtId="176" fontId="2" fillId="0" borderId="0" xfId="0" applyNumberFormat="1" applyFont="1" applyAlignment="1">
      <alignment horizontal="center" vertical="center"/>
    </xf>
    <xf numFmtId="0" fontId="2" fillId="0" borderId="1" xfId="3" applyFont="1" applyBorder="1" applyAlignment="1">
      <alignment horizontal="center" vertical="center"/>
    </xf>
    <xf numFmtId="178" fontId="2" fillId="0" borderId="1" xfId="3" applyNumberFormat="1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176" fontId="20" fillId="5" borderId="1" xfId="0" applyNumberFormat="1" applyFont="1" applyFill="1" applyBorder="1" applyAlignment="1">
      <alignment horizontal="center" vertical="center"/>
    </xf>
    <xf numFmtId="176" fontId="20" fillId="0" borderId="0" xfId="0" applyNumberFormat="1" applyFont="1" applyAlignment="1">
      <alignment horizontal="center" vertical="center"/>
    </xf>
    <xf numFmtId="0" fontId="20" fillId="6" borderId="1" xfId="0" applyFont="1" applyFill="1" applyBorder="1" applyAlignment="1">
      <alignment horizontal="left" vertical="center"/>
    </xf>
    <xf numFmtId="0" fontId="20" fillId="0" borderId="0" xfId="0" applyFont="1" applyAlignment="1">
      <alignment horizontal="left" vertical="center"/>
    </xf>
    <xf numFmtId="49" fontId="20" fillId="0" borderId="1" xfId="0" applyNumberFormat="1" applyFont="1" applyBorder="1" applyAlignment="1">
      <alignment horizontal="left" vertical="center"/>
    </xf>
    <xf numFmtId="0" fontId="20" fillId="0" borderId="1" xfId="0" applyFont="1" applyBorder="1" applyAlignment="1">
      <alignment horizontal="center" vertical="center"/>
    </xf>
    <xf numFmtId="49" fontId="20" fillId="0" borderId="0" xfId="0" applyNumberFormat="1" applyFont="1" applyAlignment="1">
      <alignment horizontal="left" vertical="center"/>
    </xf>
    <xf numFmtId="0" fontId="22" fillId="0" borderId="0" xfId="0" applyFont="1" applyAlignment="1">
      <alignment horizontal="left" vertical="center"/>
    </xf>
    <xf numFmtId="0" fontId="21" fillId="0" borderId="1" xfId="0" applyFont="1" applyBorder="1" applyAlignment="1">
      <alignment horizontal="center" vertical="center"/>
    </xf>
    <xf numFmtId="176" fontId="21" fillId="0" borderId="1" xfId="0" applyNumberFormat="1" applyFont="1" applyBorder="1" applyAlignment="1">
      <alignment horizontal="center" vertical="center"/>
    </xf>
    <xf numFmtId="176" fontId="20" fillId="0" borderId="1" xfId="0" applyNumberFormat="1" applyFont="1" applyBorder="1" applyAlignment="1">
      <alignment horizontal="center" vertical="center"/>
    </xf>
    <xf numFmtId="0" fontId="20" fillId="6" borderId="1" xfId="0" applyFont="1" applyFill="1" applyBorder="1" applyAlignment="1">
      <alignment horizontal="center" vertical="center"/>
    </xf>
    <xf numFmtId="0" fontId="21" fillId="0" borderId="1" xfId="0" applyFont="1" applyBorder="1" applyAlignment="1">
      <alignment horizontal="left" vertical="center"/>
    </xf>
    <xf numFmtId="0" fontId="20" fillId="7" borderId="1" xfId="0" applyFont="1" applyFill="1" applyBorder="1" applyAlignment="1">
      <alignment horizontal="center" vertical="center"/>
    </xf>
    <xf numFmtId="0" fontId="20" fillId="0" borderId="0" xfId="0" applyFont="1"/>
    <xf numFmtId="0" fontId="20" fillId="0" borderId="0" xfId="0" applyFont="1" applyAlignment="1">
      <alignment horizontal="center"/>
    </xf>
    <xf numFmtId="0" fontId="20" fillId="0" borderId="1" xfId="0" applyFont="1" applyBorder="1" applyAlignment="1">
      <alignment horizontal="center"/>
    </xf>
    <xf numFmtId="0" fontId="9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2" fillId="9" borderId="7" xfId="0" applyFont="1" applyFill="1" applyBorder="1" applyAlignment="1">
      <alignment horizontal="center" vertical="center"/>
    </xf>
    <xf numFmtId="0" fontId="2" fillId="9" borderId="6" xfId="0" applyFont="1" applyFill="1" applyBorder="1" applyAlignment="1">
      <alignment horizontal="center" vertical="center"/>
    </xf>
    <xf numFmtId="0" fontId="2" fillId="9" borderId="5" xfId="0" applyFont="1" applyFill="1" applyBorder="1" applyAlignment="1">
      <alignment horizontal="center" vertical="center"/>
    </xf>
    <xf numFmtId="0" fontId="9" fillId="0" borderId="20" xfId="0" applyFont="1" applyBorder="1" applyAlignment="1">
      <alignment horizontal="left" vertical="center"/>
    </xf>
    <xf numFmtId="0" fontId="19" fillId="0" borderId="0" xfId="0" applyFont="1" applyAlignment="1">
      <alignment horizontal="left" vertical="center"/>
    </xf>
    <xf numFmtId="49" fontId="13" fillId="0" borderId="7" xfId="0" applyNumberFormat="1" applyFont="1" applyBorder="1" applyAlignment="1">
      <alignment horizontal="center" vertical="center"/>
    </xf>
    <xf numFmtId="49" fontId="13" fillId="0" borderId="6" xfId="0" applyNumberFormat="1" applyFont="1" applyBorder="1" applyAlignment="1">
      <alignment horizontal="center" vertical="center"/>
    </xf>
    <xf numFmtId="49" fontId="21" fillId="0" borderId="7" xfId="0" applyNumberFormat="1" applyFont="1" applyBorder="1" applyAlignment="1">
      <alignment horizontal="center" vertical="center"/>
    </xf>
    <xf numFmtId="49" fontId="21" fillId="0" borderId="6" xfId="0" applyNumberFormat="1" applyFont="1" applyBorder="1" applyAlignment="1">
      <alignment horizontal="center" vertical="center"/>
    </xf>
    <xf numFmtId="0" fontId="21" fillId="0" borderId="7" xfId="0" applyFont="1" applyBorder="1" applyAlignment="1">
      <alignment horizontal="center" vertical="center"/>
    </xf>
    <xf numFmtId="0" fontId="21" fillId="0" borderId="6" xfId="0" applyFont="1" applyBorder="1" applyAlignment="1">
      <alignment horizontal="center" vertical="center"/>
    </xf>
    <xf numFmtId="177" fontId="2" fillId="2" borderId="1" xfId="1" applyNumberFormat="1" applyFont="1" applyFill="1" applyBorder="1" applyAlignment="1">
      <alignment horizontal="center" vertical="center" wrapText="1"/>
    </xf>
    <xf numFmtId="176" fontId="2" fillId="2" borderId="1" xfId="1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176" fontId="2" fillId="0" borderId="1" xfId="0" applyNumberFormat="1" applyFont="1" applyFill="1" applyBorder="1" applyAlignment="1">
      <alignment horizontal="center" vertical="center"/>
    </xf>
    <xf numFmtId="0" fontId="2" fillId="6" borderId="1" xfId="0" applyFont="1" applyFill="1" applyBorder="1"/>
    <xf numFmtId="0" fontId="2" fillId="3" borderId="1" xfId="0" applyFont="1" applyFill="1" applyBorder="1"/>
    <xf numFmtId="176" fontId="13" fillId="0" borderId="1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176" fontId="2" fillId="6" borderId="1" xfId="0" applyNumberFormat="1" applyFont="1" applyFill="1" applyBorder="1" applyAlignment="1">
      <alignment horizontal="center" vertical="center"/>
    </xf>
    <xf numFmtId="0" fontId="12" fillId="5" borderId="9" xfId="3" applyFont="1" applyFill="1" applyBorder="1" applyAlignment="1">
      <alignment horizontal="center" vertical="center"/>
    </xf>
    <xf numFmtId="0" fontId="13" fillId="5" borderId="17" xfId="3" applyFont="1" applyFill="1" applyBorder="1" applyAlignment="1">
      <alignment horizontal="center" vertical="center"/>
    </xf>
    <xf numFmtId="0" fontId="12" fillId="5" borderId="11" xfId="3" applyFont="1" applyFill="1" applyBorder="1" applyAlignment="1">
      <alignment horizontal="center" vertical="center"/>
    </xf>
    <xf numFmtId="0" fontId="12" fillId="5" borderId="14" xfId="3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178" fontId="2" fillId="0" borderId="1" xfId="0" applyNumberFormat="1" applyFont="1" applyBorder="1" applyAlignment="1">
      <alignment horizontal="center" vertical="center"/>
    </xf>
    <xf numFmtId="0" fontId="0" fillId="0" borderId="1" xfId="0" applyFill="1" applyBorder="1" applyAlignment="1">
      <alignment horizontal="center"/>
    </xf>
  </cellXfs>
  <cellStyles count="4">
    <cellStyle name="常规" xfId="0" builtinId="0"/>
    <cellStyle name="常规 3" xfId="2" xr:uid="{00000000-0005-0000-0000-000001000000}"/>
    <cellStyle name="常规_Sheet1" xfId="1" xr:uid="{00000000-0005-0000-0000-000002000000}"/>
    <cellStyle name="常规_函数练习事例" xfId="3" xr:uid="{00000000-0005-0000-0000-000003000000}"/>
  </cellStyles>
  <dxfs count="6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6A73D4BB-6068-4308-ABF7-A7F2B25C431B}">
      <tableStyleElement type="wholeTable" dxfId="5"/>
      <tableStyleElement type="headerRow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4</xdr:row>
      <xdr:rowOff>76200</xdr:rowOff>
    </xdr:from>
    <xdr:to>
      <xdr:col>3</xdr:col>
      <xdr:colOff>476250</xdr:colOff>
      <xdr:row>5</xdr:row>
      <xdr:rowOff>152400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FBFC884F-12FC-4A9D-8EFB-360AD75D0D8F}"/>
            </a:ext>
          </a:extLst>
        </xdr:cNvPr>
        <xdr:cNvSpPr>
          <a:spLocks noChangeArrowheads="1"/>
        </xdr:cNvSpPr>
      </xdr:nvSpPr>
      <xdr:spPr bwMode="auto">
        <a:xfrm>
          <a:off x="1558290" y="891540"/>
          <a:ext cx="1310640" cy="274320"/>
        </a:xfrm>
        <a:prstGeom prst="rightArrow">
          <a:avLst>
            <a:gd name="adj1" fmla="val 50000"/>
            <a:gd name="adj2" fmla="val 105000"/>
          </a:avLst>
        </a:prstGeom>
        <a:solidFill>
          <a:srgbClr xmlns:mc="http://schemas.openxmlformats.org/markup-compatibility/2006" xmlns:a14="http://schemas.microsoft.com/office/drawing/2010/main" val="CCCCFF" mc:Ignorable="a14" a14:legacySpreadsheetColorIndex="3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123825</xdr:colOff>
      <xdr:row>19</xdr:row>
      <xdr:rowOff>38100</xdr:rowOff>
    </xdr:from>
    <xdr:to>
      <xdr:col>3</xdr:col>
      <xdr:colOff>466725</xdr:colOff>
      <xdr:row>20</xdr:row>
      <xdr:rowOff>114300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BCD72F66-9421-4170-80BE-65636779AA36}"/>
            </a:ext>
          </a:extLst>
        </xdr:cNvPr>
        <xdr:cNvSpPr>
          <a:spLocks noChangeArrowheads="1"/>
        </xdr:cNvSpPr>
      </xdr:nvSpPr>
      <xdr:spPr bwMode="auto">
        <a:xfrm>
          <a:off x="1548765" y="3825240"/>
          <a:ext cx="1310640" cy="274320"/>
        </a:xfrm>
        <a:prstGeom prst="rightArrow">
          <a:avLst>
            <a:gd name="adj1" fmla="val 50000"/>
            <a:gd name="adj2" fmla="val 105000"/>
          </a:avLst>
        </a:prstGeom>
        <a:solidFill>
          <a:srgbClr xmlns:mc="http://schemas.openxmlformats.org/markup-compatibility/2006" xmlns:a14="http://schemas.microsoft.com/office/drawing/2010/main" val="CCCCFF" mc:Ignorable="a14" a14:legacySpreadsheetColorIndex="3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20"/>
  <sheetViews>
    <sheetView workbookViewId="0">
      <selection activeCell="G5" sqref="G5:S5"/>
    </sheetView>
  </sheetViews>
  <sheetFormatPr defaultRowHeight="15.6" x14ac:dyDescent="0.25"/>
  <cols>
    <col min="1" max="1" width="9.19921875" customWidth="1"/>
    <col min="2" max="2" width="9.09765625" bestFit="1" customWidth="1"/>
    <col min="4" max="4" width="9.3984375" bestFit="1" customWidth="1"/>
    <col min="5" max="5" width="9.09765625" bestFit="1" customWidth="1"/>
  </cols>
  <sheetData>
    <row r="1" spans="1:19" x14ac:dyDescent="0.25">
      <c r="A1" s="9" t="s">
        <v>2</v>
      </c>
      <c r="B1" s="93" t="s">
        <v>58</v>
      </c>
      <c r="C1" s="93" t="s">
        <v>57</v>
      </c>
      <c r="E1" s="71" t="s">
        <v>3</v>
      </c>
    </row>
    <row r="2" spans="1:19" ht="17.399999999999999" x14ac:dyDescent="0.25">
      <c r="A2" s="10">
        <v>41012</v>
      </c>
      <c r="B2" s="93">
        <v>900</v>
      </c>
      <c r="C2" s="93">
        <v>900</v>
      </c>
      <c r="E2" s="71">
        <v>200</v>
      </c>
      <c r="G2" s="15" t="s">
        <v>68</v>
      </c>
      <c r="H2" s="56"/>
      <c r="I2" s="56"/>
      <c r="J2" s="56"/>
      <c r="K2" s="56"/>
      <c r="L2" s="56"/>
      <c r="M2" s="56"/>
      <c r="N2" s="56"/>
    </row>
    <row r="3" spans="1:19" ht="17.399999999999999" x14ac:dyDescent="0.25">
      <c r="A3" s="10">
        <v>41013</v>
      </c>
      <c r="B3" s="12">
        <f>B2+E2</f>
        <v>1100</v>
      </c>
      <c r="C3" s="13">
        <f>C2+$E$2</f>
        <v>1100</v>
      </c>
      <c r="G3" s="14" t="s">
        <v>59</v>
      </c>
      <c r="H3" s="57"/>
      <c r="I3" s="57"/>
    </row>
    <row r="4" spans="1:19" x14ac:dyDescent="0.25">
      <c r="A4" s="10">
        <v>41014</v>
      </c>
      <c r="B4" s="93">
        <f t="shared" ref="B4:B6" si="0">B3+E3</f>
        <v>1100</v>
      </c>
      <c r="C4" s="93">
        <f>C3+$E$2</f>
        <v>1300</v>
      </c>
    </row>
    <row r="5" spans="1:19" ht="17.399999999999999" x14ac:dyDescent="0.25">
      <c r="A5" s="10">
        <v>41015</v>
      </c>
      <c r="B5" s="93">
        <f t="shared" si="0"/>
        <v>1100</v>
      </c>
      <c r="C5" s="93">
        <f>C4+$E$2</f>
        <v>1500</v>
      </c>
      <c r="D5" s="2"/>
      <c r="E5" s="2"/>
      <c r="G5" s="118" t="s">
        <v>62</v>
      </c>
      <c r="H5" s="118"/>
      <c r="I5" s="118"/>
      <c r="J5" s="118"/>
      <c r="K5" s="118"/>
      <c r="L5" s="118"/>
      <c r="M5" s="118"/>
      <c r="N5" s="118"/>
      <c r="O5" s="118"/>
      <c r="P5" s="118"/>
      <c r="Q5" s="118"/>
      <c r="R5" s="118"/>
      <c r="S5" s="118"/>
    </row>
    <row r="6" spans="1:19" x14ac:dyDescent="0.25">
      <c r="A6" s="10">
        <v>41016</v>
      </c>
      <c r="B6" s="93">
        <f t="shared" si="0"/>
        <v>1100</v>
      </c>
      <c r="C6" s="93">
        <f>C5+$E$2</f>
        <v>1700</v>
      </c>
    </row>
    <row r="7" spans="1:19" ht="17.399999999999999" x14ac:dyDescent="0.4">
      <c r="A7" s="1"/>
      <c r="C7" s="2"/>
      <c r="G7" s="17" t="s">
        <v>60</v>
      </c>
      <c r="H7" s="16"/>
      <c r="I7" s="16"/>
      <c r="L7" s="18"/>
      <c r="M7" s="18"/>
      <c r="N7" s="18"/>
      <c r="O7" s="18"/>
    </row>
    <row r="8" spans="1:19" x14ac:dyDescent="0.25">
      <c r="A8" s="2" t="s">
        <v>61</v>
      </c>
    </row>
    <row r="9" spans="1:19" x14ac:dyDescent="0.25">
      <c r="A9" s="91"/>
      <c r="B9" s="91">
        <v>1</v>
      </c>
      <c r="C9" s="91">
        <v>2</v>
      </c>
      <c r="D9" s="91">
        <v>3</v>
      </c>
      <c r="E9" s="91">
        <v>4</v>
      </c>
      <c r="F9" s="91">
        <v>5</v>
      </c>
      <c r="G9" s="91">
        <v>6</v>
      </c>
      <c r="H9" s="91">
        <v>7</v>
      </c>
      <c r="I9" s="91">
        <v>8</v>
      </c>
      <c r="J9" s="91">
        <v>9</v>
      </c>
    </row>
    <row r="10" spans="1:19" x14ac:dyDescent="0.25">
      <c r="A10" s="91">
        <v>1</v>
      </c>
      <c r="B10" s="92">
        <f t="shared" ref="B10:J18" si="1">$A10*B$9</f>
        <v>1</v>
      </c>
      <c r="C10" s="91">
        <f t="shared" si="1"/>
        <v>2</v>
      </c>
      <c r="D10" s="91">
        <f t="shared" si="1"/>
        <v>3</v>
      </c>
      <c r="E10" s="91">
        <f t="shared" si="1"/>
        <v>4</v>
      </c>
      <c r="F10" s="91">
        <f t="shared" si="1"/>
        <v>5</v>
      </c>
      <c r="G10" s="91">
        <f t="shared" ref="G10:G18" si="2">$A10*G$9</f>
        <v>6</v>
      </c>
      <c r="H10" s="91">
        <f t="shared" si="1"/>
        <v>7</v>
      </c>
      <c r="I10" s="91">
        <f t="shared" si="1"/>
        <v>8</v>
      </c>
      <c r="J10" s="91">
        <f t="shared" si="1"/>
        <v>9</v>
      </c>
    </row>
    <row r="11" spans="1:19" x14ac:dyDescent="0.25">
      <c r="A11" s="91">
        <v>2</v>
      </c>
      <c r="B11" s="91">
        <f t="shared" si="1"/>
        <v>2</v>
      </c>
      <c r="C11" s="91">
        <f t="shared" si="1"/>
        <v>4</v>
      </c>
      <c r="D11" s="91">
        <f t="shared" si="1"/>
        <v>6</v>
      </c>
      <c r="E11" s="91">
        <f t="shared" si="1"/>
        <v>8</v>
      </c>
      <c r="F11" s="91">
        <f t="shared" si="1"/>
        <v>10</v>
      </c>
      <c r="G11" s="91">
        <f t="shared" si="2"/>
        <v>12</v>
      </c>
      <c r="H11" s="91">
        <f t="shared" si="1"/>
        <v>14</v>
      </c>
      <c r="I11" s="91">
        <f t="shared" si="1"/>
        <v>16</v>
      </c>
      <c r="J11" s="91">
        <f t="shared" si="1"/>
        <v>18</v>
      </c>
    </row>
    <row r="12" spans="1:19" x14ac:dyDescent="0.25">
      <c r="A12" s="91">
        <v>3</v>
      </c>
      <c r="B12" s="91">
        <f t="shared" si="1"/>
        <v>3</v>
      </c>
      <c r="C12" s="91">
        <f t="shared" si="1"/>
        <v>6</v>
      </c>
      <c r="D12" s="91">
        <f t="shared" si="1"/>
        <v>9</v>
      </c>
      <c r="E12" s="91">
        <f t="shared" si="1"/>
        <v>12</v>
      </c>
      <c r="F12" s="91">
        <f t="shared" si="1"/>
        <v>15</v>
      </c>
      <c r="G12" s="91">
        <f t="shared" si="2"/>
        <v>18</v>
      </c>
      <c r="H12" s="91">
        <f t="shared" si="1"/>
        <v>21</v>
      </c>
      <c r="I12" s="91">
        <f t="shared" si="1"/>
        <v>24</v>
      </c>
      <c r="J12" s="91">
        <f t="shared" si="1"/>
        <v>27</v>
      </c>
    </row>
    <row r="13" spans="1:19" x14ac:dyDescent="0.25">
      <c r="A13" s="91">
        <v>4</v>
      </c>
      <c r="B13" s="91">
        <f t="shared" si="1"/>
        <v>4</v>
      </c>
      <c r="C13" s="91">
        <f t="shared" si="1"/>
        <v>8</v>
      </c>
      <c r="D13" s="91">
        <f t="shared" si="1"/>
        <v>12</v>
      </c>
      <c r="E13" s="91">
        <f t="shared" si="1"/>
        <v>16</v>
      </c>
      <c r="F13" s="91">
        <f t="shared" si="1"/>
        <v>20</v>
      </c>
      <c r="G13" s="91">
        <f t="shared" si="2"/>
        <v>24</v>
      </c>
      <c r="H13" s="91">
        <f t="shared" si="1"/>
        <v>28</v>
      </c>
      <c r="I13" s="91">
        <f t="shared" si="1"/>
        <v>32</v>
      </c>
      <c r="J13" s="91">
        <f t="shared" si="1"/>
        <v>36</v>
      </c>
    </row>
    <row r="14" spans="1:19" x14ac:dyDescent="0.25">
      <c r="A14" s="91">
        <v>5</v>
      </c>
      <c r="B14" s="91">
        <f t="shared" si="1"/>
        <v>5</v>
      </c>
      <c r="C14" s="91">
        <f t="shared" si="1"/>
        <v>10</v>
      </c>
      <c r="D14" s="91">
        <f t="shared" si="1"/>
        <v>15</v>
      </c>
      <c r="E14" s="91">
        <f t="shared" si="1"/>
        <v>20</v>
      </c>
      <c r="F14" s="91">
        <f t="shared" si="1"/>
        <v>25</v>
      </c>
      <c r="G14" s="91">
        <f t="shared" si="2"/>
        <v>30</v>
      </c>
      <c r="H14" s="91">
        <f t="shared" si="1"/>
        <v>35</v>
      </c>
      <c r="I14" s="91">
        <f t="shared" si="1"/>
        <v>40</v>
      </c>
      <c r="J14" s="91">
        <f t="shared" si="1"/>
        <v>45</v>
      </c>
    </row>
    <row r="15" spans="1:19" x14ac:dyDescent="0.25">
      <c r="A15" s="91">
        <v>6</v>
      </c>
      <c r="B15" s="91">
        <f t="shared" si="1"/>
        <v>6</v>
      </c>
      <c r="C15" s="91">
        <f t="shared" si="1"/>
        <v>12</v>
      </c>
      <c r="D15" s="91">
        <f t="shared" si="1"/>
        <v>18</v>
      </c>
      <c r="E15" s="91">
        <f t="shared" si="1"/>
        <v>24</v>
      </c>
      <c r="F15" s="91">
        <f t="shared" si="1"/>
        <v>30</v>
      </c>
      <c r="G15" s="91">
        <f t="shared" si="2"/>
        <v>36</v>
      </c>
      <c r="H15" s="91">
        <f t="shared" si="1"/>
        <v>42</v>
      </c>
      <c r="I15" s="91">
        <f t="shared" si="1"/>
        <v>48</v>
      </c>
      <c r="J15" s="91">
        <f t="shared" si="1"/>
        <v>54</v>
      </c>
    </row>
    <row r="16" spans="1:19" x14ac:dyDescent="0.25">
      <c r="A16" s="91">
        <v>7</v>
      </c>
      <c r="B16" s="91">
        <f t="shared" si="1"/>
        <v>7</v>
      </c>
      <c r="C16" s="91">
        <f t="shared" si="1"/>
        <v>14</v>
      </c>
      <c r="D16" s="91">
        <f t="shared" si="1"/>
        <v>21</v>
      </c>
      <c r="E16" s="91">
        <f t="shared" si="1"/>
        <v>28</v>
      </c>
      <c r="F16" s="91">
        <f t="shared" si="1"/>
        <v>35</v>
      </c>
      <c r="G16" s="91">
        <f t="shared" si="2"/>
        <v>42</v>
      </c>
      <c r="H16" s="91">
        <f t="shared" si="1"/>
        <v>49</v>
      </c>
      <c r="I16" s="91">
        <f t="shared" si="1"/>
        <v>56</v>
      </c>
      <c r="J16" s="91">
        <f t="shared" si="1"/>
        <v>63</v>
      </c>
    </row>
    <row r="17" spans="1:10" x14ac:dyDescent="0.25">
      <c r="A17" s="91">
        <v>8</v>
      </c>
      <c r="B17" s="91">
        <f t="shared" si="1"/>
        <v>8</v>
      </c>
      <c r="C17" s="91">
        <f t="shared" si="1"/>
        <v>16</v>
      </c>
      <c r="D17" s="91">
        <f t="shared" si="1"/>
        <v>24</v>
      </c>
      <c r="E17" s="91">
        <f t="shared" si="1"/>
        <v>32</v>
      </c>
      <c r="F17" s="91">
        <f t="shared" si="1"/>
        <v>40</v>
      </c>
      <c r="G17" s="91">
        <f t="shared" si="2"/>
        <v>48</v>
      </c>
      <c r="H17" s="91">
        <f t="shared" si="1"/>
        <v>56</v>
      </c>
      <c r="I17" s="91">
        <f t="shared" si="1"/>
        <v>64</v>
      </c>
      <c r="J17" s="91">
        <f t="shared" si="1"/>
        <v>72</v>
      </c>
    </row>
    <row r="18" spans="1:10" x14ac:dyDescent="0.25">
      <c r="A18" s="91">
        <v>9</v>
      </c>
      <c r="B18" s="91">
        <f t="shared" si="1"/>
        <v>9</v>
      </c>
      <c r="C18" s="91">
        <f t="shared" si="1"/>
        <v>18</v>
      </c>
      <c r="D18" s="91">
        <f t="shared" si="1"/>
        <v>27</v>
      </c>
      <c r="E18" s="91">
        <f t="shared" si="1"/>
        <v>36</v>
      </c>
      <c r="F18" s="91">
        <f t="shared" si="1"/>
        <v>45</v>
      </c>
      <c r="G18" s="91">
        <f t="shared" si="2"/>
        <v>54</v>
      </c>
      <c r="H18" s="91">
        <f t="shared" si="1"/>
        <v>63</v>
      </c>
      <c r="I18" s="91">
        <f t="shared" si="1"/>
        <v>72</v>
      </c>
      <c r="J18" s="91">
        <f t="shared" si="1"/>
        <v>81</v>
      </c>
    </row>
    <row r="20" spans="1:10" x14ac:dyDescent="0.25">
      <c r="A20" s="2"/>
    </row>
  </sheetData>
  <mergeCells count="1">
    <mergeCell ref="G5:S5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37"/>
  <sheetViews>
    <sheetView workbookViewId="0">
      <selection activeCell="H32" sqref="H32"/>
    </sheetView>
  </sheetViews>
  <sheetFormatPr defaultRowHeight="15.6" x14ac:dyDescent="0.25"/>
  <cols>
    <col min="6" max="6" width="8.8984375" bestFit="1" customWidth="1"/>
    <col min="7" max="7" width="10.3984375" bestFit="1" customWidth="1"/>
    <col min="9" max="9" width="8.8984375" bestFit="1" customWidth="1"/>
    <col min="10" max="10" width="10.3984375" bestFit="1" customWidth="1"/>
    <col min="12" max="12" width="8.8984375" bestFit="1" customWidth="1"/>
    <col min="13" max="13" width="10.3984375" bestFit="1" customWidth="1"/>
  </cols>
  <sheetData>
    <row r="1" spans="1:20" ht="24" x14ac:dyDescent="0.25">
      <c r="A1" s="78" t="s">
        <v>4</v>
      </c>
      <c r="B1" s="3" t="s">
        <v>5</v>
      </c>
      <c r="C1" s="3" t="s">
        <v>6</v>
      </c>
      <c r="D1" s="3" t="s">
        <v>7</v>
      </c>
      <c r="E1" s="3" t="s">
        <v>8</v>
      </c>
      <c r="F1" s="147" t="s">
        <v>63</v>
      </c>
      <c r="G1" s="148" t="s">
        <v>16</v>
      </c>
      <c r="H1" s="4" t="s">
        <v>17</v>
      </c>
    </row>
    <row r="2" spans="1:20" ht="17.399999999999999" x14ac:dyDescent="0.25">
      <c r="A2" s="79" t="s">
        <v>9</v>
      </c>
      <c r="B2" s="80">
        <v>39</v>
      </c>
      <c r="C2" s="80">
        <v>55</v>
      </c>
      <c r="D2" s="80">
        <v>90</v>
      </c>
      <c r="E2" s="80">
        <v>39</v>
      </c>
      <c r="F2" s="81">
        <f>SUM(B2:E2)</f>
        <v>223</v>
      </c>
      <c r="G2" s="82">
        <f>AVERAGE(B2:E2)</f>
        <v>55.75</v>
      </c>
      <c r="H2" s="83">
        <f>RANK(F2,$F$2:$F$8)</f>
        <v>7</v>
      </c>
      <c r="J2" s="119" t="s">
        <v>67</v>
      </c>
      <c r="K2" s="119"/>
      <c r="L2" s="119"/>
      <c r="M2" s="119"/>
      <c r="N2" s="119"/>
      <c r="O2" s="119"/>
      <c r="P2" s="119"/>
      <c r="Q2" s="119"/>
      <c r="R2" s="119"/>
      <c r="S2" s="119"/>
      <c r="T2" s="119"/>
    </row>
    <row r="3" spans="1:20" x14ac:dyDescent="0.25">
      <c r="A3" s="79" t="s">
        <v>10</v>
      </c>
      <c r="B3" s="80">
        <v>60</v>
      </c>
      <c r="C3" s="80">
        <v>64</v>
      </c>
      <c r="D3" s="80">
        <v>77</v>
      </c>
      <c r="E3" s="80">
        <v>55</v>
      </c>
      <c r="F3" s="81">
        <f t="shared" ref="F3:F8" si="0">SUM(B3:E3)</f>
        <v>256</v>
      </c>
      <c r="G3" s="82">
        <f t="shared" ref="G3:G8" si="1">AVERAGE(B3:E3)</f>
        <v>64</v>
      </c>
      <c r="H3" s="84">
        <f t="shared" ref="H3:H8" si="2">RANK(F3,$F$2:$F$8)</f>
        <v>5</v>
      </c>
    </row>
    <row r="4" spans="1:20" x14ac:dyDescent="0.25">
      <c r="A4" s="79" t="s">
        <v>11</v>
      </c>
      <c r="B4" s="80">
        <v>86</v>
      </c>
      <c r="C4" s="80">
        <v>79</v>
      </c>
      <c r="D4" s="80">
        <v>98</v>
      </c>
      <c r="E4" s="80">
        <v>90</v>
      </c>
      <c r="F4" s="81">
        <f t="shared" si="0"/>
        <v>353</v>
      </c>
      <c r="G4" s="82">
        <f t="shared" si="1"/>
        <v>88.25</v>
      </c>
      <c r="H4" s="84">
        <f t="shared" si="2"/>
        <v>2</v>
      </c>
    </row>
    <row r="5" spans="1:20" x14ac:dyDescent="0.25">
      <c r="A5" s="79" t="s">
        <v>12</v>
      </c>
      <c r="B5" s="80">
        <v>77</v>
      </c>
      <c r="C5" s="80">
        <v>85</v>
      </c>
      <c r="D5" s="80">
        <v>83</v>
      </c>
      <c r="E5" s="80">
        <v>77</v>
      </c>
      <c r="F5" s="81">
        <f t="shared" si="0"/>
        <v>322</v>
      </c>
      <c r="G5" s="82">
        <f t="shared" si="1"/>
        <v>80.5</v>
      </c>
      <c r="H5" s="84">
        <f t="shared" si="2"/>
        <v>3</v>
      </c>
    </row>
    <row r="6" spans="1:20" x14ac:dyDescent="0.25">
      <c r="A6" s="79" t="s">
        <v>13</v>
      </c>
      <c r="B6" s="80">
        <v>43</v>
      </c>
      <c r="C6" s="80">
        <v>47</v>
      </c>
      <c r="D6" s="80">
        <v>54</v>
      </c>
      <c r="E6" s="80">
        <v>85</v>
      </c>
      <c r="F6" s="81">
        <f t="shared" si="0"/>
        <v>229</v>
      </c>
      <c r="G6" s="82">
        <f t="shared" si="1"/>
        <v>57.25</v>
      </c>
      <c r="H6" s="84">
        <f t="shared" si="2"/>
        <v>6</v>
      </c>
    </row>
    <row r="7" spans="1:20" x14ac:dyDescent="0.25">
      <c r="A7" s="79" t="s">
        <v>14</v>
      </c>
      <c r="B7" s="80">
        <v>56</v>
      </c>
      <c r="C7" s="80">
        <v>71</v>
      </c>
      <c r="D7" s="80">
        <v>49</v>
      </c>
      <c r="E7" s="80">
        <v>83</v>
      </c>
      <c r="F7" s="81">
        <f t="shared" si="0"/>
        <v>259</v>
      </c>
      <c r="G7" s="82">
        <f t="shared" si="1"/>
        <v>64.75</v>
      </c>
      <c r="H7" s="84">
        <f t="shared" si="2"/>
        <v>4</v>
      </c>
    </row>
    <row r="8" spans="1:20" x14ac:dyDescent="0.25">
      <c r="A8" s="79" t="s">
        <v>15</v>
      </c>
      <c r="B8" s="80">
        <v>90</v>
      </c>
      <c r="C8" s="80">
        <v>89</v>
      </c>
      <c r="D8" s="80">
        <v>98</v>
      </c>
      <c r="E8" s="80">
        <v>88</v>
      </c>
      <c r="F8" s="81">
        <f t="shared" si="0"/>
        <v>365</v>
      </c>
      <c r="G8" s="82">
        <f t="shared" si="1"/>
        <v>91.25</v>
      </c>
      <c r="H8" s="84">
        <f t="shared" si="2"/>
        <v>1</v>
      </c>
    </row>
    <row r="9" spans="1:20" x14ac:dyDescent="0.25">
      <c r="A9" s="149" t="s">
        <v>64</v>
      </c>
      <c r="B9" s="81">
        <f>AVERAGE(B2:B8)</f>
        <v>64.428571428571431</v>
      </c>
      <c r="C9" s="81">
        <f t="shared" ref="C9:E9" si="3">AVERAGE(C2:C8)</f>
        <v>70</v>
      </c>
      <c r="D9" s="81">
        <f t="shared" si="3"/>
        <v>78.428571428571431</v>
      </c>
      <c r="E9" s="81">
        <f t="shared" si="3"/>
        <v>73.857142857142861</v>
      </c>
      <c r="F9" s="81"/>
      <c r="G9" s="81"/>
      <c r="H9" s="84"/>
    </row>
    <row r="10" spans="1:20" x14ac:dyDescent="0.25">
      <c r="A10" s="149" t="s">
        <v>65</v>
      </c>
      <c r="B10" s="81">
        <f>MAX(B2:B8)</f>
        <v>90</v>
      </c>
      <c r="C10" s="81">
        <f t="shared" ref="C10:E10" si="4">MAX(C2:C8)</f>
        <v>89</v>
      </c>
      <c r="D10" s="81">
        <f t="shared" si="4"/>
        <v>98</v>
      </c>
      <c r="E10" s="81">
        <f t="shared" si="4"/>
        <v>90</v>
      </c>
      <c r="F10" s="85"/>
      <c r="G10" s="86"/>
      <c r="H10" s="84"/>
    </row>
    <row r="11" spans="1:20" x14ac:dyDescent="0.25">
      <c r="A11" s="150" t="s">
        <v>66</v>
      </c>
      <c r="B11" s="87">
        <f>MIN(B2:B8)</f>
        <v>39</v>
      </c>
      <c r="C11" s="87">
        <f t="shared" ref="C11:E11" si="5">MIN(C2:C8)</f>
        <v>47</v>
      </c>
      <c r="D11" s="87">
        <f t="shared" si="5"/>
        <v>49</v>
      </c>
      <c r="E11" s="87">
        <f t="shared" si="5"/>
        <v>39</v>
      </c>
      <c r="F11" s="88"/>
      <c r="G11" s="89"/>
      <c r="H11" s="90"/>
    </row>
    <row r="13" spans="1:20" x14ac:dyDescent="0.25">
      <c r="A13" s="60" t="s">
        <v>19</v>
      </c>
      <c r="B13" s="60" t="s">
        <v>18</v>
      </c>
      <c r="C13" s="60" t="s">
        <v>20</v>
      </c>
      <c r="D13" s="138" t="s">
        <v>21</v>
      </c>
      <c r="F13" s="132" t="s">
        <v>0</v>
      </c>
      <c r="G13" s="133" t="s">
        <v>1</v>
      </c>
      <c r="H13" s="133" t="s">
        <v>56</v>
      </c>
      <c r="I13" s="132" t="s">
        <v>0</v>
      </c>
      <c r="J13" s="133" t="s">
        <v>1</v>
      </c>
      <c r="K13" s="133" t="s">
        <v>56</v>
      </c>
      <c r="L13" s="132" t="s">
        <v>0</v>
      </c>
      <c r="M13" s="133" t="s">
        <v>1</v>
      </c>
      <c r="N13" s="133" t="s">
        <v>56</v>
      </c>
    </row>
    <row r="14" spans="1:20" x14ac:dyDescent="0.25">
      <c r="A14" s="139" t="s">
        <v>23</v>
      </c>
      <c r="B14" s="71" t="s">
        <v>22</v>
      </c>
      <c r="C14" s="71" t="s">
        <v>24</v>
      </c>
      <c r="D14" s="140">
        <v>5</v>
      </c>
      <c r="F14" s="134">
        <v>16</v>
      </c>
      <c r="G14" s="135">
        <v>19269.685163999999</v>
      </c>
      <c r="H14" s="136"/>
      <c r="I14" s="134">
        <v>212</v>
      </c>
      <c r="J14" s="135">
        <v>48705.657414599991</v>
      </c>
      <c r="K14" s="137"/>
      <c r="L14" s="134">
        <v>20</v>
      </c>
      <c r="M14" s="135">
        <v>23710.258592999999</v>
      </c>
      <c r="N14" s="137"/>
    </row>
    <row r="15" spans="1:20" x14ac:dyDescent="0.25">
      <c r="A15" s="141"/>
      <c r="B15" s="71" t="s">
        <v>25</v>
      </c>
      <c r="C15" s="71" t="s">
        <v>26</v>
      </c>
      <c r="D15" s="140">
        <v>14.8</v>
      </c>
      <c r="F15" s="134">
        <v>40</v>
      </c>
      <c r="G15" s="135">
        <v>39465.169800000003</v>
      </c>
      <c r="H15" s="137"/>
      <c r="I15" s="134">
        <v>224</v>
      </c>
      <c r="J15" s="135">
        <v>47192.034624</v>
      </c>
      <c r="K15" s="137"/>
      <c r="L15" s="134">
        <v>16</v>
      </c>
      <c r="M15" s="135">
        <v>20015.072431199998</v>
      </c>
      <c r="N15" s="137"/>
    </row>
    <row r="16" spans="1:20" x14ac:dyDescent="0.25">
      <c r="A16" s="141"/>
      <c r="B16" s="71" t="s">
        <v>27</v>
      </c>
      <c r="C16" s="71" t="s">
        <v>24</v>
      </c>
      <c r="D16" s="140">
        <v>20</v>
      </c>
      <c r="F16" s="134">
        <v>20</v>
      </c>
      <c r="G16" s="135">
        <v>21015.944745000001</v>
      </c>
      <c r="H16" s="137"/>
      <c r="I16" s="134">
        <v>92</v>
      </c>
      <c r="J16" s="135">
        <v>21136.417368599999</v>
      </c>
      <c r="K16" s="137"/>
      <c r="L16" s="134">
        <v>200</v>
      </c>
      <c r="M16" s="135">
        <v>40014.12141</v>
      </c>
      <c r="N16" s="137"/>
    </row>
    <row r="17" spans="1:17" x14ac:dyDescent="0.25">
      <c r="A17" s="141"/>
      <c r="B17" s="71" t="s">
        <v>29</v>
      </c>
      <c r="C17" s="71" t="s">
        <v>30</v>
      </c>
      <c r="D17" s="140">
        <v>50</v>
      </c>
      <c r="F17" s="134">
        <v>20</v>
      </c>
      <c r="G17" s="135">
        <v>23710.258592999999</v>
      </c>
      <c r="H17" s="137"/>
      <c r="I17" s="134">
        <v>100</v>
      </c>
      <c r="J17" s="135">
        <v>27499.508355000002</v>
      </c>
      <c r="K17" s="137"/>
      <c r="L17" s="134">
        <v>100</v>
      </c>
      <c r="M17" s="135">
        <v>21423.94932</v>
      </c>
      <c r="N17" s="137"/>
    </row>
    <row r="18" spans="1:17" x14ac:dyDescent="0.25">
      <c r="A18" s="141"/>
      <c r="B18" s="71" t="s">
        <v>22</v>
      </c>
      <c r="C18" s="71" t="s">
        <v>31</v>
      </c>
      <c r="D18" s="140">
        <v>56</v>
      </c>
      <c r="F18" s="134">
        <v>16</v>
      </c>
      <c r="G18" s="135">
        <v>20015.072431199998</v>
      </c>
      <c r="H18" s="137"/>
      <c r="I18" s="134">
        <v>140</v>
      </c>
      <c r="J18" s="135">
        <v>29993.529048</v>
      </c>
      <c r="K18" s="137"/>
      <c r="L18" s="134">
        <v>200</v>
      </c>
      <c r="M18" s="135">
        <v>40014.12141</v>
      </c>
      <c r="N18" s="137"/>
    </row>
    <row r="19" spans="1:17" ht="15.6" customHeight="1" x14ac:dyDescent="0.25">
      <c r="A19" s="142"/>
      <c r="B19" s="71" t="s">
        <v>32</v>
      </c>
      <c r="C19" s="71" t="s">
        <v>33</v>
      </c>
      <c r="D19" s="140">
        <v>65</v>
      </c>
      <c r="F19" s="134">
        <v>200</v>
      </c>
      <c r="G19" s="135">
        <v>40014.12141</v>
      </c>
      <c r="H19" s="137"/>
      <c r="I19" s="134">
        <v>108</v>
      </c>
      <c r="J19" s="135">
        <v>34682.76271979999</v>
      </c>
      <c r="K19" s="137"/>
      <c r="L19" s="134">
        <v>400</v>
      </c>
      <c r="M19" s="135">
        <v>84271.490399999995</v>
      </c>
      <c r="N19" s="137"/>
    </row>
    <row r="20" spans="1:17" x14ac:dyDescent="0.25">
      <c r="A20" s="143" t="s">
        <v>55</v>
      </c>
      <c r="B20" s="144"/>
      <c r="C20" s="145"/>
      <c r="D20" s="146">
        <f>SUM(D14:D19)</f>
        <v>210.8</v>
      </c>
      <c r="F20" s="134">
        <v>100</v>
      </c>
      <c r="G20" s="135">
        <v>21423.94932</v>
      </c>
      <c r="H20" s="137"/>
      <c r="I20" s="134">
        <v>72</v>
      </c>
      <c r="J20" s="135">
        <v>12492.951721200001</v>
      </c>
      <c r="K20" s="137"/>
      <c r="L20" s="134">
        <v>212</v>
      </c>
      <c r="M20" s="135">
        <v>48705.657414599991</v>
      </c>
      <c r="N20" s="137"/>
    </row>
    <row r="21" spans="1:17" x14ac:dyDescent="0.25">
      <c r="A21" s="139" t="s">
        <v>28</v>
      </c>
      <c r="B21" s="71" t="s">
        <v>25</v>
      </c>
      <c r="C21" s="71" t="s">
        <v>30</v>
      </c>
      <c r="D21" s="140">
        <v>70</v>
      </c>
      <c r="F21" s="134">
        <v>200</v>
      </c>
      <c r="G21" s="135">
        <v>40014.12141</v>
      </c>
      <c r="H21" s="137"/>
      <c r="I21" s="134">
        <v>32</v>
      </c>
      <c r="J21" s="135">
        <v>30449.307249599999</v>
      </c>
      <c r="K21" s="137"/>
      <c r="L21" s="134">
        <v>224</v>
      </c>
      <c r="M21" s="135">
        <v>47192.034624</v>
      </c>
      <c r="N21" s="137"/>
    </row>
    <row r="22" spans="1:17" x14ac:dyDescent="0.25">
      <c r="A22" s="141"/>
      <c r="B22" s="71" t="s">
        <v>29</v>
      </c>
      <c r="C22" s="71" t="s">
        <v>35</v>
      </c>
      <c r="D22" s="140">
        <v>78</v>
      </c>
      <c r="F22" s="134">
        <v>400</v>
      </c>
      <c r="G22" s="135">
        <v>84271.490399999995</v>
      </c>
      <c r="H22" s="137"/>
      <c r="I22" s="134">
        <v>12</v>
      </c>
      <c r="J22" s="135">
        <v>12125.302507799999</v>
      </c>
      <c r="K22" s="137"/>
      <c r="L22" s="134">
        <v>92</v>
      </c>
      <c r="M22" s="135">
        <v>21136.417368599999</v>
      </c>
      <c r="N22" s="137"/>
    </row>
    <row r="23" spans="1:17" x14ac:dyDescent="0.25">
      <c r="A23" s="141"/>
      <c r="B23" s="71" t="s">
        <v>29</v>
      </c>
      <c r="C23" s="71" t="s">
        <v>37</v>
      </c>
      <c r="D23" s="140">
        <v>150</v>
      </c>
    </row>
    <row r="24" spans="1:17" x14ac:dyDescent="0.25">
      <c r="A24" s="141"/>
      <c r="B24" s="71" t="s">
        <v>38</v>
      </c>
      <c r="C24" s="71" t="s">
        <v>24</v>
      </c>
      <c r="D24" s="140">
        <v>150</v>
      </c>
    </row>
    <row r="25" spans="1:17" ht="17.399999999999999" x14ac:dyDescent="0.4">
      <c r="A25" s="142"/>
      <c r="B25" s="71" t="s">
        <v>32</v>
      </c>
      <c r="C25" s="71" t="s">
        <v>39</v>
      </c>
      <c r="D25" s="140">
        <v>180</v>
      </c>
      <c r="F25" s="76" t="s">
        <v>69</v>
      </c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</row>
    <row r="26" spans="1:17" x14ac:dyDescent="0.25">
      <c r="A26" s="143" t="s">
        <v>55</v>
      </c>
      <c r="B26" s="144"/>
      <c r="C26" s="145"/>
      <c r="D26" s="146">
        <f>SUM(D21:D25)</f>
        <v>628</v>
      </c>
    </row>
    <row r="27" spans="1:17" ht="17.399999999999999" x14ac:dyDescent="0.25">
      <c r="A27" s="139" t="s">
        <v>40</v>
      </c>
      <c r="B27" s="71" t="s">
        <v>25</v>
      </c>
      <c r="C27" s="71" t="s">
        <v>41</v>
      </c>
      <c r="D27" s="140">
        <v>258</v>
      </c>
      <c r="F27" s="118" t="s">
        <v>70</v>
      </c>
      <c r="G27" s="118"/>
      <c r="H27" s="118"/>
      <c r="I27" s="118"/>
      <c r="J27" s="118"/>
      <c r="K27" s="118"/>
      <c r="L27" s="118"/>
      <c r="M27" s="118"/>
      <c r="N27" s="118"/>
      <c r="O27" s="118"/>
    </row>
    <row r="28" spans="1:17" x14ac:dyDescent="0.25">
      <c r="A28" s="141"/>
      <c r="B28" s="71" t="s">
        <v>42</v>
      </c>
      <c r="C28" s="71" t="s">
        <v>43</v>
      </c>
      <c r="D28" s="140">
        <v>258.5</v>
      </c>
    </row>
    <row r="29" spans="1:17" ht="17.399999999999999" x14ac:dyDescent="0.25">
      <c r="A29" s="141"/>
      <c r="B29" s="71" t="s">
        <v>32</v>
      </c>
      <c r="C29" s="71" t="s">
        <v>44</v>
      </c>
      <c r="D29" s="140">
        <v>267.08</v>
      </c>
      <c r="F29" s="118" t="s">
        <v>310</v>
      </c>
      <c r="G29" s="118"/>
      <c r="H29" s="118"/>
      <c r="I29" s="118"/>
      <c r="J29" s="118"/>
      <c r="K29" s="118"/>
      <c r="L29" s="118"/>
      <c r="M29" s="118"/>
      <c r="N29" s="118"/>
      <c r="O29" s="118"/>
    </row>
    <row r="30" spans="1:17" x14ac:dyDescent="0.25">
      <c r="A30" s="141"/>
      <c r="B30" s="71" t="s">
        <v>45</v>
      </c>
      <c r="C30" s="71" t="s">
        <v>26</v>
      </c>
      <c r="D30" s="140">
        <v>277.7</v>
      </c>
    </row>
    <row r="31" spans="1:17" x14ac:dyDescent="0.25">
      <c r="A31" s="141"/>
      <c r="B31" s="71" t="s">
        <v>42</v>
      </c>
      <c r="C31" s="71" t="s">
        <v>46</v>
      </c>
      <c r="D31" s="140">
        <v>278</v>
      </c>
    </row>
    <row r="32" spans="1:17" x14ac:dyDescent="0.25">
      <c r="A32" s="142"/>
      <c r="B32" s="71" t="s">
        <v>27</v>
      </c>
      <c r="C32" s="71" t="s">
        <v>37</v>
      </c>
      <c r="D32" s="140">
        <v>350</v>
      </c>
    </row>
    <row r="33" spans="1:4" x14ac:dyDescent="0.25">
      <c r="A33" s="143" t="s">
        <v>55</v>
      </c>
      <c r="B33" s="144"/>
      <c r="C33" s="145"/>
      <c r="D33" s="146">
        <f>SUM(D27:D32)</f>
        <v>1689.28</v>
      </c>
    </row>
    <row r="37" spans="1:4" ht="14.25" customHeight="1" x14ac:dyDescent="0.25"/>
  </sheetData>
  <mergeCells count="9">
    <mergeCell ref="A27:A32"/>
    <mergeCell ref="F27:O27"/>
    <mergeCell ref="F29:O29"/>
    <mergeCell ref="A33:C33"/>
    <mergeCell ref="J2:T2"/>
    <mergeCell ref="A14:A19"/>
    <mergeCell ref="A20:C20"/>
    <mergeCell ref="A21:A25"/>
    <mergeCell ref="A26:C26"/>
  </mergeCells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C53D3-E8BE-4CD9-976B-26FB9E1A25CE}">
  <dimension ref="A1:U64"/>
  <sheetViews>
    <sheetView tabSelected="1" workbookViewId="0">
      <selection activeCell="U14" sqref="U14"/>
    </sheetView>
  </sheetViews>
  <sheetFormatPr defaultRowHeight="15.6" customHeight="1" x14ac:dyDescent="0.25"/>
  <cols>
    <col min="1" max="9" width="7.69921875" style="24" customWidth="1"/>
    <col min="10" max="10" width="7.69921875" style="39" customWidth="1"/>
    <col min="11" max="13" width="8.796875" style="24"/>
    <col min="14" max="14" width="10.3984375" style="24" customWidth="1"/>
    <col min="15" max="238" width="8.796875" style="24"/>
    <col min="239" max="239" width="3" style="24" customWidth="1"/>
    <col min="240" max="240" width="12.19921875" style="24" bestFit="1" customWidth="1"/>
    <col min="241" max="241" width="9.69921875" style="24" bestFit="1" customWidth="1"/>
    <col min="242" max="243" width="7.5" style="24" bestFit="1" customWidth="1"/>
    <col min="244" max="244" width="4.69921875" style="24" bestFit="1" customWidth="1"/>
    <col min="245" max="248" width="8.796875" style="24"/>
    <col min="249" max="249" width="11.19921875" style="24" customWidth="1"/>
    <col min="250" max="250" width="11.19921875" style="24" bestFit="1" customWidth="1"/>
    <col min="251" max="252" width="8" style="24" bestFit="1" customWidth="1"/>
    <col min="253" max="253" width="4.69921875" style="24" bestFit="1" customWidth="1"/>
    <col min="254" max="255" width="11.19921875" style="24" bestFit="1" customWidth="1"/>
    <col min="256" max="494" width="8.796875" style="24"/>
    <col min="495" max="495" width="3" style="24" customWidth="1"/>
    <col min="496" max="496" width="12.19921875" style="24" bestFit="1" customWidth="1"/>
    <col min="497" max="497" width="9.69921875" style="24" bestFit="1" customWidth="1"/>
    <col min="498" max="499" width="7.5" style="24" bestFit="1" customWidth="1"/>
    <col min="500" max="500" width="4.69921875" style="24" bestFit="1" customWidth="1"/>
    <col min="501" max="504" width="8.796875" style="24"/>
    <col min="505" max="505" width="11.19921875" style="24" customWidth="1"/>
    <col min="506" max="506" width="11.19921875" style="24" bestFit="1" customWidth="1"/>
    <col min="507" max="508" width="8" style="24" bestFit="1" customWidth="1"/>
    <col min="509" max="509" width="4.69921875" style="24" bestFit="1" customWidth="1"/>
    <col min="510" max="511" width="11.19921875" style="24" bestFit="1" customWidth="1"/>
    <col min="512" max="750" width="8.796875" style="24"/>
    <col min="751" max="751" width="3" style="24" customWidth="1"/>
    <col min="752" max="752" width="12.19921875" style="24" bestFit="1" customWidth="1"/>
    <col min="753" max="753" width="9.69921875" style="24" bestFit="1" customWidth="1"/>
    <col min="754" max="755" width="7.5" style="24" bestFit="1" customWidth="1"/>
    <col min="756" max="756" width="4.69921875" style="24" bestFit="1" customWidth="1"/>
    <col min="757" max="760" width="8.796875" style="24"/>
    <col min="761" max="761" width="11.19921875" style="24" customWidth="1"/>
    <col min="762" max="762" width="11.19921875" style="24" bestFit="1" customWidth="1"/>
    <col min="763" max="764" width="8" style="24" bestFit="1" customWidth="1"/>
    <col min="765" max="765" width="4.69921875" style="24" bestFit="1" customWidth="1"/>
    <col min="766" max="767" width="11.19921875" style="24" bestFit="1" customWidth="1"/>
    <col min="768" max="1006" width="8.796875" style="24"/>
    <col min="1007" max="1007" width="3" style="24" customWidth="1"/>
    <col min="1008" max="1008" width="12.19921875" style="24" bestFit="1" customWidth="1"/>
    <col min="1009" max="1009" width="9.69921875" style="24" bestFit="1" customWidth="1"/>
    <col min="1010" max="1011" width="7.5" style="24" bestFit="1" customWidth="1"/>
    <col min="1012" max="1012" width="4.69921875" style="24" bestFit="1" customWidth="1"/>
    <col min="1013" max="1016" width="8.796875" style="24"/>
    <col min="1017" max="1017" width="11.19921875" style="24" customWidth="1"/>
    <col min="1018" max="1018" width="11.19921875" style="24" bestFit="1" customWidth="1"/>
    <col min="1019" max="1020" width="8" style="24" bestFit="1" customWidth="1"/>
    <col min="1021" max="1021" width="4.69921875" style="24" bestFit="1" customWidth="1"/>
    <col min="1022" max="1023" width="11.19921875" style="24" bestFit="1" customWidth="1"/>
    <col min="1024" max="1262" width="8.796875" style="24"/>
    <col min="1263" max="1263" width="3" style="24" customWidth="1"/>
    <col min="1264" max="1264" width="12.19921875" style="24" bestFit="1" customWidth="1"/>
    <col min="1265" max="1265" width="9.69921875" style="24" bestFit="1" customWidth="1"/>
    <col min="1266" max="1267" width="7.5" style="24" bestFit="1" customWidth="1"/>
    <col min="1268" max="1268" width="4.69921875" style="24" bestFit="1" customWidth="1"/>
    <col min="1269" max="1272" width="8.796875" style="24"/>
    <col min="1273" max="1273" width="11.19921875" style="24" customWidth="1"/>
    <col min="1274" max="1274" width="11.19921875" style="24" bestFit="1" customWidth="1"/>
    <col min="1275" max="1276" width="8" style="24" bestFit="1" customWidth="1"/>
    <col min="1277" max="1277" width="4.69921875" style="24" bestFit="1" customWidth="1"/>
    <col min="1278" max="1279" width="11.19921875" style="24" bestFit="1" customWidth="1"/>
    <col min="1280" max="1518" width="8.796875" style="24"/>
    <col min="1519" max="1519" width="3" style="24" customWidth="1"/>
    <col min="1520" max="1520" width="12.19921875" style="24" bestFit="1" customWidth="1"/>
    <col min="1521" max="1521" width="9.69921875" style="24" bestFit="1" customWidth="1"/>
    <col min="1522" max="1523" width="7.5" style="24" bestFit="1" customWidth="1"/>
    <col min="1524" max="1524" width="4.69921875" style="24" bestFit="1" customWidth="1"/>
    <col min="1525" max="1528" width="8.796875" style="24"/>
    <col min="1529" max="1529" width="11.19921875" style="24" customWidth="1"/>
    <col min="1530" max="1530" width="11.19921875" style="24" bestFit="1" customWidth="1"/>
    <col min="1531" max="1532" width="8" style="24" bestFit="1" customWidth="1"/>
    <col min="1533" max="1533" width="4.69921875" style="24" bestFit="1" customWidth="1"/>
    <col min="1534" max="1535" width="11.19921875" style="24" bestFit="1" customWidth="1"/>
    <col min="1536" max="1774" width="8.796875" style="24"/>
    <col min="1775" max="1775" width="3" style="24" customWidth="1"/>
    <col min="1776" max="1776" width="12.19921875" style="24" bestFit="1" customWidth="1"/>
    <col min="1777" max="1777" width="9.69921875" style="24" bestFit="1" customWidth="1"/>
    <col min="1778" max="1779" width="7.5" style="24" bestFit="1" customWidth="1"/>
    <col min="1780" max="1780" width="4.69921875" style="24" bestFit="1" customWidth="1"/>
    <col min="1781" max="1784" width="8.796875" style="24"/>
    <col min="1785" max="1785" width="11.19921875" style="24" customWidth="1"/>
    <col min="1786" max="1786" width="11.19921875" style="24" bestFit="1" customWidth="1"/>
    <col min="1787" max="1788" width="8" style="24" bestFit="1" customWidth="1"/>
    <col min="1789" max="1789" width="4.69921875" style="24" bestFit="1" customWidth="1"/>
    <col min="1790" max="1791" width="11.19921875" style="24" bestFit="1" customWidth="1"/>
    <col min="1792" max="2030" width="8.796875" style="24"/>
    <col min="2031" max="2031" width="3" style="24" customWidth="1"/>
    <col min="2032" max="2032" width="12.19921875" style="24" bestFit="1" customWidth="1"/>
    <col min="2033" max="2033" width="9.69921875" style="24" bestFit="1" customWidth="1"/>
    <col min="2034" max="2035" width="7.5" style="24" bestFit="1" customWidth="1"/>
    <col min="2036" max="2036" width="4.69921875" style="24" bestFit="1" customWidth="1"/>
    <col min="2037" max="2040" width="8.796875" style="24"/>
    <col min="2041" max="2041" width="11.19921875" style="24" customWidth="1"/>
    <col min="2042" max="2042" width="11.19921875" style="24" bestFit="1" customWidth="1"/>
    <col min="2043" max="2044" width="8" style="24" bestFit="1" customWidth="1"/>
    <col min="2045" max="2045" width="4.69921875" style="24" bestFit="1" customWidth="1"/>
    <col min="2046" max="2047" width="11.19921875" style="24" bestFit="1" customWidth="1"/>
    <col min="2048" max="2286" width="8.796875" style="24"/>
    <col min="2287" max="2287" width="3" style="24" customWidth="1"/>
    <col min="2288" max="2288" width="12.19921875" style="24" bestFit="1" customWidth="1"/>
    <col min="2289" max="2289" width="9.69921875" style="24" bestFit="1" customWidth="1"/>
    <col min="2290" max="2291" width="7.5" style="24" bestFit="1" customWidth="1"/>
    <col min="2292" max="2292" width="4.69921875" style="24" bestFit="1" customWidth="1"/>
    <col min="2293" max="2296" width="8.796875" style="24"/>
    <col min="2297" max="2297" width="11.19921875" style="24" customWidth="1"/>
    <col min="2298" max="2298" width="11.19921875" style="24" bestFit="1" customWidth="1"/>
    <col min="2299" max="2300" width="8" style="24" bestFit="1" customWidth="1"/>
    <col min="2301" max="2301" width="4.69921875" style="24" bestFit="1" customWidth="1"/>
    <col min="2302" max="2303" width="11.19921875" style="24" bestFit="1" customWidth="1"/>
    <col min="2304" max="2542" width="8.796875" style="24"/>
    <col min="2543" max="2543" width="3" style="24" customWidth="1"/>
    <col min="2544" max="2544" width="12.19921875" style="24" bestFit="1" customWidth="1"/>
    <col min="2545" max="2545" width="9.69921875" style="24" bestFit="1" customWidth="1"/>
    <col min="2546" max="2547" width="7.5" style="24" bestFit="1" customWidth="1"/>
    <col min="2548" max="2548" width="4.69921875" style="24" bestFit="1" customWidth="1"/>
    <col min="2549" max="2552" width="8.796875" style="24"/>
    <col min="2553" max="2553" width="11.19921875" style="24" customWidth="1"/>
    <col min="2554" max="2554" width="11.19921875" style="24" bestFit="1" customWidth="1"/>
    <col min="2555" max="2556" width="8" style="24" bestFit="1" customWidth="1"/>
    <col min="2557" max="2557" width="4.69921875" style="24" bestFit="1" customWidth="1"/>
    <col min="2558" max="2559" width="11.19921875" style="24" bestFit="1" customWidth="1"/>
    <col min="2560" max="2798" width="8.796875" style="24"/>
    <col min="2799" max="2799" width="3" style="24" customWidth="1"/>
    <col min="2800" max="2800" width="12.19921875" style="24" bestFit="1" customWidth="1"/>
    <col min="2801" max="2801" width="9.69921875" style="24" bestFit="1" customWidth="1"/>
    <col min="2802" max="2803" width="7.5" style="24" bestFit="1" customWidth="1"/>
    <col min="2804" max="2804" width="4.69921875" style="24" bestFit="1" customWidth="1"/>
    <col min="2805" max="2808" width="8.796875" style="24"/>
    <col min="2809" max="2809" width="11.19921875" style="24" customWidth="1"/>
    <col min="2810" max="2810" width="11.19921875" style="24" bestFit="1" customWidth="1"/>
    <col min="2811" max="2812" width="8" style="24" bestFit="1" customWidth="1"/>
    <col min="2813" max="2813" width="4.69921875" style="24" bestFit="1" customWidth="1"/>
    <col min="2814" max="2815" width="11.19921875" style="24" bestFit="1" customWidth="1"/>
    <col min="2816" max="3054" width="8.796875" style="24"/>
    <col min="3055" max="3055" width="3" style="24" customWidth="1"/>
    <col min="3056" max="3056" width="12.19921875" style="24" bestFit="1" customWidth="1"/>
    <col min="3057" max="3057" width="9.69921875" style="24" bestFit="1" customWidth="1"/>
    <col min="3058" max="3059" width="7.5" style="24" bestFit="1" customWidth="1"/>
    <col min="3060" max="3060" width="4.69921875" style="24" bestFit="1" customWidth="1"/>
    <col min="3061" max="3064" width="8.796875" style="24"/>
    <col min="3065" max="3065" width="11.19921875" style="24" customWidth="1"/>
    <col min="3066" max="3066" width="11.19921875" style="24" bestFit="1" customWidth="1"/>
    <col min="3067" max="3068" width="8" style="24" bestFit="1" customWidth="1"/>
    <col min="3069" max="3069" width="4.69921875" style="24" bestFit="1" customWidth="1"/>
    <col min="3070" max="3071" width="11.19921875" style="24" bestFit="1" customWidth="1"/>
    <col min="3072" max="3310" width="8.796875" style="24"/>
    <col min="3311" max="3311" width="3" style="24" customWidth="1"/>
    <col min="3312" max="3312" width="12.19921875" style="24" bestFit="1" customWidth="1"/>
    <col min="3313" max="3313" width="9.69921875" style="24" bestFit="1" customWidth="1"/>
    <col min="3314" max="3315" width="7.5" style="24" bestFit="1" customWidth="1"/>
    <col min="3316" max="3316" width="4.69921875" style="24" bestFit="1" customWidth="1"/>
    <col min="3317" max="3320" width="8.796875" style="24"/>
    <col min="3321" max="3321" width="11.19921875" style="24" customWidth="1"/>
    <col min="3322" max="3322" width="11.19921875" style="24" bestFit="1" customWidth="1"/>
    <col min="3323" max="3324" width="8" style="24" bestFit="1" customWidth="1"/>
    <col min="3325" max="3325" width="4.69921875" style="24" bestFit="1" customWidth="1"/>
    <col min="3326" max="3327" width="11.19921875" style="24" bestFit="1" customWidth="1"/>
    <col min="3328" max="3566" width="8.796875" style="24"/>
    <col min="3567" max="3567" width="3" style="24" customWidth="1"/>
    <col min="3568" max="3568" width="12.19921875" style="24" bestFit="1" customWidth="1"/>
    <col min="3569" max="3569" width="9.69921875" style="24" bestFit="1" customWidth="1"/>
    <col min="3570" max="3571" width="7.5" style="24" bestFit="1" customWidth="1"/>
    <col min="3572" max="3572" width="4.69921875" style="24" bestFit="1" customWidth="1"/>
    <col min="3573" max="3576" width="8.796875" style="24"/>
    <col min="3577" max="3577" width="11.19921875" style="24" customWidth="1"/>
    <col min="3578" max="3578" width="11.19921875" style="24" bestFit="1" customWidth="1"/>
    <col min="3579" max="3580" width="8" style="24" bestFit="1" customWidth="1"/>
    <col min="3581" max="3581" width="4.69921875" style="24" bestFit="1" customWidth="1"/>
    <col min="3582" max="3583" width="11.19921875" style="24" bestFit="1" customWidth="1"/>
    <col min="3584" max="3822" width="8.796875" style="24"/>
    <col min="3823" max="3823" width="3" style="24" customWidth="1"/>
    <col min="3824" max="3824" width="12.19921875" style="24" bestFit="1" customWidth="1"/>
    <col min="3825" max="3825" width="9.69921875" style="24" bestFit="1" customWidth="1"/>
    <col min="3826" max="3827" width="7.5" style="24" bestFit="1" customWidth="1"/>
    <col min="3828" max="3828" width="4.69921875" style="24" bestFit="1" customWidth="1"/>
    <col min="3829" max="3832" width="8.796875" style="24"/>
    <col min="3833" max="3833" width="11.19921875" style="24" customWidth="1"/>
    <col min="3834" max="3834" width="11.19921875" style="24" bestFit="1" customWidth="1"/>
    <col min="3835" max="3836" width="8" style="24" bestFit="1" customWidth="1"/>
    <col min="3837" max="3837" width="4.69921875" style="24" bestFit="1" customWidth="1"/>
    <col min="3838" max="3839" width="11.19921875" style="24" bestFit="1" customWidth="1"/>
    <col min="3840" max="4078" width="8.796875" style="24"/>
    <col min="4079" max="4079" width="3" style="24" customWidth="1"/>
    <col min="4080" max="4080" width="12.19921875" style="24" bestFit="1" customWidth="1"/>
    <col min="4081" max="4081" width="9.69921875" style="24" bestFit="1" customWidth="1"/>
    <col min="4082" max="4083" width="7.5" style="24" bestFit="1" customWidth="1"/>
    <col min="4084" max="4084" width="4.69921875" style="24" bestFit="1" customWidth="1"/>
    <col min="4085" max="4088" width="8.796875" style="24"/>
    <col min="4089" max="4089" width="11.19921875" style="24" customWidth="1"/>
    <col min="4090" max="4090" width="11.19921875" style="24" bestFit="1" customWidth="1"/>
    <col min="4091" max="4092" width="8" style="24" bestFit="1" customWidth="1"/>
    <col min="4093" max="4093" width="4.69921875" style="24" bestFit="1" customWidth="1"/>
    <col min="4094" max="4095" width="11.19921875" style="24" bestFit="1" customWidth="1"/>
    <col min="4096" max="4334" width="8.796875" style="24"/>
    <col min="4335" max="4335" width="3" style="24" customWidth="1"/>
    <col min="4336" max="4336" width="12.19921875" style="24" bestFit="1" customWidth="1"/>
    <col min="4337" max="4337" width="9.69921875" style="24" bestFit="1" customWidth="1"/>
    <col min="4338" max="4339" width="7.5" style="24" bestFit="1" customWidth="1"/>
    <col min="4340" max="4340" width="4.69921875" style="24" bestFit="1" customWidth="1"/>
    <col min="4341" max="4344" width="8.796875" style="24"/>
    <col min="4345" max="4345" width="11.19921875" style="24" customWidth="1"/>
    <col min="4346" max="4346" width="11.19921875" style="24" bestFit="1" customWidth="1"/>
    <col min="4347" max="4348" width="8" style="24" bestFit="1" customWidth="1"/>
    <col min="4349" max="4349" width="4.69921875" style="24" bestFit="1" customWidth="1"/>
    <col min="4350" max="4351" width="11.19921875" style="24" bestFit="1" customWidth="1"/>
    <col min="4352" max="4590" width="8.796875" style="24"/>
    <col min="4591" max="4591" width="3" style="24" customWidth="1"/>
    <col min="4592" max="4592" width="12.19921875" style="24" bestFit="1" customWidth="1"/>
    <col min="4593" max="4593" width="9.69921875" style="24" bestFit="1" customWidth="1"/>
    <col min="4594" max="4595" width="7.5" style="24" bestFit="1" customWidth="1"/>
    <col min="4596" max="4596" width="4.69921875" style="24" bestFit="1" customWidth="1"/>
    <col min="4597" max="4600" width="8.796875" style="24"/>
    <col min="4601" max="4601" width="11.19921875" style="24" customWidth="1"/>
    <col min="4602" max="4602" width="11.19921875" style="24" bestFit="1" customWidth="1"/>
    <col min="4603" max="4604" width="8" style="24" bestFit="1" customWidth="1"/>
    <col min="4605" max="4605" width="4.69921875" style="24" bestFit="1" customWidth="1"/>
    <col min="4606" max="4607" width="11.19921875" style="24" bestFit="1" customWidth="1"/>
    <col min="4608" max="4846" width="8.796875" style="24"/>
    <col min="4847" max="4847" width="3" style="24" customWidth="1"/>
    <col min="4848" max="4848" width="12.19921875" style="24" bestFit="1" customWidth="1"/>
    <col min="4849" max="4849" width="9.69921875" style="24" bestFit="1" customWidth="1"/>
    <col min="4850" max="4851" width="7.5" style="24" bestFit="1" customWidth="1"/>
    <col min="4852" max="4852" width="4.69921875" style="24" bestFit="1" customWidth="1"/>
    <col min="4853" max="4856" width="8.796875" style="24"/>
    <col min="4857" max="4857" width="11.19921875" style="24" customWidth="1"/>
    <col min="4858" max="4858" width="11.19921875" style="24" bestFit="1" customWidth="1"/>
    <col min="4859" max="4860" width="8" style="24" bestFit="1" customWidth="1"/>
    <col min="4861" max="4861" width="4.69921875" style="24" bestFit="1" customWidth="1"/>
    <col min="4862" max="4863" width="11.19921875" style="24" bestFit="1" customWidth="1"/>
    <col min="4864" max="5102" width="8.796875" style="24"/>
    <col min="5103" max="5103" width="3" style="24" customWidth="1"/>
    <col min="5104" max="5104" width="12.19921875" style="24" bestFit="1" customWidth="1"/>
    <col min="5105" max="5105" width="9.69921875" style="24" bestFit="1" customWidth="1"/>
    <col min="5106" max="5107" width="7.5" style="24" bestFit="1" customWidth="1"/>
    <col min="5108" max="5108" width="4.69921875" style="24" bestFit="1" customWidth="1"/>
    <col min="5109" max="5112" width="8.796875" style="24"/>
    <col min="5113" max="5113" width="11.19921875" style="24" customWidth="1"/>
    <col min="5114" max="5114" width="11.19921875" style="24" bestFit="1" customWidth="1"/>
    <col min="5115" max="5116" width="8" style="24" bestFit="1" customWidth="1"/>
    <col min="5117" max="5117" width="4.69921875" style="24" bestFit="1" customWidth="1"/>
    <col min="5118" max="5119" width="11.19921875" style="24" bestFit="1" customWidth="1"/>
    <col min="5120" max="5358" width="8.796875" style="24"/>
    <col min="5359" max="5359" width="3" style="24" customWidth="1"/>
    <col min="5360" max="5360" width="12.19921875" style="24" bestFit="1" customWidth="1"/>
    <col min="5361" max="5361" width="9.69921875" style="24" bestFit="1" customWidth="1"/>
    <col min="5362" max="5363" width="7.5" style="24" bestFit="1" customWidth="1"/>
    <col min="5364" max="5364" width="4.69921875" style="24" bestFit="1" customWidth="1"/>
    <col min="5365" max="5368" width="8.796875" style="24"/>
    <col min="5369" max="5369" width="11.19921875" style="24" customWidth="1"/>
    <col min="5370" max="5370" width="11.19921875" style="24" bestFit="1" customWidth="1"/>
    <col min="5371" max="5372" width="8" style="24" bestFit="1" customWidth="1"/>
    <col min="5373" max="5373" width="4.69921875" style="24" bestFit="1" customWidth="1"/>
    <col min="5374" max="5375" width="11.19921875" style="24" bestFit="1" customWidth="1"/>
    <col min="5376" max="5614" width="8.796875" style="24"/>
    <col min="5615" max="5615" width="3" style="24" customWidth="1"/>
    <col min="5616" max="5616" width="12.19921875" style="24" bestFit="1" customWidth="1"/>
    <col min="5617" max="5617" width="9.69921875" style="24" bestFit="1" customWidth="1"/>
    <col min="5618" max="5619" width="7.5" style="24" bestFit="1" customWidth="1"/>
    <col min="5620" max="5620" width="4.69921875" style="24" bestFit="1" customWidth="1"/>
    <col min="5621" max="5624" width="8.796875" style="24"/>
    <col min="5625" max="5625" width="11.19921875" style="24" customWidth="1"/>
    <col min="5626" max="5626" width="11.19921875" style="24" bestFit="1" customWidth="1"/>
    <col min="5627" max="5628" width="8" style="24" bestFit="1" customWidth="1"/>
    <col min="5629" max="5629" width="4.69921875" style="24" bestFit="1" customWidth="1"/>
    <col min="5630" max="5631" width="11.19921875" style="24" bestFit="1" customWidth="1"/>
    <col min="5632" max="5870" width="8.796875" style="24"/>
    <col min="5871" max="5871" width="3" style="24" customWidth="1"/>
    <col min="5872" max="5872" width="12.19921875" style="24" bestFit="1" customWidth="1"/>
    <col min="5873" max="5873" width="9.69921875" style="24" bestFit="1" customWidth="1"/>
    <col min="5874" max="5875" width="7.5" style="24" bestFit="1" customWidth="1"/>
    <col min="5876" max="5876" width="4.69921875" style="24" bestFit="1" customWidth="1"/>
    <col min="5877" max="5880" width="8.796875" style="24"/>
    <col min="5881" max="5881" width="11.19921875" style="24" customWidth="1"/>
    <col min="5882" max="5882" width="11.19921875" style="24" bestFit="1" customWidth="1"/>
    <col min="5883" max="5884" width="8" style="24" bestFit="1" customWidth="1"/>
    <col min="5885" max="5885" width="4.69921875" style="24" bestFit="1" customWidth="1"/>
    <col min="5886" max="5887" width="11.19921875" style="24" bestFit="1" customWidth="1"/>
    <col min="5888" max="6126" width="8.796875" style="24"/>
    <col min="6127" max="6127" width="3" style="24" customWidth="1"/>
    <col min="6128" max="6128" width="12.19921875" style="24" bestFit="1" customWidth="1"/>
    <col min="6129" max="6129" width="9.69921875" style="24" bestFit="1" customWidth="1"/>
    <col min="6130" max="6131" width="7.5" style="24" bestFit="1" customWidth="1"/>
    <col min="6132" max="6132" width="4.69921875" style="24" bestFit="1" customWidth="1"/>
    <col min="6133" max="6136" width="8.796875" style="24"/>
    <col min="6137" max="6137" width="11.19921875" style="24" customWidth="1"/>
    <col min="6138" max="6138" width="11.19921875" style="24" bestFit="1" customWidth="1"/>
    <col min="6139" max="6140" width="8" style="24" bestFit="1" customWidth="1"/>
    <col min="6141" max="6141" width="4.69921875" style="24" bestFit="1" customWidth="1"/>
    <col min="6142" max="6143" width="11.19921875" style="24" bestFit="1" customWidth="1"/>
    <col min="6144" max="6382" width="8.796875" style="24"/>
    <col min="6383" max="6383" width="3" style="24" customWidth="1"/>
    <col min="6384" max="6384" width="12.19921875" style="24" bestFit="1" customWidth="1"/>
    <col min="6385" max="6385" width="9.69921875" style="24" bestFit="1" customWidth="1"/>
    <col min="6386" max="6387" width="7.5" style="24" bestFit="1" customWidth="1"/>
    <col min="6388" max="6388" width="4.69921875" style="24" bestFit="1" customWidth="1"/>
    <col min="6389" max="6392" width="8.796875" style="24"/>
    <col min="6393" max="6393" width="11.19921875" style="24" customWidth="1"/>
    <col min="6394" max="6394" width="11.19921875" style="24" bestFit="1" customWidth="1"/>
    <col min="6395" max="6396" width="8" style="24" bestFit="1" customWidth="1"/>
    <col min="6397" max="6397" width="4.69921875" style="24" bestFit="1" customWidth="1"/>
    <col min="6398" max="6399" width="11.19921875" style="24" bestFit="1" customWidth="1"/>
    <col min="6400" max="6638" width="8.796875" style="24"/>
    <col min="6639" max="6639" width="3" style="24" customWidth="1"/>
    <col min="6640" max="6640" width="12.19921875" style="24" bestFit="1" customWidth="1"/>
    <col min="6641" max="6641" width="9.69921875" style="24" bestFit="1" customWidth="1"/>
    <col min="6642" max="6643" width="7.5" style="24" bestFit="1" customWidth="1"/>
    <col min="6644" max="6644" width="4.69921875" style="24" bestFit="1" customWidth="1"/>
    <col min="6645" max="6648" width="8.796875" style="24"/>
    <col min="6649" max="6649" width="11.19921875" style="24" customWidth="1"/>
    <col min="6650" max="6650" width="11.19921875" style="24" bestFit="1" customWidth="1"/>
    <col min="6651" max="6652" width="8" style="24" bestFit="1" customWidth="1"/>
    <col min="6653" max="6653" width="4.69921875" style="24" bestFit="1" customWidth="1"/>
    <col min="6654" max="6655" width="11.19921875" style="24" bestFit="1" customWidth="1"/>
    <col min="6656" max="6894" width="8.796875" style="24"/>
    <col min="6895" max="6895" width="3" style="24" customWidth="1"/>
    <col min="6896" max="6896" width="12.19921875" style="24" bestFit="1" customWidth="1"/>
    <col min="6897" max="6897" width="9.69921875" style="24" bestFit="1" customWidth="1"/>
    <col min="6898" max="6899" width="7.5" style="24" bestFit="1" customWidth="1"/>
    <col min="6900" max="6900" width="4.69921875" style="24" bestFit="1" customWidth="1"/>
    <col min="6901" max="6904" width="8.796875" style="24"/>
    <col min="6905" max="6905" width="11.19921875" style="24" customWidth="1"/>
    <col min="6906" max="6906" width="11.19921875" style="24" bestFit="1" customWidth="1"/>
    <col min="6907" max="6908" width="8" style="24" bestFit="1" customWidth="1"/>
    <col min="6909" max="6909" width="4.69921875" style="24" bestFit="1" customWidth="1"/>
    <col min="6910" max="6911" width="11.19921875" style="24" bestFit="1" customWidth="1"/>
    <col min="6912" max="7150" width="8.796875" style="24"/>
    <col min="7151" max="7151" width="3" style="24" customWidth="1"/>
    <col min="7152" max="7152" width="12.19921875" style="24" bestFit="1" customWidth="1"/>
    <col min="7153" max="7153" width="9.69921875" style="24" bestFit="1" customWidth="1"/>
    <col min="7154" max="7155" width="7.5" style="24" bestFit="1" customWidth="1"/>
    <col min="7156" max="7156" width="4.69921875" style="24" bestFit="1" customWidth="1"/>
    <col min="7157" max="7160" width="8.796875" style="24"/>
    <col min="7161" max="7161" width="11.19921875" style="24" customWidth="1"/>
    <col min="7162" max="7162" width="11.19921875" style="24" bestFit="1" customWidth="1"/>
    <col min="7163" max="7164" width="8" style="24" bestFit="1" customWidth="1"/>
    <col min="7165" max="7165" width="4.69921875" style="24" bestFit="1" customWidth="1"/>
    <col min="7166" max="7167" width="11.19921875" style="24" bestFit="1" customWidth="1"/>
    <col min="7168" max="7406" width="8.796875" style="24"/>
    <col min="7407" max="7407" width="3" style="24" customWidth="1"/>
    <col min="7408" max="7408" width="12.19921875" style="24" bestFit="1" customWidth="1"/>
    <col min="7409" max="7409" width="9.69921875" style="24" bestFit="1" customWidth="1"/>
    <col min="7410" max="7411" width="7.5" style="24" bestFit="1" customWidth="1"/>
    <col min="7412" max="7412" width="4.69921875" style="24" bestFit="1" customWidth="1"/>
    <col min="7413" max="7416" width="8.796875" style="24"/>
    <col min="7417" max="7417" width="11.19921875" style="24" customWidth="1"/>
    <col min="7418" max="7418" width="11.19921875" style="24" bestFit="1" customWidth="1"/>
    <col min="7419" max="7420" width="8" style="24" bestFit="1" customWidth="1"/>
    <col min="7421" max="7421" width="4.69921875" style="24" bestFit="1" customWidth="1"/>
    <col min="7422" max="7423" width="11.19921875" style="24" bestFit="1" customWidth="1"/>
    <col min="7424" max="7662" width="8.796875" style="24"/>
    <col min="7663" max="7663" width="3" style="24" customWidth="1"/>
    <col min="7664" max="7664" width="12.19921875" style="24" bestFit="1" customWidth="1"/>
    <col min="7665" max="7665" width="9.69921875" style="24" bestFit="1" customWidth="1"/>
    <col min="7666" max="7667" width="7.5" style="24" bestFit="1" customWidth="1"/>
    <col min="7668" max="7668" width="4.69921875" style="24" bestFit="1" customWidth="1"/>
    <col min="7669" max="7672" width="8.796875" style="24"/>
    <col min="7673" max="7673" width="11.19921875" style="24" customWidth="1"/>
    <col min="7674" max="7674" width="11.19921875" style="24" bestFit="1" customWidth="1"/>
    <col min="7675" max="7676" width="8" style="24" bestFit="1" customWidth="1"/>
    <col min="7677" max="7677" width="4.69921875" style="24" bestFit="1" customWidth="1"/>
    <col min="7678" max="7679" width="11.19921875" style="24" bestFit="1" customWidth="1"/>
    <col min="7680" max="7918" width="8.796875" style="24"/>
    <col min="7919" max="7919" width="3" style="24" customWidth="1"/>
    <col min="7920" max="7920" width="12.19921875" style="24" bestFit="1" customWidth="1"/>
    <col min="7921" max="7921" width="9.69921875" style="24" bestFit="1" customWidth="1"/>
    <col min="7922" max="7923" width="7.5" style="24" bestFit="1" customWidth="1"/>
    <col min="7924" max="7924" width="4.69921875" style="24" bestFit="1" customWidth="1"/>
    <col min="7925" max="7928" width="8.796875" style="24"/>
    <col min="7929" max="7929" width="11.19921875" style="24" customWidth="1"/>
    <col min="7930" max="7930" width="11.19921875" style="24" bestFit="1" customWidth="1"/>
    <col min="7931" max="7932" width="8" style="24" bestFit="1" customWidth="1"/>
    <col min="7933" max="7933" width="4.69921875" style="24" bestFit="1" customWidth="1"/>
    <col min="7934" max="7935" width="11.19921875" style="24" bestFit="1" customWidth="1"/>
    <col min="7936" max="8174" width="8.796875" style="24"/>
    <col min="8175" max="8175" width="3" style="24" customWidth="1"/>
    <col min="8176" max="8176" width="12.19921875" style="24" bestFit="1" customWidth="1"/>
    <col min="8177" max="8177" width="9.69921875" style="24" bestFit="1" customWidth="1"/>
    <col min="8178" max="8179" width="7.5" style="24" bestFit="1" customWidth="1"/>
    <col min="8180" max="8180" width="4.69921875" style="24" bestFit="1" customWidth="1"/>
    <col min="8181" max="8184" width="8.796875" style="24"/>
    <col min="8185" max="8185" width="11.19921875" style="24" customWidth="1"/>
    <col min="8186" max="8186" width="11.19921875" style="24" bestFit="1" customWidth="1"/>
    <col min="8187" max="8188" width="8" style="24" bestFit="1" customWidth="1"/>
    <col min="8189" max="8189" width="4.69921875" style="24" bestFit="1" customWidth="1"/>
    <col min="8190" max="8191" width="11.19921875" style="24" bestFit="1" customWidth="1"/>
    <col min="8192" max="8430" width="8.796875" style="24"/>
    <col min="8431" max="8431" width="3" style="24" customWidth="1"/>
    <col min="8432" max="8432" width="12.19921875" style="24" bestFit="1" customWidth="1"/>
    <col min="8433" max="8433" width="9.69921875" style="24" bestFit="1" customWidth="1"/>
    <col min="8434" max="8435" width="7.5" style="24" bestFit="1" customWidth="1"/>
    <col min="8436" max="8436" width="4.69921875" style="24" bestFit="1" customWidth="1"/>
    <col min="8437" max="8440" width="8.796875" style="24"/>
    <col min="8441" max="8441" width="11.19921875" style="24" customWidth="1"/>
    <col min="8442" max="8442" width="11.19921875" style="24" bestFit="1" customWidth="1"/>
    <col min="8443" max="8444" width="8" style="24" bestFit="1" customWidth="1"/>
    <col min="8445" max="8445" width="4.69921875" style="24" bestFit="1" customWidth="1"/>
    <col min="8446" max="8447" width="11.19921875" style="24" bestFit="1" customWidth="1"/>
    <col min="8448" max="8686" width="8.796875" style="24"/>
    <col min="8687" max="8687" width="3" style="24" customWidth="1"/>
    <col min="8688" max="8688" width="12.19921875" style="24" bestFit="1" customWidth="1"/>
    <col min="8689" max="8689" width="9.69921875" style="24" bestFit="1" customWidth="1"/>
    <col min="8690" max="8691" width="7.5" style="24" bestFit="1" customWidth="1"/>
    <col min="8692" max="8692" width="4.69921875" style="24" bestFit="1" customWidth="1"/>
    <col min="8693" max="8696" width="8.796875" style="24"/>
    <col min="8697" max="8697" width="11.19921875" style="24" customWidth="1"/>
    <col min="8698" max="8698" width="11.19921875" style="24" bestFit="1" customWidth="1"/>
    <col min="8699" max="8700" width="8" style="24" bestFit="1" customWidth="1"/>
    <col min="8701" max="8701" width="4.69921875" style="24" bestFit="1" customWidth="1"/>
    <col min="8702" max="8703" width="11.19921875" style="24" bestFit="1" customWidth="1"/>
    <col min="8704" max="8942" width="8.796875" style="24"/>
    <col min="8943" max="8943" width="3" style="24" customWidth="1"/>
    <col min="8944" max="8944" width="12.19921875" style="24" bestFit="1" customWidth="1"/>
    <col min="8945" max="8945" width="9.69921875" style="24" bestFit="1" customWidth="1"/>
    <col min="8946" max="8947" width="7.5" style="24" bestFit="1" customWidth="1"/>
    <col min="8948" max="8948" width="4.69921875" style="24" bestFit="1" customWidth="1"/>
    <col min="8949" max="8952" width="8.796875" style="24"/>
    <col min="8953" max="8953" width="11.19921875" style="24" customWidth="1"/>
    <col min="8954" max="8954" width="11.19921875" style="24" bestFit="1" customWidth="1"/>
    <col min="8955" max="8956" width="8" style="24" bestFit="1" customWidth="1"/>
    <col min="8957" max="8957" width="4.69921875" style="24" bestFit="1" customWidth="1"/>
    <col min="8958" max="8959" width="11.19921875" style="24" bestFit="1" customWidth="1"/>
    <col min="8960" max="9198" width="8.796875" style="24"/>
    <col min="9199" max="9199" width="3" style="24" customWidth="1"/>
    <col min="9200" max="9200" width="12.19921875" style="24" bestFit="1" customWidth="1"/>
    <col min="9201" max="9201" width="9.69921875" style="24" bestFit="1" customWidth="1"/>
    <col min="9202" max="9203" width="7.5" style="24" bestFit="1" customWidth="1"/>
    <col min="9204" max="9204" width="4.69921875" style="24" bestFit="1" customWidth="1"/>
    <col min="9205" max="9208" width="8.796875" style="24"/>
    <col min="9209" max="9209" width="11.19921875" style="24" customWidth="1"/>
    <col min="9210" max="9210" width="11.19921875" style="24" bestFit="1" customWidth="1"/>
    <col min="9211" max="9212" width="8" style="24" bestFit="1" customWidth="1"/>
    <col min="9213" max="9213" width="4.69921875" style="24" bestFit="1" customWidth="1"/>
    <col min="9214" max="9215" width="11.19921875" style="24" bestFit="1" customWidth="1"/>
    <col min="9216" max="9454" width="8.796875" style="24"/>
    <col min="9455" max="9455" width="3" style="24" customWidth="1"/>
    <col min="9456" max="9456" width="12.19921875" style="24" bestFit="1" customWidth="1"/>
    <col min="9457" max="9457" width="9.69921875" style="24" bestFit="1" customWidth="1"/>
    <col min="9458" max="9459" width="7.5" style="24" bestFit="1" customWidth="1"/>
    <col min="9460" max="9460" width="4.69921875" style="24" bestFit="1" customWidth="1"/>
    <col min="9461" max="9464" width="8.796875" style="24"/>
    <col min="9465" max="9465" width="11.19921875" style="24" customWidth="1"/>
    <col min="9466" max="9466" width="11.19921875" style="24" bestFit="1" customWidth="1"/>
    <col min="9467" max="9468" width="8" style="24" bestFit="1" customWidth="1"/>
    <col min="9469" max="9469" width="4.69921875" style="24" bestFit="1" customWidth="1"/>
    <col min="9470" max="9471" width="11.19921875" style="24" bestFit="1" customWidth="1"/>
    <col min="9472" max="9710" width="8.796875" style="24"/>
    <col min="9711" max="9711" width="3" style="24" customWidth="1"/>
    <col min="9712" max="9712" width="12.19921875" style="24" bestFit="1" customWidth="1"/>
    <col min="9713" max="9713" width="9.69921875" style="24" bestFit="1" customWidth="1"/>
    <col min="9714" max="9715" width="7.5" style="24" bestFit="1" customWidth="1"/>
    <col min="9716" max="9716" width="4.69921875" style="24" bestFit="1" customWidth="1"/>
    <col min="9717" max="9720" width="8.796875" style="24"/>
    <col min="9721" max="9721" width="11.19921875" style="24" customWidth="1"/>
    <col min="9722" max="9722" width="11.19921875" style="24" bestFit="1" customWidth="1"/>
    <col min="9723" max="9724" width="8" style="24" bestFit="1" customWidth="1"/>
    <col min="9725" max="9725" width="4.69921875" style="24" bestFit="1" customWidth="1"/>
    <col min="9726" max="9727" width="11.19921875" style="24" bestFit="1" customWidth="1"/>
    <col min="9728" max="9966" width="8.796875" style="24"/>
    <col min="9967" max="9967" width="3" style="24" customWidth="1"/>
    <col min="9968" max="9968" width="12.19921875" style="24" bestFit="1" customWidth="1"/>
    <col min="9969" max="9969" width="9.69921875" style="24" bestFit="1" customWidth="1"/>
    <col min="9970" max="9971" width="7.5" style="24" bestFit="1" customWidth="1"/>
    <col min="9972" max="9972" width="4.69921875" style="24" bestFit="1" customWidth="1"/>
    <col min="9973" max="9976" width="8.796875" style="24"/>
    <col min="9977" max="9977" width="11.19921875" style="24" customWidth="1"/>
    <col min="9978" max="9978" width="11.19921875" style="24" bestFit="1" customWidth="1"/>
    <col min="9979" max="9980" width="8" style="24" bestFit="1" customWidth="1"/>
    <col min="9981" max="9981" width="4.69921875" style="24" bestFit="1" customWidth="1"/>
    <col min="9982" max="9983" width="11.19921875" style="24" bestFit="1" customWidth="1"/>
    <col min="9984" max="10222" width="8.796875" style="24"/>
    <col min="10223" max="10223" width="3" style="24" customWidth="1"/>
    <col min="10224" max="10224" width="12.19921875" style="24" bestFit="1" customWidth="1"/>
    <col min="10225" max="10225" width="9.69921875" style="24" bestFit="1" customWidth="1"/>
    <col min="10226" max="10227" width="7.5" style="24" bestFit="1" customWidth="1"/>
    <col min="10228" max="10228" width="4.69921875" style="24" bestFit="1" customWidth="1"/>
    <col min="10229" max="10232" width="8.796875" style="24"/>
    <col min="10233" max="10233" width="11.19921875" style="24" customWidth="1"/>
    <col min="10234" max="10234" width="11.19921875" style="24" bestFit="1" customWidth="1"/>
    <col min="10235" max="10236" width="8" style="24" bestFit="1" customWidth="1"/>
    <col min="10237" max="10237" width="4.69921875" style="24" bestFit="1" customWidth="1"/>
    <col min="10238" max="10239" width="11.19921875" style="24" bestFit="1" customWidth="1"/>
    <col min="10240" max="10478" width="8.796875" style="24"/>
    <col min="10479" max="10479" width="3" style="24" customWidth="1"/>
    <col min="10480" max="10480" width="12.19921875" style="24" bestFit="1" customWidth="1"/>
    <col min="10481" max="10481" width="9.69921875" style="24" bestFit="1" customWidth="1"/>
    <col min="10482" max="10483" width="7.5" style="24" bestFit="1" customWidth="1"/>
    <col min="10484" max="10484" width="4.69921875" style="24" bestFit="1" customWidth="1"/>
    <col min="10485" max="10488" width="8.796875" style="24"/>
    <col min="10489" max="10489" width="11.19921875" style="24" customWidth="1"/>
    <col min="10490" max="10490" width="11.19921875" style="24" bestFit="1" customWidth="1"/>
    <col min="10491" max="10492" width="8" style="24" bestFit="1" customWidth="1"/>
    <col min="10493" max="10493" width="4.69921875" style="24" bestFit="1" customWidth="1"/>
    <col min="10494" max="10495" width="11.19921875" style="24" bestFit="1" customWidth="1"/>
    <col min="10496" max="10734" width="8.796875" style="24"/>
    <col min="10735" max="10735" width="3" style="24" customWidth="1"/>
    <col min="10736" max="10736" width="12.19921875" style="24" bestFit="1" customWidth="1"/>
    <col min="10737" max="10737" width="9.69921875" style="24" bestFit="1" customWidth="1"/>
    <col min="10738" max="10739" width="7.5" style="24" bestFit="1" customWidth="1"/>
    <col min="10740" max="10740" width="4.69921875" style="24" bestFit="1" customWidth="1"/>
    <col min="10741" max="10744" width="8.796875" style="24"/>
    <col min="10745" max="10745" width="11.19921875" style="24" customWidth="1"/>
    <col min="10746" max="10746" width="11.19921875" style="24" bestFit="1" customWidth="1"/>
    <col min="10747" max="10748" width="8" style="24" bestFit="1" customWidth="1"/>
    <col min="10749" max="10749" width="4.69921875" style="24" bestFit="1" customWidth="1"/>
    <col min="10750" max="10751" width="11.19921875" style="24" bestFit="1" customWidth="1"/>
    <col min="10752" max="10990" width="8.796875" style="24"/>
    <col min="10991" max="10991" width="3" style="24" customWidth="1"/>
    <col min="10992" max="10992" width="12.19921875" style="24" bestFit="1" customWidth="1"/>
    <col min="10993" max="10993" width="9.69921875" style="24" bestFit="1" customWidth="1"/>
    <col min="10994" max="10995" width="7.5" style="24" bestFit="1" customWidth="1"/>
    <col min="10996" max="10996" width="4.69921875" style="24" bestFit="1" customWidth="1"/>
    <col min="10997" max="11000" width="8.796875" style="24"/>
    <col min="11001" max="11001" width="11.19921875" style="24" customWidth="1"/>
    <col min="11002" max="11002" width="11.19921875" style="24" bestFit="1" customWidth="1"/>
    <col min="11003" max="11004" width="8" style="24" bestFit="1" customWidth="1"/>
    <col min="11005" max="11005" width="4.69921875" style="24" bestFit="1" customWidth="1"/>
    <col min="11006" max="11007" width="11.19921875" style="24" bestFit="1" customWidth="1"/>
    <col min="11008" max="11246" width="8.796875" style="24"/>
    <col min="11247" max="11247" width="3" style="24" customWidth="1"/>
    <col min="11248" max="11248" width="12.19921875" style="24" bestFit="1" customWidth="1"/>
    <col min="11249" max="11249" width="9.69921875" style="24" bestFit="1" customWidth="1"/>
    <col min="11250" max="11251" width="7.5" style="24" bestFit="1" customWidth="1"/>
    <col min="11252" max="11252" width="4.69921875" style="24" bestFit="1" customWidth="1"/>
    <col min="11253" max="11256" width="8.796875" style="24"/>
    <col min="11257" max="11257" width="11.19921875" style="24" customWidth="1"/>
    <col min="11258" max="11258" width="11.19921875" style="24" bestFit="1" customWidth="1"/>
    <col min="11259" max="11260" width="8" style="24" bestFit="1" customWidth="1"/>
    <col min="11261" max="11261" width="4.69921875" style="24" bestFit="1" customWidth="1"/>
    <col min="11262" max="11263" width="11.19921875" style="24" bestFit="1" customWidth="1"/>
    <col min="11264" max="11502" width="8.796875" style="24"/>
    <col min="11503" max="11503" width="3" style="24" customWidth="1"/>
    <col min="11504" max="11504" width="12.19921875" style="24" bestFit="1" customWidth="1"/>
    <col min="11505" max="11505" width="9.69921875" style="24" bestFit="1" customWidth="1"/>
    <col min="11506" max="11507" width="7.5" style="24" bestFit="1" customWidth="1"/>
    <col min="11508" max="11508" width="4.69921875" style="24" bestFit="1" customWidth="1"/>
    <col min="11509" max="11512" width="8.796875" style="24"/>
    <col min="11513" max="11513" width="11.19921875" style="24" customWidth="1"/>
    <col min="11514" max="11514" width="11.19921875" style="24" bestFit="1" customWidth="1"/>
    <col min="11515" max="11516" width="8" style="24" bestFit="1" customWidth="1"/>
    <col min="11517" max="11517" width="4.69921875" style="24" bestFit="1" customWidth="1"/>
    <col min="11518" max="11519" width="11.19921875" style="24" bestFit="1" customWidth="1"/>
    <col min="11520" max="11758" width="8.796875" style="24"/>
    <col min="11759" max="11759" width="3" style="24" customWidth="1"/>
    <col min="11760" max="11760" width="12.19921875" style="24" bestFit="1" customWidth="1"/>
    <col min="11761" max="11761" width="9.69921875" style="24" bestFit="1" customWidth="1"/>
    <col min="11762" max="11763" width="7.5" style="24" bestFit="1" customWidth="1"/>
    <col min="11764" max="11764" width="4.69921875" style="24" bestFit="1" customWidth="1"/>
    <col min="11765" max="11768" width="8.796875" style="24"/>
    <col min="11769" max="11769" width="11.19921875" style="24" customWidth="1"/>
    <col min="11770" max="11770" width="11.19921875" style="24" bestFit="1" customWidth="1"/>
    <col min="11771" max="11772" width="8" style="24" bestFit="1" customWidth="1"/>
    <col min="11773" max="11773" width="4.69921875" style="24" bestFit="1" customWidth="1"/>
    <col min="11774" max="11775" width="11.19921875" style="24" bestFit="1" customWidth="1"/>
    <col min="11776" max="12014" width="8.796875" style="24"/>
    <col min="12015" max="12015" width="3" style="24" customWidth="1"/>
    <col min="12016" max="12016" width="12.19921875" style="24" bestFit="1" customWidth="1"/>
    <col min="12017" max="12017" width="9.69921875" style="24" bestFit="1" customWidth="1"/>
    <col min="12018" max="12019" width="7.5" style="24" bestFit="1" customWidth="1"/>
    <col min="12020" max="12020" width="4.69921875" style="24" bestFit="1" customWidth="1"/>
    <col min="12021" max="12024" width="8.796875" style="24"/>
    <col min="12025" max="12025" width="11.19921875" style="24" customWidth="1"/>
    <col min="12026" max="12026" width="11.19921875" style="24" bestFit="1" customWidth="1"/>
    <col min="12027" max="12028" width="8" style="24" bestFit="1" customWidth="1"/>
    <col min="12029" max="12029" width="4.69921875" style="24" bestFit="1" customWidth="1"/>
    <col min="12030" max="12031" width="11.19921875" style="24" bestFit="1" customWidth="1"/>
    <col min="12032" max="12270" width="8.796875" style="24"/>
    <col min="12271" max="12271" width="3" style="24" customWidth="1"/>
    <col min="12272" max="12272" width="12.19921875" style="24" bestFit="1" customWidth="1"/>
    <col min="12273" max="12273" width="9.69921875" style="24" bestFit="1" customWidth="1"/>
    <col min="12274" max="12275" width="7.5" style="24" bestFit="1" customWidth="1"/>
    <col min="12276" max="12276" width="4.69921875" style="24" bestFit="1" customWidth="1"/>
    <col min="12277" max="12280" width="8.796875" style="24"/>
    <col min="12281" max="12281" width="11.19921875" style="24" customWidth="1"/>
    <col min="12282" max="12282" width="11.19921875" style="24" bestFit="1" customWidth="1"/>
    <col min="12283" max="12284" width="8" style="24" bestFit="1" customWidth="1"/>
    <col min="12285" max="12285" width="4.69921875" style="24" bestFit="1" customWidth="1"/>
    <col min="12286" max="12287" width="11.19921875" style="24" bestFit="1" customWidth="1"/>
    <col min="12288" max="12526" width="8.796875" style="24"/>
    <col min="12527" max="12527" width="3" style="24" customWidth="1"/>
    <col min="12528" max="12528" width="12.19921875" style="24" bestFit="1" customWidth="1"/>
    <col min="12529" max="12529" width="9.69921875" style="24" bestFit="1" customWidth="1"/>
    <col min="12530" max="12531" width="7.5" style="24" bestFit="1" customWidth="1"/>
    <col min="12532" max="12532" width="4.69921875" style="24" bestFit="1" customWidth="1"/>
    <col min="12533" max="12536" width="8.796875" style="24"/>
    <col min="12537" max="12537" width="11.19921875" style="24" customWidth="1"/>
    <col min="12538" max="12538" width="11.19921875" style="24" bestFit="1" customWidth="1"/>
    <col min="12539" max="12540" width="8" style="24" bestFit="1" customWidth="1"/>
    <col min="12541" max="12541" width="4.69921875" style="24" bestFit="1" customWidth="1"/>
    <col min="12542" max="12543" width="11.19921875" style="24" bestFit="1" customWidth="1"/>
    <col min="12544" max="12782" width="8.796875" style="24"/>
    <col min="12783" max="12783" width="3" style="24" customWidth="1"/>
    <col min="12784" max="12784" width="12.19921875" style="24" bestFit="1" customWidth="1"/>
    <col min="12785" max="12785" width="9.69921875" style="24" bestFit="1" customWidth="1"/>
    <col min="12786" max="12787" width="7.5" style="24" bestFit="1" customWidth="1"/>
    <col min="12788" max="12788" width="4.69921875" style="24" bestFit="1" customWidth="1"/>
    <col min="12789" max="12792" width="8.796875" style="24"/>
    <col min="12793" max="12793" width="11.19921875" style="24" customWidth="1"/>
    <col min="12794" max="12794" width="11.19921875" style="24" bestFit="1" customWidth="1"/>
    <col min="12795" max="12796" width="8" style="24" bestFit="1" customWidth="1"/>
    <col min="12797" max="12797" width="4.69921875" style="24" bestFit="1" customWidth="1"/>
    <col min="12798" max="12799" width="11.19921875" style="24" bestFit="1" customWidth="1"/>
    <col min="12800" max="13038" width="8.796875" style="24"/>
    <col min="13039" max="13039" width="3" style="24" customWidth="1"/>
    <col min="13040" max="13040" width="12.19921875" style="24" bestFit="1" customWidth="1"/>
    <col min="13041" max="13041" width="9.69921875" style="24" bestFit="1" customWidth="1"/>
    <col min="13042" max="13043" width="7.5" style="24" bestFit="1" customWidth="1"/>
    <col min="13044" max="13044" width="4.69921875" style="24" bestFit="1" customWidth="1"/>
    <col min="13045" max="13048" width="8.796875" style="24"/>
    <col min="13049" max="13049" width="11.19921875" style="24" customWidth="1"/>
    <col min="13050" max="13050" width="11.19921875" style="24" bestFit="1" customWidth="1"/>
    <col min="13051" max="13052" width="8" style="24" bestFit="1" customWidth="1"/>
    <col min="13053" max="13053" width="4.69921875" style="24" bestFit="1" customWidth="1"/>
    <col min="13054" max="13055" width="11.19921875" style="24" bestFit="1" customWidth="1"/>
    <col min="13056" max="13294" width="8.796875" style="24"/>
    <col min="13295" max="13295" width="3" style="24" customWidth="1"/>
    <col min="13296" max="13296" width="12.19921875" style="24" bestFit="1" customWidth="1"/>
    <col min="13297" max="13297" width="9.69921875" style="24" bestFit="1" customWidth="1"/>
    <col min="13298" max="13299" width="7.5" style="24" bestFit="1" customWidth="1"/>
    <col min="13300" max="13300" width="4.69921875" style="24" bestFit="1" customWidth="1"/>
    <col min="13301" max="13304" width="8.796875" style="24"/>
    <col min="13305" max="13305" width="11.19921875" style="24" customWidth="1"/>
    <col min="13306" max="13306" width="11.19921875" style="24" bestFit="1" customWidth="1"/>
    <col min="13307" max="13308" width="8" style="24" bestFit="1" customWidth="1"/>
    <col min="13309" max="13309" width="4.69921875" style="24" bestFit="1" customWidth="1"/>
    <col min="13310" max="13311" width="11.19921875" style="24" bestFit="1" customWidth="1"/>
    <col min="13312" max="13550" width="8.796875" style="24"/>
    <col min="13551" max="13551" width="3" style="24" customWidth="1"/>
    <col min="13552" max="13552" width="12.19921875" style="24" bestFit="1" customWidth="1"/>
    <col min="13553" max="13553" width="9.69921875" style="24" bestFit="1" customWidth="1"/>
    <col min="13554" max="13555" width="7.5" style="24" bestFit="1" customWidth="1"/>
    <col min="13556" max="13556" width="4.69921875" style="24" bestFit="1" customWidth="1"/>
    <col min="13557" max="13560" width="8.796875" style="24"/>
    <col min="13561" max="13561" width="11.19921875" style="24" customWidth="1"/>
    <col min="13562" max="13562" width="11.19921875" style="24" bestFit="1" customWidth="1"/>
    <col min="13563" max="13564" width="8" style="24" bestFit="1" customWidth="1"/>
    <col min="13565" max="13565" width="4.69921875" style="24" bestFit="1" customWidth="1"/>
    <col min="13566" max="13567" width="11.19921875" style="24" bestFit="1" customWidth="1"/>
    <col min="13568" max="13806" width="8.796875" style="24"/>
    <col min="13807" max="13807" width="3" style="24" customWidth="1"/>
    <col min="13808" max="13808" width="12.19921875" style="24" bestFit="1" customWidth="1"/>
    <col min="13809" max="13809" width="9.69921875" style="24" bestFit="1" customWidth="1"/>
    <col min="13810" max="13811" width="7.5" style="24" bestFit="1" customWidth="1"/>
    <col min="13812" max="13812" width="4.69921875" style="24" bestFit="1" customWidth="1"/>
    <col min="13813" max="13816" width="8.796875" style="24"/>
    <col min="13817" max="13817" width="11.19921875" style="24" customWidth="1"/>
    <col min="13818" max="13818" width="11.19921875" style="24" bestFit="1" customWidth="1"/>
    <col min="13819" max="13820" width="8" style="24" bestFit="1" customWidth="1"/>
    <col min="13821" max="13821" width="4.69921875" style="24" bestFit="1" customWidth="1"/>
    <col min="13822" max="13823" width="11.19921875" style="24" bestFit="1" customWidth="1"/>
    <col min="13824" max="14062" width="8.796875" style="24"/>
    <col min="14063" max="14063" width="3" style="24" customWidth="1"/>
    <col min="14064" max="14064" width="12.19921875" style="24" bestFit="1" customWidth="1"/>
    <col min="14065" max="14065" width="9.69921875" style="24" bestFit="1" customWidth="1"/>
    <col min="14066" max="14067" width="7.5" style="24" bestFit="1" customWidth="1"/>
    <col min="14068" max="14068" width="4.69921875" style="24" bestFit="1" customWidth="1"/>
    <col min="14069" max="14072" width="8.796875" style="24"/>
    <col min="14073" max="14073" width="11.19921875" style="24" customWidth="1"/>
    <col min="14074" max="14074" width="11.19921875" style="24" bestFit="1" customWidth="1"/>
    <col min="14075" max="14076" width="8" style="24" bestFit="1" customWidth="1"/>
    <col min="14077" max="14077" width="4.69921875" style="24" bestFit="1" customWidth="1"/>
    <col min="14078" max="14079" width="11.19921875" style="24" bestFit="1" customWidth="1"/>
    <col min="14080" max="14318" width="8.796875" style="24"/>
    <col min="14319" max="14319" width="3" style="24" customWidth="1"/>
    <col min="14320" max="14320" width="12.19921875" style="24" bestFit="1" customWidth="1"/>
    <col min="14321" max="14321" width="9.69921875" style="24" bestFit="1" customWidth="1"/>
    <col min="14322" max="14323" width="7.5" style="24" bestFit="1" customWidth="1"/>
    <col min="14324" max="14324" width="4.69921875" style="24" bestFit="1" customWidth="1"/>
    <col min="14325" max="14328" width="8.796875" style="24"/>
    <col min="14329" max="14329" width="11.19921875" style="24" customWidth="1"/>
    <col min="14330" max="14330" width="11.19921875" style="24" bestFit="1" customWidth="1"/>
    <col min="14331" max="14332" width="8" style="24" bestFit="1" customWidth="1"/>
    <col min="14333" max="14333" width="4.69921875" style="24" bestFit="1" customWidth="1"/>
    <col min="14334" max="14335" width="11.19921875" style="24" bestFit="1" customWidth="1"/>
    <col min="14336" max="14574" width="8.796875" style="24"/>
    <col min="14575" max="14575" width="3" style="24" customWidth="1"/>
    <col min="14576" max="14576" width="12.19921875" style="24" bestFit="1" customWidth="1"/>
    <col min="14577" max="14577" width="9.69921875" style="24" bestFit="1" customWidth="1"/>
    <col min="14578" max="14579" width="7.5" style="24" bestFit="1" customWidth="1"/>
    <col min="14580" max="14580" width="4.69921875" style="24" bestFit="1" customWidth="1"/>
    <col min="14581" max="14584" width="8.796875" style="24"/>
    <col min="14585" max="14585" width="11.19921875" style="24" customWidth="1"/>
    <col min="14586" max="14586" width="11.19921875" style="24" bestFit="1" customWidth="1"/>
    <col min="14587" max="14588" width="8" style="24" bestFit="1" customWidth="1"/>
    <col min="14589" max="14589" width="4.69921875" style="24" bestFit="1" customWidth="1"/>
    <col min="14590" max="14591" width="11.19921875" style="24" bestFit="1" customWidth="1"/>
    <col min="14592" max="14830" width="8.796875" style="24"/>
    <col min="14831" max="14831" width="3" style="24" customWidth="1"/>
    <col min="14832" max="14832" width="12.19921875" style="24" bestFit="1" customWidth="1"/>
    <col min="14833" max="14833" width="9.69921875" style="24" bestFit="1" customWidth="1"/>
    <col min="14834" max="14835" width="7.5" style="24" bestFit="1" customWidth="1"/>
    <col min="14836" max="14836" width="4.69921875" style="24" bestFit="1" customWidth="1"/>
    <col min="14837" max="14840" width="8.796875" style="24"/>
    <col min="14841" max="14841" width="11.19921875" style="24" customWidth="1"/>
    <col min="14842" max="14842" width="11.19921875" style="24" bestFit="1" customWidth="1"/>
    <col min="14843" max="14844" width="8" style="24" bestFit="1" customWidth="1"/>
    <col min="14845" max="14845" width="4.69921875" style="24" bestFit="1" customWidth="1"/>
    <col min="14846" max="14847" width="11.19921875" style="24" bestFit="1" customWidth="1"/>
    <col min="14848" max="15086" width="8.796875" style="24"/>
    <col min="15087" max="15087" width="3" style="24" customWidth="1"/>
    <col min="15088" max="15088" width="12.19921875" style="24" bestFit="1" customWidth="1"/>
    <col min="15089" max="15089" width="9.69921875" style="24" bestFit="1" customWidth="1"/>
    <col min="15090" max="15091" width="7.5" style="24" bestFit="1" customWidth="1"/>
    <col min="15092" max="15092" width="4.69921875" style="24" bestFit="1" customWidth="1"/>
    <col min="15093" max="15096" width="8.796875" style="24"/>
    <col min="15097" max="15097" width="11.19921875" style="24" customWidth="1"/>
    <col min="15098" max="15098" width="11.19921875" style="24" bestFit="1" customWidth="1"/>
    <col min="15099" max="15100" width="8" style="24" bestFit="1" customWidth="1"/>
    <col min="15101" max="15101" width="4.69921875" style="24" bestFit="1" customWidth="1"/>
    <col min="15102" max="15103" width="11.19921875" style="24" bestFit="1" customWidth="1"/>
    <col min="15104" max="15342" width="8.796875" style="24"/>
    <col min="15343" max="15343" width="3" style="24" customWidth="1"/>
    <col min="15344" max="15344" width="12.19921875" style="24" bestFit="1" customWidth="1"/>
    <col min="15345" max="15345" width="9.69921875" style="24" bestFit="1" customWidth="1"/>
    <col min="15346" max="15347" width="7.5" style="24" bestFit="1" customWidth="1"/>
    <col min="15348" max="15348" width="4.69921875" style="24" bestFit="1" customWidth="1"/>
    <col min="15349" max="15352" width="8.796875" style="24"/>
    <col min="15353" max="15353" width="11.19921875" style="24" customWidth="1"/>
    <col min="15354" max="15354" width="11.19921875" style="24" bestFit="1" customWidth="1"/>
    <col min="15355" max="15356" width="8" style="24" bestFit="1" customWidth="1"/>
    <col min="15357" max="15357" width="4.69921875" style="24" bestFit="1" customWidth="1"/>
    <col min="15358" max="15359" width="11.19921875" style="24" bestFit="1" customWidth="1"/>
    <col min="15360" max="15598" width="8.796875" style="24"/>
    <col min="15599" max="15599" width="3" style="24" customWidth="1"/>
    <col min="15600" max="15600" width="12.19921875" style="24" bestFit="1" customWidth="1"/>
    <col min="15601" max="15601" width="9.69921875" style="24" bestFit="1" customWidth="1"/>
    <col min="15602" max="15603" width="7.5" style="24" bestFit="1" customWidth="1"/>
    <col min="15604" max="15604" width="4.69921875" style="24" bestFit="1" customWidth="1"/>
    <col min="15605" max="15608" width="8.796875" style="24"/>
    <col min="15609" max="15609" width="11.19921875" style="24" customWidth="1"/>
    <col min="15610" max="15610" width="11.19921875" style="24" bestFit="1" customWidth="1"/>
    <col min="15611" max="15612" width="8" style="24" bestFit="1" customWidth="1"/>
    <col min="15613" max="15613" width="4.69921875" style="24" bestFit="1" customWidth="1"/>
    <col min="15614" max="15615" width="11.19921875" style="24" bestFit="1" customWidth="1"/>
    <col min="15616" max="15854" width="8.796875" style="24"/>
    <col min="15855" max="15855" width="3" style="24" customWidth="1"/>
    <col min="15856" max="15856" width="12.19921875" style="24" bestFit="1" customWidth="1"/>
    <col min="15857" max="15857" width="9.69921875" style="24" bestFit="1" customWidth="1"/>
    <col min="15858" max="15859" width="7.5" style="24" bestFit="1" customWidth="1"/>
    <col min="15860" max="15860" width="4.69921875" style="24" bestFit="1" customWidth="1"/>
    <col min="15861" max="15864" width="8.796875" style="24"/>
    <col min="15865" max="15865" width="11.19921875" style="24" customWidth="1"/>
    <col min="15866" max="15866" width="11.19921875" style="24" bestFit="1" customWidth="1"/>
    <col min="15867" max="15868" width="8" style="24" bestFit="1" customWidth="1"/>
    <col min="15869" max="15869" width="4.69921875" style="24" bestFit="1" customWidth="1"/>
    <col min="15870" max="15871" width="11.19921875" style="24" bestFit="1" customWidth="1"/>
    <col min="15872" max="16110" width="8.796875" style="24"/>
    <col min="16111" max="16111" width="3" style="24" customWidth="1"/>
    <col min="16112" max="16112" width="12.19921875" style="24" bestFit="1" customWidth="1"/>
    <col min="16113" max="16113" width="9.69921875" style="24" bestFit="1" customWidth="1"/>
    <col min="16114" max="16115" width="7.5" style="24" bestFit="1" customWidth="1"/>
    <col min="16116" max="16116" width="4.69921875" style="24" bestFit="1" customWidth="1"/>
    <col min="16117" max="16120" width="8.796875" style="24"/>
    <col min="16121" max="16121" width="11.19921875" style="24" customWidth="1"/>
    <col min="16122" max="16122" width="11.19921875" style="24" bestFit="1" customWidth="1"/>
    <col min="16123" max="16124" width="8" style="24" bestFit="1" customWidth="1"/>
    <col min="16125" max="16125" width="4.69921875" style="24" bestFit="1" customWidth="1"/>
    <col min="16126" max="16127" width="11.19921875" style="24" bestFit="1" customWidth="1"/>
    <col min="16128" max="16384" width="8.796875" style="24"/>
  </cols>
  <sheetData>
    <row r="1" spans="1:21" ht="15.6" customHeight="1" x14ac:dyDescent="0.25">
      <c r="A1" s="20" t="s">
        <v>71</v>
      </c>
      <c r="B1" s="21" t="s">
        <v>72</v>
      </c>
      <c r="C1" s="21" t="s">
        <v>73</v>
      </c>
      <c r="D1" s="21" t="s">
        <v>74</v>
      </c>
      <c r="E1" s="21" t="s">
        <v>75</v>
      </c>
      <c r="F1" s="21" t="s">
        <v>76</v>
      </c>
      <c r="G1" s="22" t="s">
        <v>77</v>
      </c>
      <c r="H1" s="22" t="s">
        <v>78</v>
      </c>
      <c r="I1" s="22" t="s">
        <v>79</v>
      </c>
      <c r="J1" s="23" t="s">
        <v>80</v>
      </c>
    </row>
    <row r="2" spans="1:21" ht="15.6" customHeight="1" x14ac:dyDescent="0.25">
      <c r="A2" s="25" t="s">
        <v>81</v>
      </c>
      <c r="B2" s="26" t="s">
        <v>82</v>
      </c>
      <c r="C2" s="27" t="str">
        <f>IF(B2="理工","LG",IF(B2="文科","WK","CJ"))</f>
        <v>LG</v>
      </c>
      <c r="D2" s="28" t="s">
        <v>83</v>
      </c>
      <c r="E2" s="28" t="s">
        <v>84</v>
      </c>
      <c r="F2" s="29" t="str">
        <f>IF(E2="男","先生","女士")</f>
        <v>先生</v>
      </c>
      <c r="G2" s="28" t="s">
        <v>85</v>
      </c>
      <c r="H2" s="28">
        <v>599</v>
      </c>
      <c r="I2" s="29">
        <f>IF(G2="本地",H2+30,IF(G2="本省",H2+20,H2+10))</f>
        <v>629</v>
      </c>
      <c r="J2" s="30" t="str">
        <f>IF(I2&gt;=600,"第一批",IF(I2&gt;=400,"第二批","落榜"))</f>
        <v>第一批</v>
      </c>
      <c r="L2" s="120" t="s">
        <v>86</v>
      </c>
      <c r="M2" s="120"/>
      <c r="N2" s="120"/>
      <c r="O2" s="120"/>
      <c r="P2" s="120"/>
      <c r="Q2" s="120"/>
      <c r="R2" s="120"/>
      <c r="S2" s="31"/>
    </row>
    <row r="3" spans="1:21" ht="15.6" customHeight="1" x14ac:dyDescent="0.35">
      <c r="A3" s="32" t="s">
        <v>87</v>
      </c>
      <c r="B3" s="26" t="s">
        <v>82</v>
      </c>
      <c r="C3" s="26" t="str">
        <f t="shared" ref="C3:C64" si="0">IF(B3="理工","LG",IF(B3="文科","WK","CJ"))</f>
        <v>LG</v>
      </c>
      <c r="D3" s="28" t="s">
        <v>88</v>
      </c>
      <c r="E3" s="28" t="s">
        <v>89</v>
      </c>
      <c r="F3" s="28" t="str">
        <f t="shared" ref="F3:F64" si="1">IF(E3="男","先生","女士")</f>
        <v>女士</v>
      </c>
      <c r="G3" s="28" t="s">
        <v>85</v>
      </c>
      <c r="H3" s="28">
        <v>661</v>
      </c>
      <c r="I3" s="28">
        <f>IF(G3="本地",H3+30,IF(G3="本省",H3+20,H3+10))</f>
        <v>691</v>
      </c>
      <c r="J3" s="33" t="str">
        <f t="shared" ref="J3:J64" si="2">IF(I3&gt;=600,"第一批",IF(I3&gt;=400,"第二批","落榜"))</f>
        <v>第一批</v>
      </c>
      <c r="L3" s="41" t="s">
        <v>90</v>
      </c>
      <c r="M3" s="41"/>
      <c r="N3" s="41"/>
      <c r="O3" s="41"/>
      <c r="P3" s="41"/>
      <c r="Q3" s="42"/>
      <c r="R3" s="40"/>
      <c r="S3" s="31"/>
    </row>
    <row r="4" spans="1:21" ht="15.6" customHeight="1" x14ac:dyDescent="0.25">
      <c r="A4" s="32" t="s">
        <v>91</v>
      </c>
      <c r="B4" s="26" t="s">
        <v>82</v>
      </c>
      <c r="C4" s="26" t="str">
        <f t="shared" si="0"/>
        <v>LG</v>
      </c>
      <c r="D4" s="28" t="s">
        <v>92</v>
      </c>
      <c r="E4" s="28" t="s">
        <v>84</v>
      </c>
      <c r="F4" s="28" t="str">
        <f t="shared" si="1"/>
        <v>先生</v>
      </c>
      <c r="G4" s="28" t="s">
        <v>93</v>
      </c>
      <c r="H4" s="28">
        <v>467</v>
      </c>
      <c r="I4" s="28">
        <f t="shared" ref="I4:I64" si="3">IF(G4="本地",H4+30,IF(G4="本省",H4+20,H4+10))</f>
        <v>487</v>
      </c>
      <c r="J4" s="33" t="str">
        <f t="shared" si="2"/>
        <v>第二批</v>
      </c>
      <c r="L4" s="41" t="s">
        <v>94</v>
      </c>
      <c r="M4" s="41"/>
      <c r="N4" s="41"/>
      <c r="O4" s="41"/>
      <c r="P4" s="41"/>
      <c r="Q4" s="41"/>
      <c r="R4" s="41"/>
      <c r="S4" s="38"/>
    </row>
    <row r="5" spans="1:21" ht="15.6" customHeight="1" x14ac:dyDescent="0.25">
      <c r="A5" s="32" t="s">
        <v>81</v>
      </c>
      <c r="B5" s="26" t="s">
        <v>95</v>
      </c>
      <c r="C5" s="26" t="str">
        <f t="shared" si="0"/>
        <v>WK</v>
      </c>
      <c r="D5" s="28" t="s">
        <v>96</v>
      </c>
      <c r="E5" s="28" t="s">
        <v>84</v>
      </c>
      <c r="F5" s="28" t="str">
        <f t="shared" si="1"/>
        <v>先生</v>
      </c>
      <c r="G5" s="28" t="s">
        <v>93</v>
      </c>
      <c r="H5" s="28">
        <v>310</v>
      </c>
      <c r="I5" s="28">
        <f t="shared" si="3"/>
        <v>330</v>
      </c>
      <c r="J5" s="33" t="str">
        <f t="shared" si="2"/>
        <v>落榜</v>
      </c>
      <c r="M5" s="34"/>
      <c r="N5" s="35"/>
      <c r="O5" s="36"/>
      <c r="P5" s="36"/>
      <c r="Q5" s="37"/>
      <c r="R5" s="37"/>
      <c r="S5" s="31"/>
    </row>
    <row r="6" spans="1:21" ht="15.6" customHeight="1" x14ac:dyDescent="0.25">
      <c r="A6" s="32" t="s">
        <v>87</v>
      </c>
      <c r="B6" s="26" t="s">
        <v>95</v>
      </c>
      <c r="C6" s="26" t="str">
        <f t="shared" si="0"/>
        <v>WK</v>
      </c>
      <c r="D6" s="28" t="s">
        <v>9</v>
      </c>
      <c r="E6" s="28" t="s">
        <v>89</v>
      </c>
      <c r="F6" s="28" t="str">
        <f t="shared" si="1"/>
        <v>女士</v>
      </c>
      <c r="G6" s="28" t="s">
        <v>93</v>
      </c>
      <c r="H6" s="28">
        <v>584</v>
      </c>
      <c r="I6" s="28">
        <f>IF(G6="本地",H6+30,IF(G6="本省",H6+20,H6+10))</f>
        <v>604</v>
      </c>
      <c r="J6" s="33" t="str">
        <f t="shared" si="2"/>
        <v>第一批</v>
      </c>
      <c r="L6" s="11" t="s">
        <v>206</v>
      </c>
      <c r="M6" s="11"/>
      <c r="N6" s="11"/>
      <c r="O6" s="11"/>
      <c r="P6" s="11"/>
      <c r="Q6" s="11"/>
      <c r="R6" s="11"/>
      <c r="S6" s="43"/>
    </row>
    <row r="7" spans="1:21" ht="15.6" customHeight="1" x14ac:dyDescent="0.25">
      <c r="A7" s="32" t="s">
        <v>91</v>
      </c>
      <c r="B7" s="26" t="s">
        <v>97</v>
      </c>
      <c r="C7" s="26" t="str">
        <f t="shared" si="0"/>
        <v>CJ</v>
      </c>
      <c r="D7" s="28" t="s">
        <v>98</v>
      </c>
      <c r="E7" s="28" t="s">
        <v>89</v>
      </c>
      <c r="F7" s="28" t="str">
        <f t="shared" si="1"/>
        <v>女士</v>
      </c>
      <c r="G7" s="28" t="s">
        <v>99</v>
      </c>
      <c r="H7" s="28">
        <v>260</v>
      </c>
      <c r="I7" s="28">
        <f t="shared" si="3"/>
        <v>270</v>
      </c>
      <c r="J7" s="33" t="str">
        <f t="shared" si="2"/>
        <v>落榜</v>
      </c>
      <c r="M7" s="34"/>
      <c r="N7" s="36"/>
      <c r="O7" s="36"/>
      <c r="P7" s="36"/>
      <c r="Q7" s="37"/>
      <c r="R7" s="37"/>
      <c r="S7" s="31"/>
    </row>
    <row r="8" spans="1:21" ht="15.6" customHeight="1" x14ac:dyDescent="0.25">
      <c r="A8" s="32" t="s">
        <v>81</v>
      </c>
      <c r="B8" s="26" t="s">
        <v>97</v>
      </c>
      <c r="C8" s="26" t="str">
        <f t="shared" si="0"/>
        <v>CJ</v>
      </c>
      <c r="D8" s="28" t="s">
        <v>100</v>
      </c>
      <c r="E8" s="28" t="s">
        <v>89</v>
      </c>
      <c r="F8" s="28" t="str">
        <f t="shared" si="1"/>
        <v>女士</v>
      </c>
      <c r="G8" s="28" t="s">
        <v>93</v>
      </c>
      <c r="H8" s="28">
        <v>406</v>
      </c>
      <c r="I8" s="28">
        <f t="shared" si="3"/>
        <v>426</v>
      </c>
      <c r="J8" s="33" t="str">
        <f t="shared" si="2"/>
        <v>第二批</v>
      </c>
      <c r="L8" s="71" t="s">
        <v>75</v>
      </c>
      <c r="M8" s="71" t="s">
        <v>200</v>
      </c>
      <c r="N8" s="151" t="s">
        <v>161</v>
      </c>
      <c r="O8" s="52"/>
      <c r="P8"/>
      <c r="Q8"/>
      <c r="R8"/>
      <c r="S8"/>
      <c r="T8"/>
      <c r="U8"/>
    </row>
    <row r="9" spans="1:21" ht="15.6" customHeight="1" x14ac:dyDescent="0.4">
      <c r="A9" s="32" t="s">
        <v>87</v>
      </c>
      <c r="B9" s="26" t="s">
        <v>95</v>
      </c>
      <c r="C9" s="26" t="str">
        <f t="shared" si="0"/>
        <v>WK</v>
      </c>
      <c r="D9" s="28" t="s">
        <v>101</v>
      </c>
      <c r="E9" s="28" t="s">
        <v>89</v>
      </c>
      <c r="F9" s="28" t="str">
        <f t="shared" si="1"/>
        <v>女士</v>
      </c>
      <c r="G9" s="28" t="s">
        <v>85</v>
      </c>
      <c r="H9" s="28">
        <v>771</v>
      </c>
      <c r="I9" s="28">
        <f t="shared" si="3"/>
        <v>801</v>
      </c>
      <c r="J9" s="33" t="str">
        <f t="shared" si="2"/>
        <v>第一批</v>
      </c>
      <c r="L9" s="71" t="s">
        <v>201</v>
      </c>
      <c r="M9" s="71">
        <v>63</v>
      </c>
      <c r="N9" s="152">
        <f>IF(AND(M9&gt;=60,L9="男"),1000,0)</f>
        <v>1000</v>
      </c>
      <c r="O9" s="53"/>
      <c r="P9" s="119" t="s">
        <v>202</v>
      </c>
      <c r="Q9" s="119"/>
      <c r="R9" s="119"/>
      <c r="S9" s="119"/>
      <c r="T9" s="54"/>
      <c r="U9"/>
    </row>
    <row r="10" spans="1:21" ht="15.6" customHeight="1" x14ac:dyDescent="0.25">
      <c r="A10" s="32" t="s">
        <v>91</v>
      </c>
      <c r="B10" s="26" t="s">
        <v>95</v>
      </c>
      <c r="C10" s="26" t="str">
        <f t="shared" si="0"/>
        <v>WK</v>
      </c>
      <c r="D10" s="28" t="s">
        <v>102</v>
      </c>
      <c r="E10" s="28" t="s">
        <v>84</v>
      </c>
      <c r="F10" s="28" t="str">
        <f t="shared" si="1"/>
        <v>先生</v>
      </c>
      <c r="G10" s="28" t="s">
        <v>85</v>
      </c>
      <c r="H10" s="28">
        <v>765</v>
      </c>
      <c r="I10" s="28">
        <f t="shared" si="3"/>
        <v>795</v>
      </c>
      <c r="J10" s="33" t="str">
        <f t="shared" si="2"/>
        <v>第一批</v>
      </c>
      <c r="L10" s="71" t="s">
        <v>203</v>
      </c>
      <c r="M10" s="71">
        <v>62</v>
      </c>
      <c r="N10" s="153">
        <f>IF(AND(M10&gt;=60,L10="男"),1000,0)</f>
        <v>0</v>
      </c>
      <c r="O10" s="53"/>
      <c r="P10"/>
      <c r="Q10"/>
      <c r="R10"/>
      <c r="S10"/>
      <c r="T10"/>
      <c r="U10"/>
    </row>
    <row r="11" spans="1:21" ht="15.6" customHeight="1" x14ac:dyDescent="0.25">
      <c r="A11" s="32" t="s">
        <v>81</v>
      </c>
      <c r="B11" s="26" t="s">
        <v>82</v>
      </c>
      <c r="C11" s="26" t="str">
        <f t="shared" si="0"/>
        <v>LG</v>
      </c>
      <c r="D11" s="28" t="s">
        <v>103</v>
      </c>
      <c r="E11" s="28" t="s">
        <v>84</v>
      </c>
      <c r="F11" s="28" t="str">
        <f t="shared" si="1"/>
        <v>先生</v>
      </c>
      <c r="G11" s="28" t="s">
        <v>85</v>
      </c>
      <c r="H11" s="28">
        <v>522</v>
      </c>
      <c r="I11" s="28">
        <f t="shared" si="3"/>
        <v>552</v>
      </c>
      <c r="J11" s="33" t="str">
        <f t="shared" si="2"/>
        <v>第二批</v>
      </c>
      <c r="L11" s="154" t="s">
        <v>201</v>
      </c>
      <c r="M11" s="71">
        <v>38</v>
      </c>
      <c r="N11" s="153">
        <f>IF(AND(M11&gt;=60,L11="男"),1000,0)</f>
        <v>0</v>
      </c>
      <c r="O11" s="53"/>
      <c r="P11"/>
      <c r="Q11"/>
      <c r="R11"/>
      <c r="S11"/>
      <c r="T11"/>
      <c r="U11"/>
    </row>
    <row r="12" spans="1:21" ht="15.6" customHeight="1" x14ac:dyDescent="0.25">
      <c r="A12" s="32" t="s">
        <v>87</v>
      </c>
      <c r="B12" s="26" t="s">
        <v>82</v>
      </c>
      <c r="C12" s="26" t="str">
        <f t="shared" si="0"/>
        <v>LG</v>
      </c>
      <c r="D12" s="28" t="s">
        <v>104</v>
      </c>
      <c r="E12" s="28" t="s">
        <v>89</v>
      </c>
      <c r="F12" s="28" t="str">
        <f t="shared" si="1"/>
        <v>女士</v>
      </c>
      <c r="G12" s="28" t="s">
        <v>85</v>
      </c>
      <c r="H12" s="28">
        <v>671</v>
      </c>
      <c r="I12" s="28">
        <f t="shared" si="3"/>
        <v>701</v>
      </c>
      <c r="J12" s="33" t="str">
        <f t="shared" si="2"/>
        <v>第一批</v>
      </c>
      <c r="L12" s="71" t="s">
        <v>203</v>
      </c>
      <c r="M12" s="71">
        <v>32</v>
      </c>
      <c r="N12" s="153">
        <f>IF(AND(M12&gt;=60,L12="男"),1000,0)</f>
        <v>0</v>
      </c>
      <c r="O12" s="53"/>
      <c r="P12"/>
      <c r="Q12"/>
      <c r="R12"/>
      <c r="S12"/>
      <c r="T12"/>
      <c r="U12"/>
    </row>
    <row r="13" spans="1:21" ht="15.6" customHeight="1" x14ac:dyDescent="0.25">
      <c r="A13" s="32" t="s">
        <v>91</v>
      </c>
      <c r="B13" s="26" t="s">
        <v>95</v>
      </c>
      <c r="C13" s="26" t="str">
        <f t="shared" si="0"/>
        <v>WK</v>
      </c>
      <c r="D13" s="28" t="s">
        <v>105</v>
      </c>
      <c r="E13" s="28" t="s">
        <v>84</v>
      </c>
      <c r="F13" s="28" t="str">
        <f t="shared" si="1"/>
        <v>先生</v>
      </c>
      <c r="G13" s="28" t="s">
        <v>85</v>
      </c>
      <c r="H13" s="28">
        <v>679</v>
      </c>
      <c r="I13" s="28">
        <f t="shared" si="3"/>
        <v>709</v>
      </c>
      <c r="J13" s="33" t="str">
        <f t="shared" si="2"/>
        <v>第一批</v>
      </c>
      <c r="L13" s="55"/>
      <c r="M13" s="53"/>
      <c r="N13" s="53"/>
      <c r="O13" s="53"/>
      <c r="P13"/>
      <c r="Q13"/>
      <c r="R13"/>
      <c r="S13"/>
      <c r="T13"/>
      <c r="U13"/>
    </row>
    <row r="14" spans="1:21" ht="15.6" customHeight="1" x14ac:dyDescent="0.25">
      <c r="A14" s="32" t="s">
        <v>81</v>
      </c>
      <c r="B14" s="26" t="s">
        <v>82</v>
      </c>
      <c r="C14" s="26" t="str">
        <f t="shared" si="0"/>
        <v>LG</v>
      </c>
      <c r="D14" s="28" t="s">
        <v>106</v>
      </c>
      <c r="E14" s="28" t="s">
        <v>89</v>
      </c>
      <c r="F14" s="28" t="str">
        <f t="shared" si="1"/>
        <v>女士</v>
      </c>
      <c r="G14" s="28" t="s">
        <v>93</v>
      </c>
      <c r="H14" s="28">
        <v>596</v>
      </c>
      <c r="I14" s="28">
        <f t="shared" si="3"/>
        <v>616</v>
      </c>
      <c r="J14" s="33" t="str">
        <f t="shared" si="2"/>
        <v>第一批</v>
      </c>
      <c r="L14" s="71" t="s">
        <v>75</v>
      </c>
      <c r="M14" s="71" t="s">
        <v>200</v>
      </c>
      <c r="N14" s="151" t="s">
        <v>161</v>
      </c>
      <c r="O14" s="53"/>
      <c r="P14"/>
      <c r="Q14"/>
      <c r="R14"/>
      <c r="S14"/>
      <c r="T14"/>
      <c r="U14"/>
    </row>
    <row r="15" spans="1:21" ht="15.6" customHeight="1" x14ac:dyDescent="0.25">
      <c r="A15" s="32" t="s">
        <v>87</v>
      </c>
      <c r="B15" s="26" t="s">
        <v>97</v>
      </c>
      <c r="C15" s="26" t="str">
        <f t="shared" si="0"/>
        <v>CJ</v>
      </c>
      <c r="D15" s="28" t="s">
        <v>107</v>
      </c>
      <c r="E15" s="28" t="s">
        <v>89</v>
      </c>
      <c r="F15" s="28" t="str">
        <f t="shared" si="1"/>
        <v>女士</v>
      </c>
      <c r="G15" s="28" t="s">
        <v>99</v>
      </c>
      <c r="H15" s="28">
        <v>269</v>
      </c>
      <c r="I15" s="28">
        <f t="shared" si="3"/>
        <v>279</v>
      </c>
      <c r="J15" s="33" t="str">
        <f t="shared" si="2"/>
        <v>落榜</v>
      </c>
      <c r="L15" s="71" t="s">
        <v>201</v>
      </c>
      <c r="M15" s="71">
        <v>63</v>
      </c>
      <c r="N15" s="152">
        <f>IF(OR(M15&gt;=60,M15&lt;=40),1000,0)</f>
        <v>1000</v>
      </c>
      <c r="O15" s="53"/>
      <c r="P15" s="77" t="s">
        <v>204</v>
      </c>
      <c r="Q15" s="77"/>
      <c r="R15" s="77"/>
      <c r="S15" s="77"/>
      <c r="T15" s="77"/>
      <c r="U15"/>
    </row>
    <row r="16" spans="1:21" ht="15.6" customHeight="1" x14ac:dyDescent="0.25">
      <c r="A16" s="32" t="s">
        <v>91</v>
      </c>
      <c r="B16" s="26" t="s">
        <v>97</v>
      </c>
      <c r="C16" s="26" t="str">
        <f t="shared" si="0"/>
        <v>CJ</v>
      </c>
      <c r="D16" s="28" t="s">
        <v>108</v>
      </c>
      <c r="E16" s="28" t="s">
        <v>89</v>
      </c>
      <c r="F16" s="28" t="str">
        <f t="shared" si="1"/>
        <v>女士</v>
      </c>
      <c r="G16" s="28" t="s">
        <v>99</v>
      </c>
      <c r="H16" s="28">
        <v>112</v>
      </c>
      <c r="I16" s="28">
        <f t="shared" si="3"/>
        <v>122</v>
      </c>
      <c r="J16" s="33" t="str">
        <f t="shared" si="2"/>
        <v>落榜</v>
      </c>
      <c r="L16" s="71" t="s">
        <v>203</v>
      </c>
      <c r="M16" s="71">
        <v>50</v>
      </c>
      <c r="N16" s="153">
        <f>IF(OR(M16&gt;=60,M16&lt;=40),1000,0)</f>
        <v>0</v>
      </c>
      <c r="O16" s="53"/>
      <c r="P16"/>
      <c r="Q16"/>
      <c r="R16"/>
      <c r="S16"/>
      <c r="T16"/>
      <c r="U16"/>
    </row>
    <row r="17" spans="1:21" ht="15.6" customHeight="1" x14ac:dyDescent="0.25">
      <c r="A17" s="32" t="s">
        <v>81</v>
      </c>
      <c r="B17" s="26" t="s">
        <v>95</v>
      </c>
      <c r="C17" s="26" t="str">
        <f t="shared" si="0"/>
        <v>WK</v>
      </c>
      <c r="D17" s="28" t="s">
        <v>109</v>
      </c>
      <c r="E17" s="28" t="s">
        <v>89</v>
      </c>
      <c r="F17" s="28" t="str">
        <f t="shared" si="1"/>
        <v>女士</v>
      </c>
      <c r="G17" s="28" t="s">
        <v>93</v>
      </c>
      <c r="H17" s="28">
        <v>396</v>
      </c>
      <c r="I17" s="28">
        <f t="shared" si="3"/>
        <v>416</v>
      </c>
      <c r="J17" s="33" t="str">
        <f t="shared" si="2"/>
        <v>第二批</v>
      </c>
      <c r="L17" s="154" t="s">
        <v>201</v>
      </c>
      <c r="M17" s="71">
        <v>38</v>
      </c>
      <c r="N17" s="153">
        <f>IF(OR(M17&gt;=60,M17&lt;=40),1000,0)</f>
        <v>1000</v>
      </c>
      <c r="O17" s="53"/>
      <c r="P17"/>
      <c r="Q17"/>
      <c r="R17"/>
      <c r="S17"/>
      <c r="T17"/>
      <c r="U17"/>
    </row>
    <row r="18" spans="1:21" ht="15.6" customHeight="1" x14ac:dyDescent="0.25">
      <c r="A18" s="32" t="s">
        <v>87</v>
      </c>
      <c r="B18" s="26" t="s">
        <v>82</v>
      </c>
      <c r="C18" s="26" t="str">
        <f t="shared" si="0"/>
        <v>LG</v>
      </c>
      <c r="D18" s="28" t="s">
        <v>110</v>
      </c>
      <c r="E18" s="28" t="s">
        <v>89</v>
      </c>
      <c r="F18" s="28" t="str">
        <f t="shared" si="1"/>
        <v>女士</v>
      </c>
      <c r="G18" s="28" t="s">
        <v>85</v>
      </c>
      <c r="H18" s="28">
        <v>712</v>
      </c>
      <c r="I18" s="28">
        <f t="shared" si="3"/>
        <v>742</v>
      </c>
      <c r="J18" s="33" t="str">
        <f t="shared" si="2"/>
        <v>第一批</v>
      </c>
      <c r="L18" s="71" t="s">
        <v>203</v>
      </c>
      <c r="M18" s="71">
        <v>32</v>
      </c>
      <c r="N18" s="153">
        <f>IF(OR(M18&gt;=60,M18&lt;=40),1000,0)</f>
        <v>1000</v>
      </c>
      <c r="O18" s="53"/>
      <c r="U18"/>
    </row>
    <row r="19" spans="1:21" ht="15.6" customHeight="1" x14ac:dyDescent="0.25">
      <c r="A19" s="32" t="s">
        <v>91</v>
      </c>
      <c r="B19" s="26" t="s">
        <v>95</v>
      </c>
      <c r="C19" s="26" t="str">
        <f t="shared" si="0"/>
        <v>WK</v>
      </c>
      <c r="D19" s="28" t="s">
        <v>111</v>
      </c>
      <c r="E19" s="28" t="s">
        <v>89</v>
      </c>
      <c r="F19" s="28" t="str">
        <f t="shared" si="1"/>
        <v>女士</v>
      </c>
      <c r="G19" s="28" t="s">
        <v>93</v>
      </c>
      <c r="H19" s="28">
        <v>354</v>
      </c>
      <c r="I19" s="28">
        <f t="shared" si="3"/>
        <v>374</v>
      </c>
      <c r="J19" s="33" t="str">
        <f t="shared" si="2"/>
        <v>落榜</v>
      </c>
      <c r="O19" s="53"/>
      <c r="P19"/>
      <c r="Q19"/>
      <c r="R19"/>
      <c r="S19"/>
      <c r="T19"/>
      <c r="U19"/>
    </row>
    <row r="20" spans="1:21" ht="15.6" customHeight="1" x14ac:dyDescent="0.25">
      <c r="A20" s="32" t="s">
        <v>81</v>
      </c>
      <c r="B20" s="26" t="s">
        <v>95</v>
      </c>
      <c r="C20" s="26" t="str">
        <f t="shared" si="0"/>
        <v>WK</v>
      </c>
      <c r="D20" s="28" t="s">
        <v>112</v>
      </c>
      <c r="E20" s="28" t="s">
        <v>84</v>
      </c>
      <c r="F20" s="28" t="str">
        <f t="shared" si="1"/>
        <v>先生</v>
      </c>
      <c r="G20" s="28" t="s">
        <v>85</v>
      </c>
      <c r="H20" s="28">
        <v>793</v>
      </c>
      <c r="I20" s="28">
        <f t="shared" si="3"/>
        <v>823</v>
      </c>
      <c r="J20" s="33" t="str">
        <f t="shared" si="2"/>
        <v>第一批</v>
      </c>
      <c r="L20" s="71" t="s">
        <v>75</v>
      </c>
      <c r="M20" s="71" t="s">
        <v>200</v>
      </c>
      <c r="N20" s="151" t="s">
        <v>161</v>
      </c>
      <c r="O20" s="53"/>
      <c r="P20"/>
      <c r="Q20"/>
      <c r="R20"/>
      <c r="S20"/>
      <c r="T20"/>
      <c r="U20"/>
    </row>
    <row r="21" spans="1:21" ht="15.6" customHeight="1" x14ac:dyDescent="0.25">
      <c r="A21" s="32" t="s">
        <v>87</v>
      </c>
      <c r="B21" s="26" t="s">
        <v>82</v>
      </c>
      <c r="C21" s="26" t="str">
        <f t="shared" si="0"/>
        <v>LG</v>
      </c>
      <c r="D21" s="28" t="s">
        <v>113</v>
      </c>
      <c r="E21" s="28" t="s">
        <v>89</v>
      </c>
      <c r="F21" s="28" t="str">
        <f t="shared" si="1"/>
        <v>女士</v>
      </c>
      <c r="G21" s="28" t="s">
        <v>85</v>
      </c>
      <c r="H21" s="28">
        <v>654</v>
      </c>
      <c r="I21" s="28">
        <f t="shared" si="3"/>
        <v>684</v>
      </c>
      <c r="J21" s="33" t="str">
        <f t="shared" si="2"/>
        <v>第一批</v>
      </c>
      <c r="L21" s="71" t="s">
        <v>201</v>
      </c>
      <c r="M21" s="71">
        <v>63</v>
      </c>
      <c r="N21" s="152">
        <f>IF(OR(AND(M21&gt;=60,L21="男"),AND(M21&lt;=40,L21="女")),1000,0)</f>
        <v>1000</v>
      </c>
      <c r="O21" s="53"/>
      <c r="P21" s="77" t="s">
        <v>205</v>
      </c>
      <c r="Q21" s="77"/>
      <c r="R21" s="77"/>
      <c r="S21" s="77"/>
      <c r="T21" s="77"/>
      <c r="U21" s="77"/>
    </row>
    <row r="22" spans="1:21" ht="15.6" customHeight="1" x14ac:dyDescent="0.25">
      <c r="A22" s="32" t="s">
        <v>91</v>
      </c>
      <c r="B22" s="26" t="s">
        <v>82</v>
      </c>
      <c r="C22" s="26" t="str">
        <f t="shared" si="0"/>
        <v>LG</v>
      </c>
      <c r="D22" s="28" t="s">
        <v>114</v>
      </c>
      <c r="E22" s="28" t="s">
        <v>89</v>
      </c>
      <c r="F22" s="28" t="str">
        <f t="shared" si="1"/>
        <v>女士</v>
      </c>
      <c r="G22" s="28" t="s">
        <v>99</v>
      </c>
      <c r="H22" s="28">
        <v>300</v>
      </c>
      <c r="I22" s="28">
        <f t="shared" si="3"/>
        <v>310</v>
      </c>
      <c r="J22" s="33" t="str">
        <f t="shared" si="2"/>
        <v>落榜</v>
      </c>
      <c r="L22" s="71" t="s">
        <v>203</v>
      </c>
      <c r="M22" s="71">
        <v>62</v>
      </c>
      <c r="N22" s="155">
        <f t="shared" ref="N22:N24" si="4">IF(OR(AND(M22&gt;=60,L22="男"),AND(M22&lt;=40,L22="女")),1000,0)</f>
        <v>0</v>
      </c>
      <c r="O22" s="53"/>
      <c r="P22"/>
      <c r="Q22"/>
      <c r="R22"/>
      <c r="S22"/>
      <c r="T22"/>
      <c r="U22"/>
    </row>
    <row r="23" spans="1:21" ht="15.6" customHeight="1" x14ac:dyDescent="0.25">
      <c r="A23" s="32" t="s">
        <v>81</v>
      </c>
      <c r="B23" s="26" t="s">
        <v>82</v>
      </c>
      <c r="C23" s="26" t="str">
        <f t="shared" si="0"/>
        <v>LG</v>
      </c>
      <c r="D23" s="28" t="s">
        <v>115</v>
      </c>
      <c r="E23" s="28" t="s">
        <v>89</v>
      </c>
      <c r="F23" s="28" t="str">
        <f t="shared" si="1"/>
        <v>女士</v>
      </c>
      <c r="G23" s="28" t="s">
        <v>85</v>
      </c>
      <c r="H23" s="28">
        <v>528</v>
      </c>
      <c r="I23" s="28">
        <f t="shared" si="3"/>
        <v>558</v>
      </c>
      <c r="J23" s="33" t="str">
        <f t="shared" si="2"/>
        <v>第二批</v>
      </c>
      <c r="L23" s="154" t="s">
        <v>201</v>
      </c>
      <c r="M23" s="71">
        <v>38</v>
      </c>
      <c r="N23" s="155">
        <f t="shared" si="4"/>
        <v>0</v>
      </c>
      <c r="O23" s="53"/>
      <c r="P23"/>
      <c r="Q23"/>
      <c r="R23"/>
      <c r="S23"/>
      <c r="T23"/>
      <c r="U23"/>
    </row>
    <row r="24" spans="1:21" ht="15.6" customHeight="1" x14ac:dyDescent="0.25">
      <c r="A24" s="32" t="s">
        <v>87</v>
      </c>
      <c r="B24" s="26" t="s">
        <v>97</v>
      </c>
      <c r="C24" s="26" t="str">
        <f t="shared" si="0"/>
        <v>CJ</v>
      </c>
      <c r="D24" s="28" t="s">
        <v>116</v>
      </c>
      <c r="E24" s="28" t="s">
        <v>84</v>
      </c>
      <c r="F24" s="28" t="str">
        <f t="shared" si="1"/>
        <v>先生</v>
      </c>
      <c r="G24" s="28" t="s">
        <v>85</v>
      </c>
      <c r="H24" s="28">
        <v>578</v>
      </c>
      <c r="I24" s="28">
        <f t="shared" si="3"/>
        <v>608</v>
      </c>
      <c r="J24" s="33" t="str">
        <f t="shared" si="2"/>
        <v>第一批</v>
      </c>
      <c r="L24" s="71" t="s">
        <v>203</v>
      </c>
      <c r="M24" s="71">
        <v>32</v>
      </c>
      <c r="N24" s="155">
        <f t="shared" si="4"/>
        <v>1000</v>
      </c>
      <c r="O24" s="53"/>
      <c r="P24"/>
      <c r="Q24"/>
      <c r="R24"/>
      <c r="S24"/>
      <c r="T24"/>
      <c r="U24"/>
    </row>
    <row r="25" spans="1:21" ht="15.6" customHeight="1" x14ac:dyDescent="0.25">
      <c r="A25" s="32" t="s">
        <v>91</v>
      </c>
      <c r="B25" s="26" t="s">
        <v>97</v>
      </c>
      <c r="C25" s="26" t="str">
        <f t="shared" si="0"/>
        <v>CJ</v>
      </c>
      <c r="D25" s="28" t="s">
        <v>117</v>
      </c>
      <c r="E25" s="28" t="s">
        <v>89</v>
      </c>
      <c r="F25" s="28" t="str">
        <f t="shared" si="1"/>
        <v>女士</v>
      </c>
      <c r="G25" s="28" t="s">
        <v>99</v>
      </c>
      <c r="H25" s="28">
        <v>77</v>
      </c>
      <c r="I25" s="28">
        <f t="shared" si="3"/>
        <v>87</v>
      </c>
      <c r="J25" s="33" t="str">
        <f t="shared" si="2"/>
        <v>落榜</v>
      </c>
    </row>
    <row r="26" spans="1:21" ht="15.6" customHeight="1" x14ac:dyDescent="0.25">
      <c r="A26" s="32" t="s">
        <v>81</v>
      </c>
      <c r="B26" s="26" t="s">
        <v>82</v>
      </c>
      <c r="C26" s="26" t="str">
        <f t="shared" si="0"/>
        <v>LG</v>
      </c>
      <c r="D26" s="28" t="s">
        <v>118</v>
      </c>
      <c r="E26" s="28" t="s">
        <v>89</v>
      </c>
      <c r="F26" s="28" t="str">
        <f t="shared" si="1"/>
        <v>女士</v>
      </c>
      <c r="G26" s="28" t="s">
        <v>85</v>
      </c>
      <c r="H26" s="28">
        <v>539</v>
      </c>
      <c r="I26" s="28">
        <f t="shared" si="3"/>
        <v>569</v>
      </c>
      <c r="J26" s="33" t="str">
        <f t="shared" si="2"/>
        <v>第二批</v>
      </c>
    </row>
    <row r="27" spans="1:21" ht="15.6" customHeight="1" x14ac:dyDescent="0.25">
      <c r="A27" s="32" t="s">
        <v>87</v>
      </c>
      <c r="B27" s="26" t="s">
        <v>82</v>
      </c>
      <c r="C27" s="26" t="str">
        <f t="shared" si="0"/>
        <v>LG</v>
      </c>
      <c r="D27" s="28" t="s">
        <v>119</v>
      </c>
      <c r="E27" s="28" t="s">
        <v>84</v>
      </c>
      <c r="F27" s="28" t="str">
        <f t="shared" si="1"/>
        <v>先生</v>
      </c>
      <c r="G27" s="28" t="s">
        <v>93</v>
      </c>
      <c r="H27" s="28">
        <v>495</v>
      </c>
      <c r="I27" s="28">
        <f t="shared" si="3"/>
        <v>515</v>
      </c>
      <c r="J27" s="33" t="str">
        <f t="shared" si="2"/>
        <v>第二批</v>
      </c>
      <c r="L27" s="7" t="s">
        <v>158</v>
      </c>
      <c r="M27" s="45" t="s">
        <v>311</v>
      </c>
      <c r="N27" s="45" t="s">
        <v>312</v>
      </c>
      <c r="O27" s="45" t="s">
        <v>159</v>
      </c>
      <c r="P27"/>
      <c r="Q27"/>
      <c r="R27"/>
      <c r="S27"/>
      <c r="T27"/>
      <c r="U27"/>
    </row>
    <row r="28" spans="1:21" ht="15.6" customHeight="1" x14ac:dyDescent="0.25">
      <c r="A28" s="32" t="s">
        <v>91</v>
      </c>
      <c r="B28" s="26" t="s">
        <v>95</v>
      </c>
      <c r="C28" s="26" t="str">
        <f t="shared" si="0"/>
        <v>WK</v>
      </c>
      <c r="D28" s="28" t="s">
        <v>120</v>
      </c>
      <c r="E28" s="28" t="s">
        <v>84</v>
      </c>
      <c r="F28" s="28" t="str">
        <f t="shared" si="1"/>
        <v>先生</v>
      </c>
      <c r="G28" s="28" t="s">
        <v>93</v>
      </c>
      <c r="H28" s="28">
        <v>309</v>
      </c>
      <c r="I28" s="28">
        <f t="shared" si="3"/>
        <v>329</v>
      </c>
      <c r="J28" s="33" t="str">
        <f t="shared" si="2"/>
        <v>落榜</v>
      </c>
      <c r="L28" s="7" t="s">
        <v>162</v>
      </c>
      <c r="M28" s="45"/>
      <c r="N28" s="45">
        <v>24336000</v>
      </c>
      <c r="O28" s="47">
        <f>IF(ISERROR(N28/M28),0,N28/M28)</f>
        <v>0</v>
      </c>
      <c r="P28"/>
      <c r="Q28" s="11" t="s">
        <v>163</v>
      </c>
      <c r="R28" s="11"/>
      <c r="S28" s="11"/>
      <c r="T28" s="11"/>
      <c r="U28" s="11"/>
    </row>
    <row r="29" spans="1:21" ht="15.6" customHeight="1" x14ac:dyDescent="0.25">
      <c r="A29" s="32" t="s">
        <v>81</v>
      </c>
      <c r="B29" s="26" t="s">
        <v>97</v>
      </c>
      <c r="C29" s="26" t="str">
        <f t="shared" si="0"/>
        <v>CJ</v>
      </c>
      <c r="D29" s="28" t="s">
        <v>121</v>
      </c>
      <c r="E29" s="28" t="s">
        <v>89</v>
      </c>
      <c r="F29" s="28" t="str">
        <f t="shared" si="1"/>
        <v>女士</v>
      </c>
      <c r="G29" s="28" t="s">
        <v>85</v>
      </c>
      <c r="H29" s="28">
        <v>753</v>
      </c>
      <c r="I29" s="28">
        <f t="shared" si="3"/>
        <v>783</v>
      </c>
      <c r="J29" s="33" t="str">
        <f t="shared" si="2"/>
        <v>第一批</v>
      </c>
      <c r="L29" s="7" t="s">
        <v>166</v>
      </c>
      <c r="M29" s="45">
        <v>107</v>
      </c>
      <c r="N29" s="45">
        <v>26096000</v>
      </c>
      <c r="O29" s="50">
        <f>IF(ISERROR(N29/M29),0,N29/M29)</f>
        <v>243887.85046728971</v>
      </c>
      <c r="P29"/>
      <c r="Q29"/>
      <c r="R29"/>
      <c r="S29"/>
      <c r="T29"/>
      <c r="U29"/>
    </row>
    <row r="30" spans="1:21" ht="15.6" customHeight="1" x14ac:dyDescent="0.25">
      <c r="A30" s="32" t="s">
        <v>87</v>
      </c>
      <c r="B30" s="26" t="s">
        <v>97</v>
      </c>
      <c r="C30" s="26" t="str">
        <f t="shared" si="0"/>
        <v>CJ</v>
      </c>
      <c r="D30" s="28" t="s">
        <v>122</v>
      </c>
      <c r="E30" s="28" t="s">
        <v>89</v>
      </c>
      <c r="F30" s="28" t="str">
        <f t="shared" si="1"/>
        <v>女士</v>
      </c>
      <c r="G30" s="28" t="s">
        <v>85</v>
      </c>
      <c r="H30" s="28">
        <v>675</v>
      </c>
      <c r="I30" s="28">
        <f t="shared" si="3"/>
        <v>705</v>
      </c>
      <c r="J30" s="33" t="str">
        <f t="shared" si="2"/>
        <v>第一批</v>
      </c>
      <c r="L30" s="7" t="s">
        <v>169</v>
      </c>
      <c r="M30" s="45">
        <v>90</v>
      </c>
      <c r="N30" s="45">
        <v>6480000</v>
      </c>
      <c r="O30" s="50">
        <f>IF(ISERROR(N30/M30),0,N30/M30)</f>
        <v>72000</v>
      </c>
      <c r="P30"/>
      <c r="Q30"/>
      <c r="R30"/>
      <c r="S30"/>
      <c r="T30"/>
      <c r="U30"/>
    </row>
    <row r="31" spans="1:21" ht="15.6" customHeight="1" x14ac:dyDescent="0.25">
      <c r="A31" s="32" t="s">
        <v>91</v>
      </c>
      <c r="B31" s="26" t="s">
        <v>82</v>
      </c>
      <c r="C31" s="26" t="str">
        <f t="shared" si="0"/>
        <v>LG</v>
      </c>
      <c r="D31" s="28" t="s">
        <v>123</v>
      </c>
      <c r="E31" s="28" t="s">
        <v>84</v>
      </c>
      <c r="F31" s="28" t="str">
        <f t="shared" si="1"/>
        <v>先生</v>
      </c>
      <c r="G31" s="28" t="s">
        <v>99</v>
      </c>
      <c r="H31" s="28">
        <v>176</v>
      </c>
      <c r="I31" s="28">
        <f t="shared" si="3"/>
        <v>186</v>
      </c>
      <c r="J31" s="33" t="str">
        <f t="shared" si="2"/>
        <v>落榜</v>
      </c>
      <c r="L31" s="7" t="s">
        <v>172</v>
      </c>
      <c r="M31" s="45">
        <v>1271</v>
      </c>
      <c r="N31" s="45">
        <v>218008000</v>
      </c>
      <c r="O31" s="50">
        <f>IF(ISERROR(N31/M31),0,N31/M31)</f>
        <v>171524.78363493312</v>
      </c>
      <c r="P31"/>
      <c r="Q31"/>
      <c r="R31"/>
      <c r="S31"/>
      <c r="T31"/>
      <c r="U31"/>
    </row>
    <row r="32" spans="1:21" ht="15.6" customHeight="1" x14ac:dyDescent="0.25">
      <c r="A32" s="32" t="s">
        <v>81</v>
      </c>
      <c r="B32" s="26" t="s">
        <v>97</v>
      </c>
      <c r="C32" s="26" t="str">
        <f t="shared" si="0"/>
        <v>CJ</v>
      </c>
      <c r="D32" s="28" t="s">
        <v>124</v>
      </c>
      <c r="E32" s="28" t="s">
        <v>89</v>
      </c>
      <c r="F32" s="28" t="str">
        <f t="shared" si="1"/>
        <v>女士</v>
      </c>
      <c r="G32" s="28" t="s">
        <v>85</v>
      </c>
      <c r="H32" s="28">
        <v>550</v>
      </c>
      <c r="I32" s="28">
        <f t="shared" si="3"/>
        <v>580</v>
      </c>
      <c r="J32" s="33" t="str">
        <f t="shared" si="2"/>
        <v>第二批</v>
      </c>
      <c r="L32" s="7" t="s">
        <v>175</v>
      </c>
      <c r="M32" s="45">
        <v>353</v>
      </c>
      <c r="N32" s="45">
        <v>91352000</v>
      </c>
      <c r="O32" s="50">
        <f>IF(ISERROR(N32/M32),0,N32/M32)</f>
        <v>258787.53541076486</v>
      </c>
      <c r="P32"/>
      <c r="Q32"/>
      <c r="R32"/>
      <c r="S32"/>
      <c r="T32"/>
      <c r="U32"/>
    </row>
    <row r="33" spans="1:21" ht="15.6" customHeight="1" x14ac:dyDescent="0.25">
      <c r="A33" s="32" t="s">
        <v>87</v>
      </c>
      <c r="B33" s="26" t="s">
        <v>82</v>
      </c>
      <c r="C33" s="26" t="str">
        <f t="shared" si="0"/>
        <v>LG</v>
      </c>
      <c r="D33" s="28" t="s">
        <v>125</v>
      </c>
      <c r="E33" s="28" t="s">
        <v>89</v>
      </c>
      <c r="F33" s="28" t="str">
        <f t="shared" si="1"/>
        <v>女士</v>
      </c>
      <c r="G33" s="28" t="s">
        <v>85</v>
      </c>
      <c r="H33" s="28">
        <v>510</v>
      </c>
      <c r="I33" s="28">
        <f t="shared" si="3"/>
        <v>540</v>
      </c>
      <c r="J33" s="33" t="str">
        <f t="shared" si="2"/>
        <v>第二批</v>
      </c>
      <c r="L33" s="7" t="s">
        <v>179</v>
      </c>
      <c r="M33" s="45">
        <v>128</v>
      </c>
      <c r="N33" s="45">
        <v>49624000</v>
      </c>
      <c r="O33" s="50">
        <f>IF(ISERROR(N33/M33),0,N33/M33)</f>
        <v>387687.5</v>
      </c>
      <c r="P33"/>
      <c r="Q33"/>
      <c r="R33"/>
      <c r="S33"/>
      <c r="T33"/>
      <c r="U33"/>
    </row>
    <row r="34" spans="1:21" ht="15.6" customHeight="1" x14ac:dyDescent="0.25">
      <c r="A34" s="32" t="s">
        <v>91</v>
      </c>
      <c r="B34" s="26" t="s">
        <v>82</v>
      </c>
      <c r="C34" s="26" t="str">
        <f t="shared" si="0"/>
        <v>LG</v>
      </c>
      <c r="D34" s="28" t="s">
        <v>126</v>
      </c>
      <c r="E34" s="28" t="s">
        <v>84</v>
      </c>
      <c r="F34" s="28" t="str">
        <f t="shared" si="1"/>
        <v>先生</v>
      </c>
      <c r="G34" s="28" t="s">
        <v>99</v>
      </c>
      <c r="H34" s="28">
        <v>191</v>
      </c>
      <c r="I34" s="28">
        <f t="shared" si="3"/>
        <v>201</v>
      </c>
      <c r="J34" s="33" t="str">
        <f t="shared" si="2"/>
        <v>落榜</v>
      </c>
      <c r="L34" s="7" t="s">
        <v>181</v>
      </c>
      <c r="M34" s="45"/>
      <c r="N34" s="45">
        <v>51474400</v>
      </c>
      <c r="O34" s="50">
        <f>IF(ISERROR(N34/M34),0,N34/M34)</f>
        <v>0</v>
      </c>
      <c r="P34"/>
      <c r="Q34"/>
      <c r="R34"/>
      <c r="S34"/>
      <c r="T34"/>
      <c r="U34"/>
    </row>
    <row r="35" spans="1:21" ht="15.6" customHeight="1" x14ac:dyDescent="0.25">
      <c r="A35" s="32" t="s">
        <v>81</v>
      </c>
      <c r="B35" s="26" t="s">
        <v>97</v>
      </c>
      <c r="C35" s="26" t="str">
        <f t="shared" si="0"/>
        <v>CJ</v>
      </c>
      <c r="D35" s="28" t="s">
        <v>127</v>
      </c>
      <c r="E35" s="28" t="s">
        <v>84</v>
      </c>
      <c r="F35" s="28" t="str">
        <f t="shared" si="1"/>
        <v>先生</v>
      </c>
      <c r="G35" s="28" t="s">
        <v>99</v>
      </c>
      <c r="H35" s="28">
        <v>113</v>
      </c>
      <c r="I35" s="28">
        <f t="shared" si="3"/>
        <v>123</v>
      </c>
      <c r="J35" s="33" t="str">
        <f t="shared" si="2"/>
        <v>落榜</v>
      </c>
      <c r="L35" s="7" t="s">
        <v>183</v>
      </c>
      <c r="M35" s="45">
        <v>498</v>
      </c>
      <c r="N35" s="45">
        <v>45524800</v>
      </c>
      <c r="O35" s="50">
        <f>IF(ISERROR(N35/M35),0,N35/M35)</f>
        <v>91415.261044176703</v>
      </c>
      <c r="P35"/>
      <c r="Q35"/>
      <c r="R35"/>
      <c r="S35"/>
      <c r="T35"/>
      <c r="U35"/>
    </row>
    <row r="36" spans="1:21" ht="15.6" customHeight="1" x14ac:dyDescent="0.25">
      <c r="A36" s="32" t="s">
        <v>87</v>
      </c>
      <c r="B36" s="26" t="s">
        <v>95</v>
      </c>
      <c r="C36" s="26" t="str">
        <f t="shared" si="0"/>
        <v>WK</v>
      </c>
      <c r="D36" s="28" t="s">
        <v>128</v>
      </c>
      <c r="E36" s="28" t="s">
        <v>89</v>
      </c>
      <c r="F36" s="28" t="str">
        <f t="shared" si="1"/>
        <v>女士</v>
      </c>
      <c r="G36" s="28" t="s">
        <v>85</v>
      </c>
      <c r="H36" s="28">
        <v>582</v>
      </c>
      <c r="I36" s="28">
        <f t="shared" si="3"/>
        <v>612</v>
      </c>
      <c r="J36" s="33" t="str">
        <f t="shared" si="2"/>
        <v>第一批</v>
      </c>
      <c r="L36" s="7" t="s">
        <v>185</v>
      </c>
      <c r="M36" s="45">
        <v>656</v>
      </c>
      <c r="N36" s="45">
        <v>78914400</v>
      </c>
      <c r="O36" s="50">
        <f>IF(ISERROR(N36/M36),0,N36/M36)</f>
        <v>120296.34146341463</v>
      </c>
      <c r="P36"/>
      <c r="Q36"/>
      <c r="R36"/>
      <c r="S36"/>
      <c r="T36"/>
      <c r="U36"/>
    </row>
    <row r="37" spans="1:21" ht="15.6" customHeight="1" x14ac:dyDescent="0.25">
      <c r="A37" s="32" t="s">
        <v>91</v>
      </c>
      <c r="B37" s="26" t="s">
        <v>95</v>
      </c>
      <c r="C37" s="26" t="str">
        <f t="shared" si="0"/>
        <v>WK</v>
      </c>
      <c r="D37" s="28" t="s">
        <v>129</v>
      </c>
      <c r="E37" s="28" t="s">
        <v>89</v>
      </c>
      <c r="F37" s="28" t="str">
        <f t="shared" si="1"/>
        <v>女士</v>
      </c>
      <c r="G37" s="28" t="s">
        <v>85</v>
      </c>
      <c r="H37" s="28">
        <v>565</v>
      </c>
      <c r="I37" s="28">
        <f t="shared" si="3"/>
        <v>595</v>
      </c>
      <c r="J37" s="33" t="str">
        <f t="shared" si="2"/>
        <v>第二批</v>
      </c>
      <c r="L37" s="7" t="s">
        <v>187</v>
      </c>
      <c r="M37" s="45"/>
      <c r="N37" s="45">
        <v>29760</v>
      </c>
      <c r="O37" s="50">
        <f>IF(ISERROR(N37/M37),0,N37/M37)</f>
        <v>0</v>
      </c>
      <c r="P37"/>
      <c r="Q37"/>
      <c r="R37"/>
      <c r="S37"/>
      <c r="T37"/>
      <c r="U37"/>
    </row>
    <row r="38" spans="1:21" ht="15.6" customHeight="1" x14ac:dyDescent="0.25">
      <c r="A38" s="32" t="s">
        <v>81</v>
      </c>
      <c r="B38" s="26" t="s">
        <v>97</v>
      </c>
      <c r="C38" s="26" t="str">
        <f t="shared" si="0"/>
        <v>CJ</v>
      </c>
      <c r="D38" s="28" t="s">
        <v>130</v>
      </c>
      <c r="E38" s="28" t="s">
        <v>84</v>
      </c>
      <c r="F38" s="28" t="str">
        <f t="shared" si="1"/>
        <v>先生</v>
      </c>
      <c r="G38" s="28" t="s">
        <v>85</v>
      </c>
      <c r="H38" s="28">
        <v>662</v>
      </c>
      <c r="I38" s="28">
        <f t="shared" si="3"/>
        <v>692</v>
      </c>
      <c r="J38" s="33" t="str">
        <f t="shared" si="2"/>
        <v>第一批</v>
      </c>
    </row>
    <row r="39" spans="1:21" ht="15.6" customHeight="1" x14ac:dyDescent="0.25">
      <c r="A39" s="32" t="s">
        <v>87</v>
      </c>
      <c r="B39" s="26" t="s">
        <v>95</v>
      </c>
      <c r="C39" s="26" t="str">
        <f t="shared" si="0"/>
        <v>WK</v>
      </c>
      <c r="D39" s="28" t="s">
        <v>131</v>
      </c>
      <c r="E39" s="28" t="s">
        <v>84</v>
      </c>
      <c r="F39" s="28" t="str">
        <f t="shared" si="1"/>
        <v>先生</v>
      </c>
      <c r="G39" s="28" t="s">
        <v>93</v>
      </c>
      <c r="H39" s="28">
        <v>522</v>
      </c>
      <c r="I39" s="28">
        <f t="shared" si="3"/>
        <v>542</v>
      </c>
      <c r="J39" s="33" t="str">
        <f t="shared" si="2"/>
        <v>第二批</v>
      </c>
    </row>
    <row r="40" spans="1:21" ht="15.6" customHeight="1" x14ac:dyDescent="0.25">
      <c r="A40" s="32" t="s">
        <v>91</v>
      </c>
      <c r="B40" s="26" t="s">
        <v>82</v>
      </c>
      <c r="C40" s="26" t="str">
        <f t="shared" si="0"/>
        <v>LG</v>
      </c>
      <c r="D40" s="28" t="s">
        <v>132</v>
      </c>
      <c r="E40" s="28" t="s">
        <v>89</v>
      </c>
      <c r="F40" s="28" t="str">
        <f t="shared" si="1"/>
        <v>女士</v>
      </c>
      <c r="G40" s="28" t="s">
        <v>85</v>
      </c>
      <c r="H40" s="28">
        <v>723</v>
      </c>
      <c r="I40" s="28">
        <f t="shared" si="3"/>
        <v>753</v>
      </c>
      <c r="J40" s="33" t="str">
        <f t="shared" si="2"/>
        <v>第一批</v>
      </c>
    </row>
    <row r="41" spans="1:21" ht="15.6" customHeight="1" x14ac:dyDescent="0.25">
      <c r="A41" s="32" t="s">
        <v>81</v>
      </c>
      <c r="B41" s="26" t="s">
        <v>97</v>
      </c>
      <c r="C41" s="26" t="str">
        <f t="shared" si="0"/>
        <v>CJ</v>
      </c>
      <c r="D41" s="28" t="s">
        <v>133</v>
      </c>
      <c r="E41" s="28" t="s">
        <v>89</v>
      </c>
      <c r="F41" s="28" t="str">
        <f t="shared" si="1"/>
        <v>女士</v>
      </c>
      <c r="G41" s="28" t="s">
        <v>85</v>
      </c>
      <c r="H41" s="28">
        <v>526</v>
      </c>
      <c r="I41" s="28">
        <f t="shared" si="3"/>
        <v>556</v>
      </c>
      <c r="J41" s="33" t="str">
        <f t="shared" si="2"/>
        <v>第二批</v>
      </c>
    </row>
    <row r="42" spans="1:21" ht="15.6" customHeight="1" x14ac:dyDescent="0.25">
      <c r="A42" s="32" t="s">
        <v>87</v>
      </c>
      <c r="B42" s="26" t="s">
        <v>97</v>
      </c>
      <c r="C42" s="26" t="str">
        <f t="shared" si="0"/>
        <v>CJ</v>
      </c>
      <c r="D42" s="28" t="s">
        <v>134</v>
      </c>
      <c r="E42" s="28" t="s">
        <v>89</v>
      </c>
      <c r="F42" s="28" t="str">
        <f t="shared" si="1"/>
        <v>女士</v>
      </c>
      <c r="G42" s="28" t="s">
        <v>93</v>
      </c>
      <c r="H42" s="28">
        <v>506</v>
      </c>
      <c r="I42" s="28">
        <f t="shared" si="3"/>
        <v>526</v>
      </c>
      <c r="J42" s="33" t="str">
        <f t="shared" si="2"/>
        <v>第二批</v>
      </c>
    </row>
    <row r="43" spans="1:21" ht="15.6" customHeight="1" x14ac:dyDescent="0.25">
      <c r="A43" s="32" t="s">
        <v>91</v>
      </c>
      <c r="B43" s="26" t="s">
        <v>95</v>
      </c>
      <c r="C43" s="26" t="str">
        <f t="shared" si="0"/>
        <v>WK</v>
      </c>
      <c r="D43" s="28" t="s">
        <v>135</v>
      </c>
      <c r="E43" s="28" t="s">
        <v>89</v>
      </c>
      <c r="F43" s="28" t="str">
        <f t="shared" si="1"/>
        <v>女士</v>
      </c>
      <c r="G43" s="28" t="s">
        <v>99</v>
      </c>
      <c r="H43" s="28">
        <v>251</v>
      </c>
      <c r="I43" s="28">
        <f t="shared" si="3"/>
        <v>261</v>
      </c>
      <c r="J43" s="33" t="str">
        <f t="shared" si="2"/>
        <v>落榜</v>
      </c>
    </row>
    <row r="44" spans="1:21" ht="15.6" customHeight="1" x14ac:dyDescent="0.25">
      <c r="A44" s="32" t="s">
        <v>81</v>
      </c>
      <c r="B44" s="26" t="s">
        <v>95</v>
      </c>
      <c r="C44" s="26" t="str">
        <f t="shared" si="0"/>
        <v>WK</v>
      </c>
      <c r="D44" s="28" t="s">
        <v>136</v>
      </c>
      <c r="E44" s="28" t="s">
        <v>84</v>
      </c>
      <c r="F44" s="28" t="str">
        <f t="shared" si="1"/>
        <v>先生</v>
      </c>
      <c r="G44" s="28" t="s">
        <v>99</v>
      </c>
      <c r="H44" s="28">
        <v>128</v>
      </c>
      <c r="I44" s="28">
        <f t="shared" si="3"/>
        <v>138</v>
      </c>
      <c r="J44" s="33" t="str">
        <f t="shared" si="2"/>
        <v>落榜</v>
      </c>
    </row>
    <row r="45" spans="1:21" ht="15.6" customHeight="1" x14ac:dyDescent="0.25">
      <c r="A45" s="32" t="s">
        <v>87</v>
      </c>
      <c r="B45" s="26" t="s">
        <v>95</v>
      </c>
      <c r="C45" s="26" t="str">
        <f t="shared" si="0"/>
        <v>WK</v>
      </c>
      <c r="D45" s="28" t="s">
        <v>137</v>
      </c>
      <c r="E45" s="28" t="s">
        <v>84</v>
      </c>
      <c r="F45" s="28" t="str">
        <f t="shared" si="1"/>
        <v>先生</v>
      </c>
      <c r="G45" s="28" t="s">
        <v>85</v>
      </c>
      <c r="H45" s="28">
        <v>618</v>
      </c>
      <c r="I45" s="28">
        <f t="shared" si="3"/>
        <v>648</v>
      </c>
      <c r="J45" s="33" t="str">
        <f t="shared" si="2"/>
        <v>第一批</v>
      </c>
    </row>
    <row r="46" spans="1:21" ht="15.6" customHeight="1" x14ac:dyDescent="0.25">
      <c r="A46" s="32" t="s">
        <v>91</v>
      </c>
      <c r="B46" s="26" t="s">
        <v>95</v>
      </c>
      <c r="C46" s="26" t="str">
        <f t="shared" si="0"/>
        <v>WK</v>
      </c>
      <c r="D46" s="28" t="s">
        <v>138</v>
      </c>
      <c r="E46" s="28" t="s">
        <v>89</v>
      </c>
      <c r="F46" s="28" t="str">
        <f t="shared" si="1"/>
        <v>女士</v>
      </c>
      <c r="G46" s="28" t="s">
        <v>93</v>
      </c>
      <c r="H46" s="28">
        <v>581</v>
      </c>
      <c r="I46" s="28">
        <f t="shared" si="3"/>
        <v>601</v>
      </c>
      <c r="J46" s="33" t="str">
        <f t="shared" si="2"/>
        <v>第一批</v>
      </c>
    </row>
    <row r="47" spans="1:21" ht="15.6" customHeight="1" x14ac:dyDescent="0.25">
      <c r="A47" s="32" t="s">
        <v>81</v>
      </c>
      <c r="B47" s="26" t="s">
        <v>97</v>
      </c>
      <c r="C47" s="26" t="str">
        <f t="shared" si="0"/>
        <v>CJ</v>
      </c>
      <c r="D47" s="28" t="s">
        <v>139</v>
      </c>
      <c r="E47" s="28" t="s">
        <v>89</v>
      </c>
      <c r="F47" s="28" t="str">
        <f t="shared" si="1"/>
        <v>女士</v>
      </c>
      <c r="G47" s="28" t="s">
        <v>85</v>
      </c>
      <c r="H47" s="28">
        <v>778</v>
      </c>
      <c r="I47" s="28">
        <f t="shared" si="3"/>
        <v>808</v>
      </c>
      <c r="J47" s="33" t="str">
        <f t="shared" si="2"/>
        <v>第一批</v>
      </c>
    </row>
    <row r="48" spans="1:21" ht="15.6" customHeight="1" x14ac:dyDescent="0.25">
      <c r="A48" s="32" t="s">
        <v>87</v>
      </c>
      <c r="B48" s="26" t="s">
        <v>82</v>
      </c>
      <c r="C48" s="26" t="str">
        <f t="shared" si="0"/>
        <v>LG</v>
      </c>
      <c r="D48" s="28" t="s">
        <v>140</v>
      </c>
      <c r="E48" s="28" t="s">
        <v>84</v>
      </c>
      <c r="F48" s="28" t="str">
        <f t="shared" si="1"/>
        <v>先生</v>
      </c>
      <c r="G48" s="28" t="s">
        <v>85</v>
      </c>
      <c r="H48" s="28">
        <v>672</v>
      </c>
      <c r="I48" s="28">
        <f t="shared" si="3"/>
        <v>702</v>
      </c>
      <c r="J48" s="33" t="str">
        <f t="shared" si="2"/>
        <v>第一批</v>
      </c>
    </row>
    <row r="49" spans="1:10" ht="15.6" customHeight="1" x14ac:dyDescent="0.25">
      <c r="A49" s="32" t="s">
        <v>91</v>
      </c>
      <c r="B49" s="26" t="s">
        <v>97</v>
      </c>
      <c r="C49" s="26" t="str">
        <f t="shared" si="0"/>
        <v>CJ</v>
      </c>
      <c r="D49" s="28" t="s">
        <v>141</v>
      </c>
      <c r="E49" s="28" t="s">
        <v>84</v>
      </c>
      <c r="F49" s="28" t="str">
        <f t="shared" si="1"/>
        <v>先生</v>
      </c>
      <c r="G49" s="28" t="s">
        <v>85</v>
      </c>
      <c r="H49" s="28">
        <v>522</v>
      </c>
      <c r="I49" s="28">
        <f t="shared" si="3"/>
        <v>552</v>
      </c>
      <c r="J49" s="33" t="str">
        <f t="shared" si="2"/>
        <v>第二批</v>
      </c>
    </row>
    <row r="50" spans="1:10" ht="15.6" customHeight="1" x14ac:dyDescent="0.25">
      <c r="A50" s="32" t="s">
        <v>81</v>
      </c>
      <c r="B50" s="26" t="s">
        <v>82</v>
      </c>
      <c r="C50" s="26" t="str">
        <f t="shared" si="0"/>
        <v>LG</v>
      </c>
      <c r="D50" s="28" t="s">
        <v>142</v>
      </c>
      <c r="E50" s="28" t="s">
        <v>84</v>
      </c>
      <c r="F50" s="28" t="str">
        <f t="shared" si="1"/>
        <v>先生</v>
      </c>
      <c r="G50" s="28" t="s">
        <v>85</v>
      </c>
      <c r="H50" s="28">
        <v>620</v>
      </c>
      <c r="I50" s="28">
        <f t="shared" si="3"/>
        <v>650</v>
      </c>
      <c r="J50" s="33" t="str">
        <f t="shared" si="2"/>
        <v>第一批</v>
      </c>
    </row>
    <row r="51" spans="1:10" ht="15.6" customHeight="1" x14ac:dyDescent="0.25">
      <c r="A51" s="32" t="s">
        <v>87</v>
      </c>
      <c r="B51" s="26" t="s">
        <v>82</v>
      </c>
      <c r="C51" s="26" t="str">
        <f t="shared" si="0"/>
        <v>LG</v>
      </c>
      <c r="D51" s="28" t="s">
        <v>143</v>
      </c>
      <c r="E51" s="28" t="s">
        <v>89</v>
      </c>
      <c r="F51" s="28" t="str">
        <f t="shared" si="1"/>
        <v>女士</v>
      </c>
      <c r="G51" s="28" t="s">
        <v>85</v>
      </c>
      <c r="H51" s="28">
        <v>784</v>
      </c>
      <c r="I51" s="28">
        <f t="shared" si="3"/>
        <v>814</v>
      </c>
      <c r="J51" s="33" t="str">
        <f t="shared" si="2"/>
        <v>第一批</v>
      </c>
    </row>
    <row r="52" spans="1:10" ht="15.6" customHeight="1" x14ac:dyDescent="0.25">
      <c r="A52" s="32" t="s">
        <v>91</v>
      </c>
      <c r="B52" s="26" t="s">
        <v>97</v>
      </c>
      <c r="C52" s="26" t="str">
        <f t="shared" si="0"/>
        <v>CJ</v>
      </c>
      <c r="D52" s="28" t="s">
        <v>144</v>
      </c>
      <c r="E52" s="28" t="s">
        <v>89</v>
      </c>
      <c r="F52" s="28" t="str">
        <f t="shared" si="1"/>
        <v>女士</v>
      </c>
      <c r="G52" s="28" t="s">
        <v>93</v>
      </c>
      <c r="H52" s="28">
        <v>433</v>
      </c>
      <c r="I52" s="28">
        <f t="shared" si="3"/>
        <v>453</v>
      </c>
      <c r="J52" s="33" t="str">
        <f t="shared" si="2"/>
        <v>第二批</v>
      </c>
    </row>
    <row r="53" spans="1:10" ht="15.6" customHeight="1" x14ac:dyDescent="0.25">
      <c r="A53" s="32" t="s">
        <v>81</v>
      </c>
      <c r="B53" s="26" t="s">
        <v>95</v>
      </c>
      <c r="C53" s="26" t="str">
        <f t="shared" si="0"/>
        <v>WK</v>
      </c>
      <c r="D53" s="28" t="s">
        <v>145</v>
      </c>
      <c r="E53" s="28" t="s">
        <v>89</v>
      </c>
      <c r="F53" s="28" t="str">
        <f t="shared" si="1"/>
        <v>女士</v>
      </c>
      <c r="G53" s="28" t="s">
        <v>85</v>
      </c>
      <c r="H53" s="28">
        <v>515</v>
      </c>
      <c r="I53" s="28">
        <f t="shared" si="3"/>
        <v>545</v>
      </c>
      <c r="J53" s="33" t="str">
        <f t="shared" si="2"/>
        <v>第二批</v>
      </c>
    </row>
    <row r="54" spans="1:10" ht="15.6" customHeight="1" x14ac:dyDescent="0.25">
      <c r="A54" s="32" t="s">
        <v>87</v>
      </c>
      <c r="B54" s="26" t="s">
        <v>97</v>
      </c>
      <c r="C54" s="26" t="str">
        <f t="shared" si="0"/>
        <v>CJ</v>
      </c>
      <c r="D54" s="28" t="s">
        <v>146</v>
      </c>
      <c r="E54" s="28" t="s">
        <v>84</v>
      </c>
      <c r="F54" s="28" t="str">
        <f t="shared" si="1"/>
        <v>先生</v>
      </c>
      <c r="G54" s="28" t="s">
        <v>85</v>
      </c>
      <c r="H54" s="28">
        <v>789</v>
      </c>
      <c r="I54" s="28">
        <f t="shared" si="3"/>
        <v>819</v>
      </c>
      <c r="J54" s="33" t="str">
        <f t="shared" si="2"/>
        <v>第一批</v>
      </c>
    </row>
    <row r="55" spans="1:10" ht="15.6" customHeight="1" x14ac:dyDescent="0.25">
      <c r="A55" s="32" t="s">
        <v>91</v>
      </c>
      <c r="B55" s="26" t="s">
        <v>97</v>
      </c>
      <c r="C55" s="26" t="str">
        <f t="shared" si="0"/>
        <v>CJ</v>
      </c>
      <c r="D55" s="28" t="s">
        <v>147</v>
      </c>
      <c r="E55" s="28" t="s">
        <v>89</v>
      </c>
      <c r="F55" s="28" t="str">
        <f t="shared" si="1"/>
        <v>女士</v>
      </c>
      <c r="G55" s="28" t="s">
        <v>85</v>
      </c>
      <c r="H55" s="28">
        <v>651</v>
      </c>
      <c r="I55" s="28">
        <f t="shared" si="3"/>
        <v>681</v>
      </c>
      <c r="J55" s="33" t="str">
        <f t="shared" si="2"/>
        <v>第一批</v>
      </c>
    </row>
    <row r="56" spans="1:10" ht="15.6" customHeight="1" x14ac:dyDescent="0.25">
      <c r="A56" s="32" t="s">
        <v>81</v>
      </c>
      <c r="B56" s="26" t="s">
        <v>95</v>
      </c>
      <c r="C56" s="26" t="str">
        <f t="shared" si="0"/>
        <v>WK</v>
      </c>
      <c r="D56" s="28" t="s">
        <v>148</v>
      </c>
      <c r="E56" s="28" t="s">
        <v>84</v>
      </c>
      <c r="F56" s="28" t="str">
        <f t="shared" si="1"/>
        <v>先生</v>
      </c>
      <c r="G56" s="28" t="s">
        <v>99</v>
      </c>
      <c r="H56" s="28">
        <v>202</v>
      </c>
      <c r="I56" s="28">
        <f t="shared" si="3"/>
        <v>212</v>
      </c>
      <c r="J56" s="33" t="str">
        <f t="shared" si="2"/>
        <v>落榜</v>
      </c>
    </row>
    <row r="57" spans="1:10" ht="15.6" customHeight="1" x14ac:dyDescent="0.25">
      <c r="A57" s="32" t="s">
        <v>87</v>
      </c>
      <c r="B57" s="26" t="s">
        <v>97</v>
      </c>
      <c r="C57" s="26" t="str">
        <f t="shared" si="0"/>
        <v>CJ</v>
      </c>
      <c r="D57" s="28" t="s">
        <v>149</v>
      </c>
      <c r="E57" s="28" t="s">
        <v>84</v>
      </c>
      <c r="F57" s="28" t="str">
        <f t="shared" si="1"/>
        <v>先生</v>
      </c>
      <c r="G57" s="28" t="s">
        <v>85</v>
      </c>
      <c r="H57" s="28">
        <v>673</v>
      </c>
      <c r="I57" s="28">
        <f t="shared" si="3"/>
        <v>703</v>
      </c>
      <c r="J57" s="33" t="str">
        <f t="shared" si="2"/>
        <v>第一批</v>
      </c>
    </row>
    <row r="58" spans="1:10" ht="15.6" customHeight="1" x14ac:dyDescent="0.25">
      <c r="A58" s="32" t="s">
        <v>91</v>
      </c>
      <c r="B58" s="26" t="s">
        <v>95</v>
      </c>
      <c r="C58" s="26" t="str">
        <f t="shared" si="0"/>
        <v>WK</v>
      </c>
      <c r="D58" s="28" t="s">
        <v>150</v>
      </c>
      <c r="E58" s="28" t="s">
        <v>84</v>
      </c>
      <c r="F58" s="28" t="str">
        <f t="shared" si="1"/>
        <v>先生</v>
      </c>
      <c r="G58" s="28" t="s">
        <v>85</v>
      </c>
      <c r="H58" s="28">
        <v>654</v>
      </c>
      <c r="I58" s="28">
        <f t="shared" si="3"/>
        <v>684</v>
      </c>
      <c r="J58" s="33" t="str">
        <f t="shared" si="2"/>
        <v>第一批</v>
      </c>
    </row>
    <row r="59" spans="1:10" ht="15.6" customHeight="1" x14ac:dyDescent="0.25">
      <c r="A59" s="32" t="s">
        <v>81</v>
      </c>
      <c r="B59" s="26" t="s">
        <v>95</v>
      </c>
      <c r="C59" s="26" t="str">
        <f t="shared" si="0"/>
        <v>WK</v>
      </c>
      <c r="D59" s="28" t="s">
        <v>151</v>
      </c>
      <c r="E59" s="28" t="s">
        <v>89</v>
      </c>
      <c r="F59" s="28" t="str">
        <f t="shared" si="1"/>
        <v>女士</v>
      </c>
      <c r="G59" s="28" t="s">
        <v>85</v>
      </c>
      <c r="H59" s="28">
        <v>643</v>
      </c>
      <c r="I59" s="28">
        <f t="shared" si="3"/>
        <v>673</v>
      </c>
      <c r="J59" s="33" t="str">
        <f t="shared" si="2"/>
        <v>第一批</v>
      </c>
    </row>
    <row r="60" spans="1:10" ht="15.6" customHeight="1" x14ac:dyDescent="0.25">
      <c r="A60" s="32" t="s">
        <v>87</v>
      </c>
      <c r="B60" s="26" t="s">
        <v>97</v>
      </c>
      <c r="C60" s="26" t="str">
        <f t="shared" si="0"/>
        <v>CJ</v>
      </c>
      <c r="D60" s="28" t="s">
        <v>152</v>
      </c>
      <c r="E60" s="28" t="s">
        <v>89</v>
      </c>
      <c r="F60" s="28" t="str">
        <f t="shared" si="1"/>
        <v>女士</v>
      </c>
      <c r="G60" s="28" t="s">
        <v>85</v>
      </c>
      <c r="H60" s="28">
        <v>645</v>
      </c>
      <c r="I60" s="28">
        <f t="shared" si="3"/>
        <v>675</v>
      </c>
      <c r="J60" s="33" t="str">
        <f t="shared" si="2"/>
        <v>第一批</v>
      </c>
    </row>
    <row r="61" spans="1:10" ht="15.6" customHeight="1" x14ac:dyDescent="0.25">
      <c r="A61" s="32" t="s">
        <v>91</v>
      </c>
      <c r="B61" s="26" t="s">
        <v>97</v>
      </c>
      <c r="C61" s="26" t="str">
        <f t="shared" si="0"/>
        <v>CJ</v>
      </c>
      <c r="D61" s="28" t="s">
        <v>153</v>
      </c>
      <c r="E61" s="28" t="s">
        <v>84</v>
      </c>
      <c r="F61" s="28" t="str">
        <f t="shared" si="1"/>
        <v>先生</v>
      </c>
      <c r="G61" s="28" t="s">
        <v>99</v>
      </c>
      <c r="H61" s="28">
        <v>116</v>
      </c>
      <c r="I61" s="28">
        <f t="shared" si="3"/>
        <v>126</v>
      </c>
      <c r="J61" s="33" t="str">
        <f t="shared" si="2"/>
        <v>落榜</v>
      </c>
    </row>
    <row r="62" spans="1:10" ht="15.6" customHeight="1" x14ac:dyDescent="0.25">
      <c r="A62" s="32" t="s">
        <v>81</v>
      </c>
      <c r="B62" s="26" t="s">
        <v>82</v>
      </c>
      <c r="C62" s="26" t="str">
        <f t="shared" si="0"/>
        <v>LG</v>
      </c>
      <c r="D62" s="28" t="s">
        <v>154</v>
      </c>
      <c r="E62" s="28" t="s">
        <v>89</v>
      </c>
      <c r="F62" s="28" t="str">
        <f t="shared" si="1"/>
        <v>女士</v>
      </c>
      <c r="G62" s="28" t="s">
        <v>85</v>
      </c>
      <c r="H62" s="28">
        <v>646</v>
      </c>
      <c r="I62" s="28">
        <f t="shared" si="3"/>
        <v>676</v>
      </c>
      <c r="J62" s="33" t="str">
        <f t="shared" si="2"/>
        <v>第一批</v>
      </c>
    </row>
    <row r="63" spans="1:10" ht="15.6" customHeight="1" x14ac:dyDescent="0.25">
      <c r="A63" s="32" t="s">
        <v>87</v>
      </c>
      <c r="B63" s="26" t="s">
        <v>95</v>
      </c>
      <c r="C63" s="26" t="str">
        <f t="shared" si="0"/>
        <v>WK</v>
      </c>
      <c r="D63" s="28" t="s">
        <v>155</v>
      </c>
      <c r="E63" s="28" t="s">
        <v>84</v>
      </c>
      <c r="F63" s="28" t="str">
        <f t="shared" si="1"/>
        <v>先生</v>
      </c>
      <c r="G63" s="28" t="s">
        <v>85</v>
      </c>
      <c r="H63" s="28">
        <v>696</v>
      </c>
      <c r="I63" s="28">
        <f t="shared" si="3"/>
        <v>726</v>
      </c>
      <c r="J63" s="33" t="str">
        <f t="shared" si="2"/>
        <v>第一批</v>
      </c>
    </row>
    <row r="64" spans="1:10" ht="15.6" customHeight="1" x14ac:dyDescent="0.25">
      <c r="A64" s="32" t="s">
        <v>91</v>
      </c>
      <c r="B64" s="26" t="s">
        <v>97</v>
      </c>
      <c r="C64" s="26" t="str">
        <f t="shared" si="0"/>
        <v>CJ</v>
      </c>
      <c r="D64" s="28" t="s">
        <v>156</v>
      </c>
      <c r="E64" s="28" t="s">
        <v>89</v>
      </c>
      <c r="F64" s="28" t="str">
        <f t="shared" si="1"/>
        <v>女士</v>
      </c>
      <c r="G64" s="28" t="s">
        <v>85</v>
      </c>
      <c r="H64" s="28">
        <v>701</v>
      </c>
      <c r="I64" s="28">
        <f t="shared" si="3"/>
        <v>731</v>
      </c>
      <c r="J64" s="33" t="str">
        <f t="shared" si="2"/>
        <v>第一批</v>
      </c>
    </row>
  </sheetData>
  <mergeCells count="2">
    <mergeCell ref="P9:S9"/>
    <mergeCell ref="L2:R2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B7A279-AEC4-4C2A-B286-0BB26D1D912C}">
  <dimension ref="A1:T27"/>
  <sheetViews>
    <sheetView workbookViewId="0">
      <selection activeCell="M12" sqref="M12"/>
    </sheetView>
  </sheetViews>
  <sheetFormatPr defaultRowHeight="15.6" x14ac:dyDescent="0.25"/>
  <cols>
    <col min="1" max="1" width="8.796875" style="44"/>
    <col min="2" max="2" width="9.8984375" style="44" bestFit="1" customWidth="1"/>
    <col min="3" max="4" width="9" customWidth="1"/>
    <col min="5" max="5" width="7.59765625" style="44" bestFit="1" customWidth="1"/>
    <col min="6" max="7" width="8.796875" style="44"/>
    <col min="11" max="11" width="8.3984375" bestFit="1" customWidth="1"/>
    <col min="12" max="12" width="12.69921875" bestFit="1" customWidth="1"/>
    <col min="13" max="13" width="11.09765625" bestFit="1" customWidth="1"/>
    <col min="14" max="14" width="9.796875" customWidth="1"/>
  </cols>
  <sheetData>
    <row r="1" spans="1:20" x14ac:dyDescent="0.25">
      <c r="A1" s="121" t="s">
        <v>157</v>
      </c>
      <c r="B1" s="122"/>
    </row>
    <row r="2" spans="1:20" x14ac:dyDescent="0.25">
      <c r="A2" s="46" t="s">
        <v>160</v>
      </c>
      <c r="B2" s="46" t="s">
        <v>161</v>
      </c>
      <c r="T2" s="48"/>
    </row>
    <row r="3" spans="1:20" x14ac:dyDescent="0.25">
      <c r="A3" s="49" t="s">
        <v>164</v>
      </c>
      <c r="B3" s="49">
        <v>10000</v>
      </c>
      <c r="E3" s="121" t="s">
        <v>165</v>
      </c>
      <c r="F3" s="123"/>
      <c r="G3" s="122"/>
    </row>
    <row r="4" spans="1:20" x14ac:dyDescent="0.25">
      <c r="A4" s="51" t="s">
        <v>167</v>
      </c>
      <c r="B4" s="49">
        <v>9000</v>
      </c>
      <c r="E4" s="46" t="s">
        <v>74</v>
      </c>
      <c r="F4" s="46" t="s">
        <v>160</v>
      </c>
      <c r="G4" s="46" t="s">
        <v>168</v>
      </c>
    </row>
    <row r="5" spans="1:20" x14ac:dyDescent="0.25">
      <c r="A5" s="49" t="s">
        <v>170</v>
      </c>
      <c r="B5" s="49">
        <v>8000</v>
      </c>
      <c r="E5" s="46" t="s">
        <v>171</v>
      </c>
      <c r="F5" s="49" t="s">
        <v>164</v>
      </c>
      <c r="G5" s="49"/>
    </row>
    <row r="6" spans="1:20" x14ac:dyDescent="0.25">
      <c r="A6" s="49" t="s">
        <v>173</v>
      </c>
      <c r="B6" s="49">
        <v>7000</v>
      </c>
      <c r="E6" s="46" t="s">
        <v>174</v>
      </c>
      <c r="F6" s="49" t="s">
        <v>170</v>
      </c>
      <c r="G6" s="49"/>
    </row>
    <row r="7" spans="1:20" x14ac:dyDescent="0.25">
      <c r="A7" s="49" t="s">
        <v>176</v>
      </c>
      <c r="B7" s="49">
        <v>6000</v>
      </c>
      <c r="E7" s="46" t="s">
        <v>177</v>
      </c>
      <c r="F7" s="49" t="s">
        <v>178</v>
      </c>
      <c r="G7" s="49"/>
    </row>
    <row r="8" spans="1:20" x14ac:dyDescent="0.25">
      <c r="A8" s="49" t="s">
        <v>178</v>
      </c>
      <c r="B8" s="49">
        <v>5000</v>
      </c>
      <c r="E8" s="46" t="s">
        <v>180</v>
      </c>
      <c r="F8" s="49" t="s">
        <v>173</v>
      </c>
      <c r="G8" s="49"/>
    </row>
    <row r="9" spans="1:20" x14ac:dyDescent="0.25">
      <c r="A9" s="49" t="s">
        <v>182</v>
      </c>
      <c r="B9" s="49">
        <v>4000</v>
      </c>
    </row>
    <row r="10" spans="1:20" x14ac:dyDescent="0.25">
      <c r="A10" s="49" t="s">
        <v>184</v>
      </c>
      <c r="B10" s="49">
        <v>3000</v>
      </c>
    </row>
    <row r="11" spans="1:20" x14ac:dyDescent="0.25">
      <c r="A11" s="49" t="s">
        <v>186</v>
      </c>
      <c r="B11" s="49">
        <v>2000</v>
      </c>
    </row>
    <row r="12" spans="1:20" x14ac:dyDescent="0.25">
      <c r="A12" s="49" t="s">
        <v>188</v>
      </c>
      <c r="B12" s="49">
        <v>1000</v>
      </c>
    </row>
    <row r="16" spans="1:20" x14ac:dyDescent="0.25">
      <c r="A16" s="121" t="s">
        <v>189</v>
      </c>
      <c r="B16" s="122"/>
    </row>
    <row r="17" spans="1:7" x14ac:dyDescent="0.25">
      <c r="A17" s="46" t="s">
        <v>160</v>
      </c>
      <c r="B17" s="46" t="s">
        <v>189</v>
      </c>
    </row>
    <row r="18" spans="1:7" x14ac:dyDescent="0.25">
      <c r="A18" s="49" t="s">
        <v>164</v>
      </c>
      <c r="B18" s="46" t="s">
        <v>190</v>
      </c>
      <c r="E18" s="121" t="s">
        <v>189</v>
      </c>
      <c r="F18" s="123"/>
      <c r="G18" s="122"/>
    </row>
    <row r="19" spans="1:7" x14ac:dyDescent="0.25">
      <c r="A19" s="51" t="s">
        <v>167</v>
      </c>
      <c r="B19" s="46" t="s">
        <v>191</v>
      </c>
      <c r="E19" s="46" t="s">
        <v>74</v>
      </c>
      <c r="F19" s="46" t="s">
        <v>160</v>
      </c>
      <c r="G19" s="46" t="s">
        <v>189</v>
      </c>
    </row>
    <row r="20" spans="1:7" x14ac:dyDescent="0.25">
      <c r="A20" s="49" t="s">
        <v>170</v>
      </c>
      <c r="B20" s="46" t="s">
        <v>192</v>
      </c>
      <c r="E20" s="46" t="s">
        <v>171</v>
      </c>
      <c r="F20" s="49" t="s">
        <v>164</v>
      </c>
      <c r="G20" s="49"/>
    </row>
    <row r="21" spans="1:7" x14ac:dyDescent="0.25">
      <c r="A21" s="49" t="s">
        <v>173</v>
      </c>
      <c r="B21" s="46" t="s">
        <v>193</v>
      </c>
      <c r="E21" s="46" t="s">
        <v>174</v>
      </c>
      <c r="F21" s="49" t="s">
        <v>170</v>
      </c>
      <c r="G21" s="49"/>
    </row>
    <row r="22" spans="1:7" x14ac:dyDescent="0.25">
      <c r="A22" s="49" t="s">
        <v>176</v>
      </c>
      <c r="B22" s="46" t="s">
        <v>194</v>
      </c>
      <c r="E22" s="46" t="s">
        <v>177</v>
      </c>
      <c r="F22" s="49" t="s">
        <v>178</v>
      </c>
      <c r="G22" s="49"/>
    </row>
    <row r="23" spans="1:7" x14ac:dyDescent="0.25">
      <c r="A23" s="49" t="s">
        <v>178</v>
      </c>
      <c r="B23" s="46" t="s">
        <v>195</v>
      </c>
      <c r="E23" s="46" t="s">
        <v>180</v>
      </c>
      <c r="F23" s="49" t="s">
        <v>173</v>
      </c>
      <c r="G23" s="49"/>
    </row>
    <row r="24" spans="1:7" x14ac:dyDescent="0.25">
      <c r="A24" s="49" t="s">
        <v>182</v>
      </c>
      <c r="B24" s="46" t="s">
        <v>196</v>
      </c>
    </row>
    <row r="25" spans="1:7" x14ac:dyDescent="0.25">
      <c r="A25" s="49" t="s">
        <v>184</v>
      </c>
      <c r="B25" s="46" t="s">
        <v>197</v>
      </c>
    </row>
    <row r="26" spans="1:7" x14ac:dyDescent="0.25">
      <c r="A26" s="49" t="s">
        <v>186</v>
      </c>
      <c r="B26" s="46" t="s">
        <v>198</v>
      </c>
    </row>
    <row r="27" spans="1:7" x14ac:dyDescent="0.25">
      <c r="A27" s="49" t="s">
        <v>188</v>
      </c>
      <c r="B27" s="46" t="s">
        <v>199</v>
      </c>
    </row>
  </sheetData>
  <mergeCells count="4">
    <mergeCell ref="A1:B1"/>
    <mergeCell ref="E3:G3"/>
    <mergeCell ref="A16:B16"/>
    <mergeCell ref="E18:G18"/>
  </mergeCells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994A2-1ED3-4BD2-A694-90A12187E83A}">
  <dimension ref="A1:Z69"/>
  <sheetViews>
    <sheetView workbookViewId="0">
      <selection activeCell="R19" sqref="R19"/>
    </sheetView>
  </sheetViews>
  <sheetFormatPr defaultColWidth="9" defaultRowHeight="15" customHeight="1" x14ac:dyDescent="0.25"/>
  <cols>
    <col min="1" max="6" width="9.796875" style="24" customWidth="1"/>
    <col min="7" max="7" width="9" style="24"/>
    <col min="8" max="8" width="9.19921875" style="24" customWidth="1"/>
    <col min="9" max="11" width="9" style="24"/>
    <col min="12" max="14" width="8" style="24" customWidth="1"/>
    <col min="15" max="15" width="9.19921875" style="24" customWidth="1"/>
    <col min="16" max="17" width="8" style="24" customWidth="1"/>
    <col min="18" max="222" width="9" style="24"/>
    <col min="223" max="223" width="3" style="24" customWidth="1"/>
    <col min="224" max="224" width="12.19921875" style="24" bestFit="1" customWidth="1"/>
    <col min="225" max="225" width="9.69921875" style="24" bestFit="1" customWidth="1"/>
    <col min="226" max="227" width="7.5" style="24" bestFit="1" customWidth="1"/>
    <col min="228" max="228" width="4.69921875" style="24" bestFit="1" customWidth="1"/>
    <col min="229" max="232" width="9" style="24"/>
    <col min="233" max="233" width="11.19921875" style="24" customWidth="1"/>
    <col min="234" max="234" width="11.19921875" style="24" bestFit="1" customWidth="1"/>
    <col min="235" max="236" width="8" style="24" bestFit="1" customWidth="1"/>
    <col min="237" max="237" width="4.69921875" style="24" bestFit="1" customWidth="1"/>
    <col min="238" max="239" width="11.19921875" style="24" bestFit="1" customWidth="1"/>
    <col min="240" max="478" width="9" style="24"/>
    <col min="479" max="479" width="3" style="24" customWidth="1"/>
    <col min="480" max="480" width="12.19921875" style="24" bestFit="1" customWidth="1"/>
    <col min="481" max="481" width="9.69921875" style="24" bestFit="1" customWidth="1"/>
    <col min="482" max="483" width="7.5" style="24" bestFit="1" customWidth="1"/>
    <col min="484" max="484" width="4.69921875" style="24" bestFit="1" customWidth="1"/>
    <col min="485" max="488" width="9" style="24"/>
    <col min="489" max="489" width="11.19921875" style="24" customWidth="1"/>
    <col min="490" max="490" width="11.19921875" style="24" bestFit="1" customWidth="1"/>
    <col min="491" max="492" width="8" style="24" bestFit="1" customWidth="1"/>
    <col min="493" max="493" width="4.69921875" style="24" bestFit="1" customWidth="1"/>
    <col min="494" max="495" width="11.19921875" style="24" bestFit="1" customWidth="1"/>
    <col min="496" max="734" width="9" style="24"/>
    <col min="735" max="735" width="3" style="24" customWidth="1"/>
    <col min="736" max="736" width="12.19921875" style="24" bestFit="1" customWidth="1"/>
    <col min="737" max="737" width="9.69921875" style="24" bestFit="1" customWidth="1"/>
    <col min="738" max="739" width="7.5" style="24" bestFit="1" customWidth="1"/>
    <col min="740" max="740" width="4.69921875" style="24" bestFit="1" customWidth="1"/>
    <col min="741" max="744" width="9" style="24"/>
    <col min="745" max="745" width="11.19921875" style="24" customWidth="1"/>
    <col min="746" max="746" width="11.19921875" style="24" bestFit="1" customWidth="1"/>
    <col min="747" max="748" width="8" style="24" bestFit="1" customWidth="1"/>
    <col min="749" max="749" width="4.69921875" style="24" bestFit="1" customWidth="1"/>
    <col min="750" max="751" width="11.19921875" style="24" bestFit="1" customWidth="1"/>
    <col min="752" max="990" width="9" style="24"/>
    <col min="991" max="991" width="3" style="24" customWidth="1"/>
    <col min="992" max="992" width="12.19921875" style="24" bestFit="1" customWidth="1"/>
    <col min="993" max="993" width="9.69921875" style="24" bestFit="1" customWidth="1"/>
    <col min="994" max="995" width="7.5" style="24" bestFit="1" customWidth="1"/>
    <col min="996" max="996" width="4.69921875" style="24" bestFit="1" customWidth="1"/>
    <col min="997" max="1000" width="9" style="24"/>
    <col min="1001" max="1001" width="11.19921875" style="24" customWidth="1"/>
    <col min="1002" max="1002" width="11.19921875" style="24" bestFit="1" customWidth="1"/>
    <col min="1003" max="1004" width="8" style="24" bestFit="1" customWidth="1"/>
    <col min="1005" max="1005" width="4.69921875" style="24" bestFit="1" customWidth="1"/>
    <col min="1006" max="1007" width="11.19921875" style="24" bestFit="1" customWidth="1"/>
    <col min="1008" max="1246" width="9" style="24"/>
    <col min="1247" max="1247" width="3" style="24" customWidth="1"/>
    <col min="1248" max="1248" width="12.19921875" style="24" bestFit="1" customWidth="1"/>
    <col min="1249" max="1249" width="9.69921875" style="24" bestFit="1" customWidth="1"/>
    <col min="1250" max="1251" width="7.5" style="24" bestFit="1" customWidth="1"/>
    <col min="1252" max="1252" width="4.69921875" style="24" bestFit="1" customWidth="1"/>
    <col min="1253" max="1256" width="9" style="24"/>
    <col min="1257" max="1257" width="11.19921875" style="24" customWidth="1"/>
    <col min="1258" max="1258" width="11.19921875" style="24" bestFit="1" customWidth="1"/>
    <col min="1259" max="1260" width="8" style="24" bestFit="1" customWidth="1"/>
    <col min="1261" max="1261" width="4.69921875" style="24" bestFit="1" customWidth="1"/>
    <col min="1262" max="1263" width="11.19921875" style="24" bestFit="1" customWidth="1"/>
    <col min="1264" max="1502" width="9" style="24"/>
    <col min="1503" max="1503" width="3" style="24" customWidth="1"/>
    <col min="1504" max="1504" width="12.19921875" style="24" bestFit="1" customWidth="1"/>
    <col min="1505" max="1505" width="9.69921875" style="24" bestFit="1" customWidth="1"/>
    <col min="1506" max="1507" width="7.5" style="24" bestFit="1" customWidth="1"/>
    <col min="1508" max="1508" width="4.69921875" style="24" bestFit="1" customWidth="1"/>
    <col min="1509" max="1512" width="9" style="24"/>
    <col min="1513" max="1513" width="11.19921875" style="24" customWidth="1"/>
    <col min="1514" max="1514" width="11.19921875" style="24" bestFit="1" customWidth="1"/>
    <col min="1515" max="1516" width="8" style="24" bestFit="1" customWidth="1"/>
    <col min="1517" max="1517" width="4.69921875" style="24" bestFit="1" customWidth="1"/>
    <col min="1518" max="1519" width="11.19921875" style="24" bestFit="1" customWidth="1"/>
    <col min="1520" max="1758" width="9" style="24"/>
    <col min="1759" max="1759" width="3" style="24" customWidth="1"/>
    <col min="1760" max="1760" width="12.19921875" style="24" bestFit="1" customWidth="1"/>
    <col min="1761" max="1761" width="9.69921875" style="24" bestFit="1" customWidth="1"/>
    <col min="1762" max="1763" width="7.5" style="24" bestFit="1" customWidth="1"/>
    <col min="1764" max="1764" width="4.69921875" style="24" bestFit="1" customWidth="1"/>
    <col min="1765" max="1768" width="9" style="24"/>
    <col min="1769" max="1769" width="11.19921875" style="24" customWidth="1"/>
    <col min="1770" max="1770" width="11.19921875" style="24" bestFit="1" customWidth="1"/>
    <col min="1771" max="1772" width="8" style="24" bestFit="1" customWidth="1"/>
    <col min="1773" max="1773" width="4.69921875" style="24" bestFit="1" customWidth="1"/>
    <col min="1774" max="1775" width="11.19921875" style="24" bestFit="1" customWidth="1"/>
    <col min="1776" max="2014" width="9" style="24"/>
    <col min="2015" max="2015" width="3" style="24" customWidth="1"/>
    <col min="2016" max="2016" width="12.19921875" style="24" bestFit="1" customWidth="1"/>
    <col min="2017" max="2017" width="9.69921875" style="24" bestFit="1" customWidth="1"/>
    <col min="2018" max="2019" width="7.5" style="24" bestFit="1" customWidth="1"/>
    <col min="2020" max="2020" width="4.69921875" style="24" bestFit="1" customWidth="1"/>
    <col min="2021" max="2024" width="9" style="24"/>
    <col min="2025" max="2025" width="11.19921875" style="24" customWidth="1"/>
    <col min="2026" max="2026" width="11.19921875" style="24" bestFit="1" customWidth="1"/>
    <col min="2027" max="2028" width="8" style="24" bestFit="1" customWidth="1"/>
    <col min="2029" max="2029" width="4.69921875" style="24" bestFit="1" customWidth="1"/>
    <col min="2030" max="2031" width="11.19921875" style="24" bestFit="1" customWidth="1"/>
    <col min="2032" max="2270" width="9" style="24"/>
    <col min="2271" max="2271" width="3" style="24" customWidth="1"/>
    <col min="2272" max="2272" width="12.19921875" style="24" bestFit="1" customWidth="1"/>
    <col min="2273" max="2273" width="9.69921875" style="24" bestFit="1" customWidth="1"/>
    <col min="2274" max="2275" width="7.5" style="24" bestFit="1" customWidth="1"/>
    <col min="2276" max="2276" width="4.69921875" style="24" bestFit="1" customWidth="1"/>
    <col min="2277" max="2280" width="9" style="24"/>
    <col min="2281" max="2281" width="11.19921875" style="24" customWidth="1"/>
    <col min="2282" max="2282" width="11.19921875" style="24" bestFit="1" customWidth="1"/>
    <col min="2283" max="2284" width="8" style="24" bestFit="1" customWidth="1"/>
    <col min="2285" max="2285" width="4.69921875" style="24" bestFit="1" customWidth="1"/>
    <col min="2286" max="2287" width="11.19921875" style="24" bestFit="1" customWidth="1"/>
    <col min="2288" max="2526" width="9" style="24"/>
    <col min="2527" max="2527" width="3" style="24" customWidth="1"/>
    <col min="2528" max="2528" width="12.19921875" style="24" bestFit="1" customWidth="1"/>
    <col min="2529" max="2529" width="9.69921875" style="24" bestFit="1" customWidth="1"/>
    <col min="2530" max="2531" width="7.5" style="24" bestFit="1" customWidth="1"/>
    <col min="2532" max="2532" width="4.69921875" style="24" bestFit="1" customWidth="1"/>
    <col min="2533" max="2536" width="9" style="24"/>
    <col min="2537" max="2537" width="11.19921875" style="24" customWidth="1"/>
    <col min="2538" max="2538" width="11.19921875" style="24" bestFit="1" customWidth="1"/>
    <col min="2539" max="2540" width="8" style="24" bestFit="1" customWidth="1"/>
    <col min="2541" max="2541" width="4.69921875" style="24" bestFit="1" customWidth="1"/>
    <col min="2542" max="2543" width="11.19921875" style="24" bestFit="1" customWidth="1"/>
    <col min="2544" max="2782" width="9" style="24"/>
    <col min="2783" max="2783" width="3" style="24" customWidth="1"/>
    <col min="2784" max="2784" width="12.19921875" style="24" bestFit="1" customWidth="1"/>
    <col min="2785" max="2785" width="9.69921875" style="24" bestFit="1" customWidth="1"/>
    <col min="2786" max="2787" width="7.5" style="24" bestFit="1" customWidth="1"/>
    <col min="2788" max="2788" width="4.69921875" style="24" bestFit="1" customWidth="1"/>
    <col min="2789" max="2792" width="9" style="24"/>
    <col min="2793" max="2793" width="11.19921875" style="24" customWidth="1"/>
    <col min="2794" max="2794" width="11.19921875" style="24" bestFit="1" customWidth="1"/>
    <col min="2795" max="2796" width="8" style="24" bestFit="1" customWidth="1"/>
    <col min="2797" max="2797" width="4.69921875" style="24" bestFit="1" customWidth="1"/>
    <col min="2798" max="2799" width="11.19921875" style="24" bestFit="1" customWidth="1"/>
    <col min="2800" max="3038" width="9" style="24"/>
    <col min="3039" max="3039" width="3" style="24" customWidth="1"/>
    <col min="3040" max="3040" width="12.19921875" style="24" bestFit="1" customWidth="1"/>
    <col min="3041" max="3041" width="9.69921875" style="24" bestFit="1" customWidth="1"/>
    <col min="3042" max="3043" width="7.5" style="24" bestFit="1" customWidth="1"/>
    <col min="3044" max="3044" width="4.69921875" style="24" bestFit="1" customWidth="1"/>
    <col min="3045" max="3048" width="9" style="24"/>
    <col min="3049" max="3049" width="11.19921875" style="24" customWidth="1"/>
    <col min="3050" max="3050" width="11.19921875" style="24" bestFit="1" customWidth="1"/>
    <col min="3051" max="3052" width="8" style="24" bestFit="1" customWidth="1"/>
    <col min="3053" max="3053" width="4.69921875" style="24" bestFit="1" customWidth="1"/>
    <col min="3054" max="3055" width="11.19921875" style="24" bestFit="1" customWidth="1"/>
    <col min="3056" max="3294" width="9" style="24"/>
    <col min="3295" max="3295" width="3" style="24" customWidth="1"/>
    <col min="3296" max="3296" width="12.19921875" style="24" bestFit="1" customWidth="1"/>
    <col min="3297" max="3297" width="9.69921875" style="24" bestFit="1" customWidth="1"/>
    <col min="3298" max="3299" width="7.5" style="24" bestFit="1" customWidth="1"/>
    <col min="3300" max="3300" width="4.69921875" style="24" bestFit="1" customWidth="1"/>
    <col min="3301" max="3304" width="9" style="24"/>
    <col min="3305" max="3305" width="11.19921875" style="24" customWidth="1"/>
    <col min="3306" max="3306" width="11.19921875" style="24" bestFit="1" customWidth="1"/>
    <col min="3307" max="3308" width="8" style="24" bestFit="1" customWidth="1"/>
    <col min="3309" max="3309" width="4.69921875" style="24" bestFit="1" customWidth="1"/>
    <col min="3310" max="3311" width="11.19921875" style="24" bestFit="1" customWidth="1"/>
    <col min="3312" max="3550" width="9" style="24"/>
    <col min="3551" max="3551" width="3" style="24" customWidth="1"/>
    <col min="3552" max="3552" width="12.19921875" style="24" bestFit="1" customWidth="1"/>
    <col min="3553" max="3553" width="9.69921875" style="24" bestFit="1" customWidth="1"/>
    <col min="3554" max="3555" width="7.5" style="24" bestFit="1" customWidth="1"/>
    <col min="3556" max="3556" width="4.69921875" style="24" bestFit="1" customWidth="1"/>
    <col min="3557" max="3560" width="9" style="24"/>
    <col min="3561" max="3561" width="11.19921875" style="24" customWidth="1"/>
    <col min="3562" max="3562" width="11.19921875" style="24" bestFit="1" customWidth="1"/>
    <col min="3563" max="3564" width="8" style="24" bestFit="1" customWidth="1"/>
    <col min="3565" max="3565" width="4.69921875" style="24" bestFit="1" customWidth="1"/>
    <col min="3566" max="3567" width="11.19921875" style="24" bestFit="1" customWidth="1"/>
    <col min="3568" max="3806" width="9" style="24"/>
    <col min="3807" max="3807" width="3" style="24" customWidth="1"/>
    <col min="3808" max="3808" width="12.19921875" style="24" bestFit="1" customWidth="1"/>
    <col min="3809" max="3809" width="9.69921875" style="24" bestFit="1" customWidth="1"/>
    <col min="3810" max="3811" width="7.5" style="24" bestFit="1" customWidth="1"/>
    <col min="3812" max="3812" width="4.69921875" style="24" bestFit="1" customWidth="1"/>
    <col min="3813" max="3816" width="9" style="24"/>
    <col min="3817" max="3817" width="11.19921875" style="24" customWidth="1"/>
    <col min="3818" max="3818" width="11.19921875" style="24" bestFit="1" customWidth="1"/>
    <col min="3819" max="3820" width="8" style="24" bestFit="1" customWidth="1"/>
    <col min="3821" max="3821" width="4.69921875" style="24" bestFit="1" customWidth="1"/>
    <col min="3822" max="3823" width="11.19921875" style="24" bestFit="1" customWidth="1"/>
    <col min="3824" max="4062" width="9" style="24"/>
    <col min="4063" max="4063" width="3" style="24" customWidth="1"/>
    <col min="4064" max="4064" width="12.19921875" style="24" bestFit="1" customWidth="1"/>
    <col min="4065" max="4065" width="9.69921875" style="24" bestFit="1" customWidth="1"/>
    <col min="4066" max="4067" width="7.5" style="24" bestFit="1" customWidth="1"/>
    <col min="4068" max="4068" width="4.69921875" style="24" bestFit="1" customWidth="1"/>
    <col min="4069" max="4072" width="9" style="24"/>
    <col min="4073" max="4073" width="11.19921875" style="24" customWidth="1"/>
    <col min="4074" max="4074" width="11.19921875" style="24" bestFit="1" customWidth="1"/>
    <col min="4075" max="4076" width="8" style="24" bestFit="1" customWidth="1"/>
    <col min="4077" max="4077" width="4.69921875" style="24" bestFit="1" customWidth="1"/>
    <col min="4078" max="4079" width="11.19921875" style="24" bestFit="1" customWidth="1"/>
    <col min="4080" max="4318" width="9" style="24"/>
    <col min="4319" max="4319" width="3" style="24" customWidth="1"/>
    <col min="4320" max="4320" width="12.19921875" style="24" bestFit="1" customWidth="1"/>
    <col min="4321" max="4321" width="9.69921875" style="24" bestFit="1" customWidth="1"/>
    <col min="4322" max="4323" width="7.5" style="24" bestFit="1" customWidth="1"/>
    <col min="4324" max="4324" width="4.69921875" style="24" bestFit="1" customWidth="1"/>
    <col min="4325" max="4328" width="9" style="24"/>
    <col min="4329" max="4329" width="11.19921875" style="24" customWidth="1"/>
    <col min="4330" max="4330" width="11.19921875" style="24" bestFit="1" customWidth="1"/>
    <col min="4331" max="4332" width="8" style="24" bestFit="1" customWidth="1"/>
    <col min="4333" max="4333" width="4.69921875" style="24" bestFit="1" customWidth="1"/>
    <col min="4334" max="4335" width="11.19921875" style="24" bestFit="1" customWidth="1"/>
    <col min="4336" max="4574" width="9" style="24"/>
    <col min="4575" max="4575" width="3" style="24" customWidth="1"/>
    <col min="4576" max="4576" width="12.19921875" style="24" bestFit="1" customWidth="1"/>
    <col min="4577" max="4577" width="9.69921875" style="24" bestFit="1" customWidth="1"/>
    <col min="4578" max="4579" width="7.5" style="24" bestFit="1" customWidth="1"/>
    <col min="4580" max="4580" width="4.69921875" style="24" bestFit="1" customWidth="1"/>
    <col min="4581" max="4584" width="9" style="24"/>
    <col min="4585" max="4585" width="11.19921875" style="24" customWidth="1"/>
    <col min="4586" max="4586" width="11.19921875" style="24" bestFit="1" customWidth="1"/>
    <col min="4587" max="4588" width="8" style="24" bestFit="1" customWidth="1"/>
    <col min="4589" max="4589" width="4.69921875" style="24" bestFit="1" customWidth="1"/>
    <col min="4590" max="4591" width="11.19921875" style="24" bestFit="1" customWidth="1"/>
    <col min="4592" max="4830" width="9" style="24"/>
    <col min="4831" max="4831" width="3" style="24" customWidth="1"/>
    <col min="4832" max="4832" width="12.19921875" style="24" bestFit="1" customWidth="1"/>
    <col min="4833" max="4833" width="9.69921875" style="24" bestFit="1" customWidth="1"/>
    <col min="4834" max="4835" width="7.5" style="24" bestFit="1" customWidth="1"/>
    <col min="4836" max="4836" width="4.69921875" style="24" bestFit="1" customWidth="1"/>
    <col min="4837" max="4840" width="9" style="24"/>
    <col min="4841" max="4841" width="11.19921875" style="24" customWidth="1"/>
    <col min="4842" max="4842" width="11.19921875" style="24" bestFit="1" customWidth="1"/>
    <col min="4843" max="4844" width="8" style="24" bestFit="1" customWidth="1"/>
    <col min="4845" max="4845" width="4.69921875" style="24" bestFit="1" customWidth="1"/>
    <col min="4846" max="4847" width="11.19921875" style="24" bestFit="1" customWidth="1"/>
    <col min="4848" max="5086" width="9" style="24"/>
    <col min="5087" max="5087" width="3" style="24" customWidth="1"/>
    <col min="5088" max="5088" width="12.19921875" style="24" bestFit="1" customWidth="1"/>
    <col min="5089" max="5089" width="9.69921875" style="24" bestFit="1" customWidth="1"/>
    <col min="5090" max="5091" width="7.5" style="24" bestFit="1" customWidth="1"/>
    <col min="5092" max="5092" width="4.69921875" style="24" bestFit="1" customWidth="1"/>
    <col min="5093" max="5096" width="9" style="24"/>
    <col min="5097" max="5097" width="11.19921875" style="24" customWidth="1"/>
    <col min="5098" max="5098" width="11.19921875" style="24" bestFit="1" customWidth="1"/>
    <col min="5099" max="5100" width="8" style="24" bestFit="1" customWidth="1"/>
    <col min="5101" max="5101" width="4.69921875" style="24" bestFit="1" customWidth="1"/>
    <col min="5102" max="5103" width="11.19921875" style="24" bestFit="1" customWidth="1"/>
    <col min="5104" max="5342" width="9" style="24"/>
    <col min="5343" max="5343" width="3" style="24" customWidth="1"/>
    <col min="5344" max="5344" width="12.19921875" style="24" bestFit="1" customWidth="1"/>
    <col min="5345" max="5345" width="9.69921875" style="24" bestFit="1" customWidth="1"/>
    <col min="5346" max="5347" width="7.5" style="24" bestFit="1" customWidth="1"/>
    <col min="5348" max="5348" width="4.69921875" style="24" bestFit="1" customWidth="1"/>
    <col min="5349" max="5352" width="9" style="24"/>
    <col min="5353" max="5353" width="11.19921875" style="24" customWidth="1"/>
    <col min="5354" max="5354" width="11.19921875" style="24" bestFit="1" customWidth="1"/>
    <col min="5355" max="5356" width="8" style="24" bestFit="1" customWidth="1"/>
    <col min="5357" max="5357" width="4.69921875" style="24" bestFit="1" customWidth="1"/>
    <col min="5358" max="5359" width="11.19921875" style="24" bestFit="1" customWidth="1"/>
    <col min="5360" max="5598" width="9" style="24"/>
    <col min="5599" max="5599" width="3" style="24" customWidth="1"/>
    <col min="5600" max="5600" width="12.19921875" style="24" bestFit="1" customWidth="1"/>
    <col min="5601" max="5601" width="9.69921875" style="24" bestFit="1" customWidth="1"/>
    <col min="5602" max="5603" width="7.5" style="24" bestFit="1" customWidth="1"/>
    <col min="5604" max="5604" width="4.69921875" style="24" bestFit="1" customWidth="1"/>
    <col min="5605" max="5608" width="9" style="24"/>
    <col min="5609" max="5609" width="11.19921875" style="24" customWidth="1"/>
    <col min="5610" max="5610" width="11.19921875" style="24" bestFit="1" customWidth="1"/>
    <col min="5611" max="5612" width="8" style="24" bestFit="1" customWidth="1"/>
    <col min="5613" max="5613" width="4.69921875" style="24" bestFit="1" customWidth="1"/>
    <col min="5614" max="5615" width="11.19921875" style="24" bestFit="1" customWidth="1"/>
    <col min="5616" max="5854" width="9" style="24"/>
    <col min="5855" max="5855" width="3" style="24" customWidth="1"/>
    <col min="5856" max="5856" width="12.19921875" style="24" bestFit="1" customWidth="1"/>
    <col min="5857" max="5857" width="9.69921875" style="24" bestFit="1" customWidth="1"/>
    <col min="5858" max="5859" width="7.5" style="24" bestFit="1" customWidth="1"/>
    <col min="5860" max="5860" width="4.69921875" style="24" bestFit="1" customWidth="1"/>
    <col min="5861" max="5864" width="9" style="24"/>
    <col min="5865" max="5865" width="11.19921875" style="24" customWidth="1"/>
    <col min="5866" max="5866" width="11.19921875" style="24" bestFit="1" customWidth="1"/>
    <col min="5867" max="5868" width="8" style="24" bestFit="1" customWidth="1"/>
    <col min="5869" max="5869" width="4.69921875" style="24" bestFit="1" customWidth="1"/>
    <col min="5870" max="5871" width="11.19921875" style="24" bestFit="1" customWidth="1"/>
    <col min="5872" max="6110" width="9" style="24"/>
    <col min="6111" max="6111" width="3" style="24" customWidth="1"/>
    <col min="6112" max="6112" width="12.19921875" style="24" bestFit="1" customWidth="1"/>
    <col min="6113" max="6113" width="9.69921875" style="24" bestFit="1" customWidth="1"/>
    <col min="6114" max="6115" width="7.5" style="24" bestFit="1" customWidth="1"/>
    <col min="6116" max="6116" width="4.69921875" style="24" bestFit="1" customWidth="1"/>
    <col min="6117" max="6120" width="9" style="24"/>
    <col min="6121" max="6121" width="11.19921875" style="24" customWidth="1"/>
    <col min="6122" max="6122" width="11.19921875" style="24" bestFit="1" customWidth="1"/>
    <col min="6123" max="6124" width="8" style="24" bestFit="1" customWidth="1"/>
    <col min="6125" max="6125" width="4.69921875" style="24" bestFit="1" customWidth="1"/>
    <col min="6126" max="6127" width="11.19921875" style="24" bestFit="1" customWidth="1"/>
    <col min="6128" max="6366" width="9" style="24"/>
    <col min="6367" max="6367" width="3" style="24" customWidth="1"/>
    <col min="6368" max="6368" width="12.19921875" style="24" bestFit="1" customWidth="1"/>
    <col min="6369" max="6369" width="9.69921875" style="24" bestFit="1" customWidth="1"/>
    <col min="6370" max="6371" width="7.5" style="24" bestFit="1" customWidth="1"/>
    <col min="6372" max="6372" width="4.69921875" style="24" bestFit="1" customWidth="1"/>
    <col min="6373" max="6376" width="9" style="24"/>
    <col min="6377" max="6377" width="11.19921875" style="24" customWidth="1"/>
    <col min="6378" max="6378" width="11.19921875" style="24" bestFit="1" customWidth="1"/>
    <col min="6379" max="6380" width="8" style="24" bestFit="1" customWidth="1"/>
    <col min="6381" max="6381" width="4.69921875" style="24" bestFit="1" customWidth="1"/>
    <col min="6382" max="6383" width="11.19921875" style="24" bestFit="1" customWidth="1"/>
    <col min="6384" max="6622" width="9" style="24"/>
    <col min="6623" max="6623" width="3" style="24" customWidth="1"/>
    <col min="6624" max="6624" width="12.19921875" style="24" bestFit="1" customWidth="1"/>
    <col min="6625" max="6625" width="9.69921875" style="24" bestFit="1" customWidth="1"/>
    <col min="6626" max="6627" width="7.5" style="24" bestFit="1" customWidth="1"/>
    <col min="6628" max="6628" width="4.69921875" style="24" bestFit="1" customWidth="1"/>
    <col min="6629" max="6632" width="9" style="24"/>
    <col min="6633" max="6633" width="11.19921875" style="24" customWidth="1"/>
    <col min="6634" max="6634" width="11.19921875" style="24" bestFit="1" customWidth="1"/>
    <col min="6635" max="6636" width="8" style="24" bestFit="1" customWidth="1"/>
    <col min="6637" max="6637" width="4.69921875" style="24" bestFit="1" customWidth="1"/>
    <col min="6638" max="6639" width="11.19921875" style="24" bestFit="1" customWidth="1"/>
    <col min="6640" max="6878" width="9" style="24"/>
    <col min="6879" max="6879" width="3" style="24" customWidth="1"/>
    <col min="6880" max="6880" width="12.19921875" style="24" bestFit="1" customWidth="1"/>
    <col min="6881" max="6881" width="9.69921875" style="24" bestFit="1" customWidth="1"/>
    <col min="6882" max="6883" width="7.5" style="24" bestFit="1" customWidth="1"/>
    <col min="6884" max="6884" width="4.69921875" style="24" bestFit="1" customWidth="1"/>
    <col min="6885" max="6888" width="9" style="24"/>
    <col min="6889" max="6889" width="11.19921875" style="24" customWidth="1"/>
    <col min="6890" max="6890" width="11.19921875" style="24" bestFit="1" customWidth="1"/>
    <col min="6891" max="6892" width="8" style="24" bestFit="1" customWidth="1"/>
    <col min="6893" max="6893" width="4.69921875" style="24" bestFit="1" customWidth="1"/>
    <col min="6894" max="6895" width="11.19921875" style="24" bestFit="1" customWidth="1"/>
    <col min="6896" max="7134" width="9" style="24"/>
    <col min="7135" max="7135" width="3" style="24" customWidth="1"/>
    <col min="7136" max="7136" width="12.19921875" style="24" bestFit="1" customWidth="1"/>
    <col min="7137" max="7137" width="9.69921875" style="24" bestFit="1" customWidth="1"/>
    <col min="7138" max="7139" width="7.5" style="24" bestFit="1" customWidth="1"/>
    <col min="7140" max="7140" width="4.69921875" style="24" bestFit="1" customWidth="1"/>
    <col min="7141" max="7144" width="9" style="24"/>
    <col min="7145" max="7145" width="11.19921875" style="24" customWidth="1"/>
    <col min="7146" max="7146" width="11.19921875" style="24" bestFit="1" customWidth="1"/>
    <col min="7147" max="7148" width="8" style="24" bestFit="1" customWidth="1"/>
    <col min="7149" max="7149" width="4.69921875" style="24" bestFit="1" customWidth="1"/>
    <col min="7150" max="7151" width="11.19921875" style="24" bestFit="1" customWidth="1"/>
    <col min="7152" max="7390" width="9" style="24"/>
    <col min="7391" max="7391" width="3" style="24" customWidth="1"/>
    <col min="7392" max="7392" width="12.19921875" style="24" bestFit="1" customWidth="1"/>
    <col min="7393" max="7393" width="9.69921875" style="24" bestFit="1" customWidth="1"/>
    <col min="7394" max="7395" width="7.5" style="24" bestFit="1" customWidth="1"/>
    <col min="7396" max="7396" width="4.69921875" style="24" bestFit="1" customWidth="1"/>
    <col min="7397" max="7400" width="9" style="24"/>
    <col min="7401" max="7401" width="11.19921875" style="24" customWidth="1"/>
    <col min="7402" max="7402" width="11.19921875" style="24" bestFit="1" customWidth="1"/>
    <col min="7403" max="7404" width="8" style="24" bestFit="1" customWidth="1"/>
    <col min="7405" max="7405" width="4.69921875" style="24" bestFit="1" customWidth="1"/>
    <col min="7406" max="7407" width="11.19921875" style="24" bestFit="1" customWidth="1"/>
    <col min="7408" max="7646" width="9" style="24"/>
    <col min="7647" max="7647" width="3" style="24" customWidth="1"/>
    <col min="7648" max="7648" width="12.19921875" style="24" bestFit="1" customWidth="1"/>
    <col min="7649" max="7649" width="9.69921875" style="24" bestFit="1" customWidth="1"/>
    <col min="7650" max="7651" width="7.5" style="24" bestFit="1" customWidth="1"/>
    <col min="7652" max="7652" width="4.69921875" style="24" bestFit="1" customWidth="1"/>
    <col min="7653" max="7656" width="9" style="24"/>
    <col min="7657" max="7657" width="11.19921875" style="24" customWidth="1"/>
    <col min="7658" max="7658" width="11.19921875" style="24" bestFit="1" customWidth="1"/>
    <col min="7659" max="7660" width="8" style="24" bestFit="1" customWidth="1"/>
    <col min="7661" max="7661" width="4.69921875" style="24" bestFit="1" customWidth="1"/>
    <col min="7662" max="7663" width="11.19921875" style="24" bestFit="1" customWidth="1"/>
    <col min="7664" max="7902" width="9" style="24"/>
    <col min="7903" max="7903" width="3" style="24" customWidth="1"/>
    <col min="7904" max="7904" width="12.19921875" style="24" bestFit="1" customWidth="1"/>
    <col min="7905" max="7905" width="9.69921875" style="24" bestFit="1" customWidth="1"/>
    <col min="7906" max="7907" width="7.5" style="24" bestFit="1" customWidth="1"/>
    <col min="7908" max="7908" width="4.69921875" style="24" bestFit="1" customWidth="1"/>
    <col min="7909" max="7912" width="9" style="24"/>
    <col min="7913" max="7913" width="11.19921875" style="24" customWidth="1"/>
    <col min="7914" max="7914" width="11.19921875" style="24" bestFit="1" customWidth="1"/>
    <col min="7915" max="7916" width="8" style="24" bestFit="1" customWidth="1"/>
    <col min="7917" max="7917" width="4.69921875" style="24" bestFit="1" customWidth="1"/>
    <col min="7918" max="7919" width="11.19921875" style="24" bestFit="1" customWidth="1"/>
    <col min="7920" max="8158" width="9" style="24"/>
    <col min="8159" max="8159" width="3" style="24" customWidth="1"/>
    <col min="8160" max="8160" width="12.19921875" style="24" bestFit="1" customWidth="1"/>
    <col min="8161" max="8161" width="9.69921875" style="24" bestFit="1" customWidth="1"/>
    <col min="8162" max="8163" width="7.5" style="24" bestFit="1" customWidth="1"/>
    <col min="8164" max="8164" width="4.69921875" style="24" bestFit="1" customWidth="1"/>
    <col min="8165" max="8168" width="9" style="24"/>
    <col min="8169" max="8169" width="11.19921875" style="24" customWidth="1"/>
    <col min="8170" max="8170" width="11.19921875" style="24" bestFit="1" customWidth="1"/>
    <col min="8171" max="8172" width="8" style="24" bestFit="1" customWidth="1"/>
    <col min="8173" max="8173" width="4.69921875" style="24" bestFit="1" customWidth="1"/>
    <col min="8174" max="8175" width="11.19921875" style="24" bestFit="1" customWidth="1"/>
    <col min="8176" max="8414" width="9" style="24"/>
    <col min="8415" max="8415" width="3" style="24" customWidth="1"/>
    <col min="8416" max="8416" width="12.19921875" style="24" bestFit="1" customWidth="1"/>
    <col min="8417" max="8417" width="9.69921875" style="24" bestFit="1" customWidth="1"/>
    <col min="8418" max="8419" width="7.5" style="24" bestFit="1" customWidth="1"/>
    <col min="8420" max="8420" width="4.69921875" style="24" bestFit="1" customWidth="1"/>
    <col min="8421" max="8424" width="9" style="24"/>
    <col min="8425" max="8425" width="11.19921875" style="24" customWidth="1"/>
    <col min="8426" max="8426" width="11.19921875" style="24" bestFit="1" customWidth="1"/>
    <col min="8427" max="8428" width="8" style="24" bestFit="1" customWidth="1"/>
    <col min="8429" max="8429" width="4.69921875" style="24" bestFit="1" customWidth="1"/>
    <col min="8430" max="8431" width="11.19921875" style="24" bestFit="1" customWidth="1"/>
    <col min="8432" max="8670" width="9" style="24"/>
    <col min="8671" max="8671" width="3" style="24" customWidth="1"/>
    <col min="8672" max="8672" width="12.19921875" style="24" bestFit="1" customWidth="1"/>
    <col min="8673" max="8673" width="9.69921875" style="24" bestFit="1" customWidth="1"/>
    <col min="8674" max="8675" width="7.5" style="24" bestFit="1" customWidth="1"/>
    <col min="8676" max="8676" width="4.69921875" style="24" bestFit="1" customWidth="1"/>
    <col min="8677" max="8680" width="9" style="24"/>
    <col min="8681" max="8681" width="11.19921875" style="24" customWidth="1"/>
    <col min="8682" max="8682" width="11.19921875" style="24" bestFit="1" customWidth="1"/>
    <col min="8683" max="8684" width="8" style="24" bestFit="1" customWidth="1"/>
    <col min="8685" max="8685" width="4.69921875" style="24" bestFit="1" customWidth="1"/>
    <col min="8686" max="8687" width="11.19921875" style="24" bestFit="1" customWidth="1"/>
    <col min="8688" max="8926" width="9" style="24"/>
    <col min="8927" max="8927" width="3" style="24" customWidth="1"/>
    <col min="8928" max="8928" width="12.19921875" style="24" bestFit="1" customWidth="1"/>
    <col min="8929" max="8929" width="9.69921875" style="24" bestFit="1" customWidth="1"/>
    <col min="8930" max="8931" width="7.5" style="24" bestFit="1" customWidth="1"/>
    <col min="8932" max="8932" width="4.69921875" style="24" bestFit="1" customWidth="1"/>
    <col min="8933" max="8936" width="9" style="24"/>
    <col min="8937" max="8937" width="11.19921875" style="24" customWidth="1"/>
    <col min="8938" max="8938" width="11.19921875" style="24" bestFit="1" customWidth="1"/>
    <col min="8939" max="8940" width="8" style="24" bestFit="1" customWidth="1"/>
    <col min="8941" max="8941" width="4.69921875" style="24" bestFit="1" customWidth="1"/>
    <col min="8942" max="8943" width="11.19921875" style="24" bestFit="1" customWidth="1"/>
    <col min="8944" max="9182" width="9" style="24"/>
    <col min="9183" max="9183" width="3" style="24" customWidth="1"/>
    <col min="9184" max="9184" width="12.19921875" style="24" bestFit="1" customWidth="1"/>
    <col min="9185" max="9185" width="9.69921875" style="24" bestFit="1" customWidth="1"/>
    <col min="9186" max="9187" width="7.5" style="24" bestFit="1" customWidth="1"/>
    <col min="9188" max="9188" width="4.69921875" style="24" bestFit="1" customWidth="1"/>
    <col min="9189" max="9192" width="9" style="24"/>
    <col min="9193" max="9193" width="11.19921875" style="24" customWidth="1"/>
    <col min="9194" max="9194" width="11.19921875" style="24" bestFit="1" customWidth="1"/>
    <col min="9195" max="9196" width="8" style="24" bestFit="1" customWidth="1"/>
    <col min="9197" max="9197" width="4.69921875" style="24" bestFit="1" customWidth="1"/>
    <col min="9198" max="9199" width="11.19921875" style="24" bestFit="1" customWidth="1"/>
    <col min="9200" max="9438" width="9" style="24"/>
    <col min="9439" max="9439" width="3" style="24" customWidth="1"/>
    <col min="9440" max="9440" width="12.19921875" style="24" bestFit="1" customWidth="1"/>
    <col min="9441" max="9441" width="9.69921875" style="24" bestFit="1" customWidth="1"/>
    <col min="9442" max="9443" width="7.5" style="24" bestFit="1" customWidth="1"/>
    <col min="9444" max="9444" width="4.69921875" style="24" bestFit="1" customWidth="1"/>
    <col min="9445" max="9448" width="9" style="24"/>
    <col min="9449" max="9449" width="11.19921875" style="24" customWidth="1"/>
    <col min="9450" max="9450" width="11.19921875" style="24" bestFit="1" customWidth="1"/>
    <col min="9451" max="9452" width="8" style="24" bestFit="1" customWidth="1"/>
    <col min="9453" max="9453" width="4.69921875" style="24" bestFit="1" customWidth="1"/>
    <col min="9454" max="9455" width="11.19921875" style="24" bestFit="1" customWidth="1"/>
    <col min="9456" max="9694" width="9" style="24"/>
    <col min="9695" max="9695" width="3" style="24" customWidth="1"/>
    <col min="9696" max="9696" width="12.19921875" style="24" bestFit="1" customWidth="1"/>
    <col min="9697" max="9697" width="9.69921875" style="24" bestFit="1" customWidth="1"/>
    <col min="9698" max="9699" width="7.5" style="24" bestFit="1" customWidth="1"/>
    <col min="9700" max="9700" width="4.69921875" style="24" bestFit="1" customWidth="1"/>
    <col min="9701" max="9704" width="9" style="24"/>
    <col min="9705" max="9705" width="11.19921875" style="24" customWidth="1"/>
    <col min="9706" max="9706" width="11.19921875" style="24" bestFit="1" customWidth="1"/>
    <col min="9707" max="9708" width="8" style="24" bestFit="1" customWidth="1"/>
    <col min="9709" max="9709" width="4.69921875" style="24" bestFit="1" customWidth="1"/>
    <col min="9710" max="9711" width="11.19921875" style="24" bestFit="1" customWidth="1"/>
    <col min="9712" max="9950" width="9" style="24"/>
    <col min="9951" max="9951" width="3" style="24" customWidth="1"/>
    <col min="9952" max="9952" width="12.19921875" style="24" bestFit="1" customWidth="1"/>
    <col min="9953" max="9953" width="9.69921875" style="24" bestFit="1" customWidth="1"/>
    <col min="9954" max="9955" width="7.5" style="24" bestFit="1" customWidth="1"/>
    <col min="9956" max="9956" width="4.69921875" style="24" bestFit="1" customWidth="1"/>
    <col min="9957" max="9960" width="9" style="24"/>
    <col min="9961" max="9961" width="11.19921875" style="24" customWidth="1"/>
    <col min="9962" max="9962" width="11.19921875" style="24" bestFit="1" customWidth="1"/>
    <col min="9963" max="9964" width="8" style="24" bestFit="1" customWidth="1"/>
    <col min="9965" max="9965" width="4.69921875" style="24" bestFit="1" customWidth="1"/>
    <col min="9966" max="9967" width="11.19921875" style="24" bestFit="1" customWidth="1"/>
    <col min="9968" max="10206" width="9" style="24"/>
    <col min="10207" max="10207" width="3" style="24" customWidth="1"/>
    <col min="10208" max="10208" width="12.19921875" style="24" bestFit="1" customWidth="1"/>
    <col min="10209" max="10209" width="9.69921875" style="24" bestFit="1" customWidth="1"/>
    <col min="10210" max="10211" width="7.5" style="24" bestFit="1" customWidth="1"/>
    <col min="10212" max="10212" width="4.69921875" style="24" bestFit="1" customWidth="1"/>
    <col min="10213" max="10216" width="9" style="24"/>
    <col min="10217" max="10217" width="11.19921875" style="24" customWidth="1"/>
    <col min="10218" max="10218" width="11.19921875" style="24" bestFit="1" customWidth="1"/>
    <col min="10219" max="10220" width="8" style="24" bestFit="1" customWidth="1"/>
    <col min="10221" max="10221" width="4.69921875" style="24" bestFit="1" customWidth="1"/>
    <col min="10222" max="10223" width="11.19921875" style="24" bestFit="1" customWidth="1"/>
    <col min="10224" max="10462" width="9" style="24"/>
    <col min="10463" max="10463" width="3" style="24" customWidth="1"/>
    <col min="10464" max="10464" width="12.19921875" style="24" bestFit="1" customWidth="1"/>
    <col min="10465" max="10465" width="9.69921875" style="24" bestFit="1" customWidth="1"/>
    <col min="10466" max="10467" width="7.5" style="24" bestFit="1" customWidth="1"/>
    <col min="10468" max="10468" width="4.69921875" style="24" bestFit="1" customWidth="1"/>
    <col min="10469" max="10472" width="9" style="24"/>
    <col min="10473" max="10473" width="11.19921875" style="24" customWidth="1"/>
    <col min="10474" max="10474" width="11.19921875" style="24" bestFit="1" customWidth="1"/>
    <col min="10475" max="10476" width="8" style="24" bestFit="1" customWidth="1"/>
    <col min="10477" max="10477" width="4.69921875" style="24" bestFit="1" customWidth="1"/>
    <col min="10478" max="10479" width="11.19921875" style="24" bestFit="1" customWidth="1"/>
    <col min="10480" max="10718" width="9" style="24"/>
    <col min="10719" max="10719" width="3" style="24" customWidth="1"/>
    <col min="10720" max="10720" width="12.19921875" style="24" bestFit="1" customWidth="1"/>
    <col min="10721" max="10721" width="9.69921875" style="24" bestFit="1" customWidth="1"/>
    <col min="10722" max="10723" width="7.5" style="24" bestFit="1" customWidth="1"/>
    <col min="10724" max="10724" width="4.69921875" style="24" bestFit="1" customWidth="1"/>
    <col min="10725" max="10728" width="9" style="24"/>
    <col min="10729" max="10729" width="11.19921875" style="24" customWidth="1"/>
    <col min="10730" max="10730" width="11.19921875" style="24" bestFit="1" customWidth="1"/>
    <col min="10731" max="10732" width="8" style="24" bestFit="1" customWidth="1"/>
    <col min="10733" max="10733" width="4.69921875" style="24" bestFit="1" customWidth="1"/>
    <col min="10734" max="10735" width="11.19921875" style="24" bestFit="1" customWidth="1"/>
    <col min="10736" max="10974" width="9" style="24"/>
    <col min="10975" max="10975" width="3" style="24" customWidth="1"/>
    <col min="10976" max="10976" width="12.19921875" style="24" bestFit="1" customWidth="1"/>
    <col min="10977" max="10977" width="9.69921875" style="24" bestFit="1" customWidth="1"/>
    <col min="10978" max="10979" width="7.5" style="24" bestFit="1" customWidth="1"/>
    <col min="10980" max="10980" width="4.69921875" style="24" bestFit="1" customWidth="1"/>
    <col min="10981" max="10984" width="9" style="24"/>
    <col min="10985" max="10985" width="11.19921875" style="24" customWidth="1"/>
    <col min="10986" max="10986" width="11.19921875" style="24" bestFit="1" customWidth="1"/>
    <col min="10987" max="10988" width="8" style="24" bestFit="1" customWidth="1"/>
    <col min="10989" max="10989" width="4.69921875" style="24" bestFit="1" customWidth="1"/>
    <col min="10990" max="10991" width="11.19921875" style="24" bestFit="1" customWidth="1"/>
    <col min="10992" max="11230" width="9" style="24"/>
    <col min="11231" max="11231" width="3" style="24" customWidth="1"/>
    <col min="11232" max="11232" width="12.19921875" style="24" bestFit="1" customWidth="1"/>
    <col min="11233" max="11233" width="9.69921875" style="24" bestFit="1" customWidth="1"/>
    <col min="11234" max="11235" width="7.5" style="24" bestFit="1" customWidth="1"/>
    <col min="11236" max="11236" width="4.69921875" style="24" bestFit="1" customWidth="1"/>
    <col min="11237" max="11240" width="9" style="24"/>
    <col min="11241" max="11241" width="11.19921875" style="24" customWidth="1"/>
    <col min="11242" max="11242" width="11.19921875" style="24" bestFit="1" customWidth="1"/>
    <col min="11243" max="11244" width="8" style="24" bestFit="1" customWidth="1"/>
    <col min="11245" max="11245" width="4.69921875" style="24" bestFit="1" customWidth="1"/>
    <col min="11246" max="11247" width="11.19921875" style="24" bestFit="1" customWidth="1"/>
    <col min="11248" max="11486" width="9" style="24"/>
    <col min="11487" max="11487" width="3" style="24" customWidth="1"/>
    <col min="11488" max="11488" width="12.19921875" style="24" bestFit="1" customWidth="1"/>
    <col min="11489" max="11489" width="9.69921875" style="24" bestFit="1" customWidth="1"/>
    <col min="11490" max="11491" width="7.5" style="24" bestFit="1" customWidth="1"/>
    <col min="11492" max="11492" width="4.69921875" style="24" bestFit="1" customWidth="1"/>
    <col min="11493" max="11496" width="9" style="24"/>
    <col min="11497" max="11497" width="11.19921875" style="24" customWidth="1"/>
    <col min="11498" max="11498" width="11.19921875" style="24" bestFit="1" customWidth="1"/>
    <col min="11499" max="11500" width="8" style="24" bestFit="1" customWidth="1"/>
    <col min="11501" max="11501" width="4.69921875" style="24" bestFit="1" customWidth="1"/>
    <col min="11502" max="11503" width="11.19921875" style="24" bestFit="1" customWidth="1"/>
    <col min="11504" max="11742" width="9" style="24"/>
    <col min="11743" max="11743" width="3" style="24" customWidth="1"/>
    <col min="11744" max="11744" width="12.19921875" style="24" bestFit="1" customWidth="1"/>
    <col min="11745" max="11745" width="9.69921875" style="24" bestFit="1" customWidth="1"/>
    <col min="11746" max="11747" width="7.5" style="24" bestFit="1" customWidth="1"/>
    <col min="11748" max="11748" width="4.69921875" style="24" bestFit="1" customWidth="1"/>
    <col min="11749" max="11752" width="9" style="24"/>
    <col min="11753" max="11753" width="11.19921875" style="24" customWidth="1"/>
    <col min="11754" max="11754" width="11.19921875" style="24" bestFit="1" customWidth="1"/>
    <col min="11755" max="11756" width="8" style="24" bestFit="1" customWidth="1"/>
    <col min="11757" max="11757" width="4.69921875" style="24" bestFit="1" customWidth="1"/>
    <col min="11758" max="11759" width="11.19921875" style="24" bestFit="1" customWidth="1"/>
    <col min="11760" max="11998" width="9" style="24"/>
    <col min="11999" max="11999" width="3" style="24" customWidth="1"/>
    <col min="12000" max="12000" width="12.19921875" style="24" bestFit="1" customWidth="1"/>
    <col min="12001" max="12001" width="9.69921875" style="24" bestFit="1" customWidth="1"/>
    <col min="12002" max="12003" width="7.5" style="24" bestFit="1" customWidth="1"/>
    <col min="12004" max="12004" width="4.69921875" style="24" bestFit="1" customWidth="1"/>
    <col min="12005" max="12008" width="9" style="24"/>
    <col min="12009" max="12009" width="11.19921875" style="24" customWidth="1"/>
    <col min="12010" max="12010" width="11.19921875" style="24" bestFit="1" customWidth="1"/>
    <col min="12011" max="12012" width="8" style="24" bestFit="1" customWidth="1"/>
    <col min="12013" max="12013" width="4.69921875" style="24" bestFit="1" customWidth="1"/>
    <col min="12014" max="12015" width="11.19921875" style="24" bestFit="1" customWidth="1"/>
    <col min="12016" max="12254" width="9" style="24"/>
    <col min="12255" max="12255" width="3" style="24" customWidth="1"/>
    <col min="12256" max="12256" width="12.19921875" style="24" bestFit="1" customWidth="1"/>
    <col min="12257" max="12257" width="9.69921875" style="24" bestFit="1" customWidth="1"/>
    <col min="12258" max="12259" width="7.5" style="24" bestFit="1" customWidth="1"/>
    <col min="12260" max="12260" width="4.69921875" style="24" bestFit="1" customWidth="1"/>
    <col min="12261" max="12264" width="9" style="24"/>
    <col min="12265" max="12265" width="11.19921875" style="24" customWidth="1"/>
    <col min="12266" max="12266" width="11.19921875" style="24" bestFit="1" customWidth="1"/>
    <col min="12267" max="12268" width="8" style="24" bestFit="1" customWidth="1"/>
    <col min="12269" max="12269" width="4.69921875" style="24" bestFit="1" customWidth="1"/>
    <col min="12270" max="12271" width="11.19921875" style="24" bestFit="1" customWidth="1"/>
    <col min="12272" max="12510" width="9" style="24"/>
    <col min="12511" max="12511" width="3" style="24" customWidth="1"/>
    <col min="12512" max="12512" width="12.19921875" style="24" bestFit="1" customWidth="1"/>
    <col min="12513" max="12513" width="9.69921875" style="24" bestFit="1" customWidth="1"/>
    <col min="12514" max="12515" width="7.5" style="24" bestFit="1" customWidth="1"/>
    <col min="12516" max="12516" width="4.69921875" style="24" bestFit="1" customWidth="1"/>
    <col min="12517" max="12520" width="9" style="24"/>
    <col min="12521" max="12521" width="11.19921875" style="24" customWidth="1"/>
    <col min="12522" max="12522" width="11.19921875" style="24" bestFit="1" customWidth="1"/>
    <col min="12523" max="12524" width="8" style="24" bestFit="1" customWidth="1"/>
    <col min="12525" max="12525" width="4.69921875" style="24" bestFit="1" customWidth="1"/>
    <col min="12526" max="12527" width="11.19921875" style="24" bestFit="1" customWidth="1"/>
    <col min="12528" max="12766" width="9" style="24"/>
    <col min="12767" max="12767" width="3" style="24" customWidth="1"/>
    <col min="12768" max="12768" width="12.19921875" style="24" bestFit="1" customWidth="1"/>
    <col min="12769" max="12769" width="9.69921875" style="24" bestFit="1" customWidth="1"/>
    <col min="12770" max="12771" width="7.5" style="24" bestFit="1" customWidth="1"/>
    <col min="12772" max="12772" width="4.69921875" style="24" bestFit="1" customWidth="1"/>
    <col min="12773" max="12776" width="9" style="24"/>
    <col min="12777" max="12777" width="11.19921875" style="24" customWidth="1"/>
    <col min="12778" max="12778" width="11.19921875" style="24" bestFit="1" customWidth="1"/>
    <col min="12779" max="12780" width="8" style="24" bestFit="1" customWidth="1"/>
    <col min="12781" max="12781" width="4.69921875" style="24" bestFit="1" customWidth="1"/>
    <col min="12782" max="12783" width="11.19921875" style="24" bestFit="1" customWidth="1"/>
    <col min="12784" max="13022" width="9" style="24"/>
    <col min="13023" max="13023" width="3" style="24" customWidth="1"/>
    <col min="13024" max="13024" width="12.19921875" style="24" bestFit="1" customWidth="1"/>
    <col min="13025" max="13025" width="9.69921875" style="24" bestFit="1" customWidth="1"/>
    <col min="13026" max="13027" width="7.5" style="24" bestFit="1" customWidth="1"/>
    <col min="13028" max="13028" width="4.69921875" style="24" bestFit="1" customWidth="1"/>
    <col min="13029" max="13032" width="9" style="24"/>
    <col min="13033" max="13033" width="11.19921875" style="24" customWidth="1"/>
    <col min="13034" max="13034" width="11.19921875" style="24" bestFit="1" customWidth="1"/>
    <col min="13035" max="13036" width="8" style="24" bestFit="1" customWidth="1"/>
    <col min="13037" max="13037" width="4.69921875" style="24" bestFit="1" customWidth="1"/>
    <col min="13038" max="13039" width="11.19921875" style="24" bestFit="1" customWidth="1"/>
    <col min="13040" max="13278" width="9" style="24"/>
    <col min="13279" max="13279" width="3" style="24" customWidth="1"/>
    <col min="13280" max="13280" width="12.19921875" style="24" bestFit="1" customWidth="1"/>
    <col min="13281" max="13281" width="9.69921875" style="24" bestFit="1" customWidth="1"/>
    <col min="13282" max="13283" width="7.5" style="24" bestFit="1" customWidth="1"/>
    <col min="13284" max="13284" width="4.69921875" style="24" bestFit="1" customWidth="1"/>
    <col min="13285" max="13288" width="9" style="24"/>
    <col min="13289" max="13289" width="11.19921875" style="24" customWidth="1"/>
    <col min="13290" max="13290" width="11.19921875" style="24" bestFit="1" customWidth="1"/>
    <col min="13291" max="13292" width="8" style="24" bestFit="1" customWidth="1"/>
    <col min="13293" max="13293" width="4.69921875" style="24" bestFit="1" customWidth="1"/>
    <col min="13294" max="13295" width="11.19921875" style="24" bestFit="1" customWidth="1"/>
    <col min="13296" max="13534" width="9" style="24"/>
    <col min="13535" max="13535" width="3" style="24" customWidth="1"/>
    <col min="13536" max="13536" width="12.19921875" style="24" bestFit="1" customWidth="1"/>
    <col min="13537" max="13537" width="9.69921875" style="24" bestFit="1" customWidth="1"/>
    <col min="13538" max="13539" width="7.5" style="24" bestFit="1" customWidth="1"/>
    <col min="13540" max="13540" width="4.69921875" style="24" bestFit="1" customWidth="1"/>
    <col min="13541" max="13544" width="9" style="24"/>
    <col min="13545" max="13545" width="11.19921875" style="24" customWidth="1"/>
    <col min="13546" max="13546" width="11.19921875" style="24" bestFit="1" customWidth="1"/>
    <col min="13547" max="13548" width="8" style="24" bestFit="1" customWidth="1"/>
    <col min="13549" max="13549" width="4.69921875" style="24" bestFit="1" customWidth="1"/>
    <col min="13550" max="13551" width="11.19921875" style="24" bestFit="1" customWidth="1"/>
    <col min="13552" max="13790" width="9" style="24"/>
    <col min="13791" max="13791" width="3" style="24" customWidth="1"/>
    <col min="13792" max="13792" width="12.19921875" style="24" bestFit="1" customWidth="1"/>
    <col min="13793" max="13793" width="9.69921875" style="24" bestFit="1" customWidth="1"/>
    <col min="13794" max="13795" width="7.5" style="24" bestFit="1" customWidth="1"/>
    <col min="13796" max="13796" width="4.69921875" style="24" bestFit="1" customWidth="1"/>
    <col min="13797" max="13800" width="9" style="24"/>
    <col min="13801" max="13801" width="11.19921875" style="24" customWidth="1"/>
    <col min="13802" max="13802" width="11.19921875" style="24" bestFit="1" customWidth="1"/>
    <col min="13803" max="13804" width="8" style="24" bestFit="1" customWidth="1"/>
    <col min="13805" max="13805" width="4.69921875" style="24" bestFit="1" customWidth="1"/>
    <col min="13806" max="13807" width="11.19921875" style="24" bestFit="1" customWidth="1"/>
    <col min="13808" max="14046" width="9" style="24"/>
    <col min="14047" max="14047" width="3" style="24" customWidth="1"/>
    <col min="14048" max="14048" width="12.19921875" style="24" bestFit="1" customWidth="1"/>
    <col min="14049" max="14049" width="9.69921875" style="24" bestFit="1" customWidth="1"/>
    <col min="14050" max="14051" width="7.5" style="24" bestFit="1" customWidth="1"/>
    <col min="14052" max="14052" width="4.69921875" style="24" bestFit="1" customWidth="1"/>
    <col min="14053" max="14056" width="9" style="24"/>
    <col min="14057" max="14057" width="11.19921875" style="24" customWidth="1"/>
    <col min="14058" max="14058" width="11.19921875" style="24" bestFit="1" customWidth="1"/>
    <col min="14059" max="14060" width="8" style="24" bestFit="1" customWidth="1"/>
    <col min="14061" max="14061" width="4.69921875" style="24" bestFit="1" customWidth="1"/>
    <col min="14062" max="14063" width="11.19921875" style="24" bestFit="1" customWidth="1"/>
    <col min="14064" max="14302" width="9" style="24"/>
    <col min="14303" max="14303" width="3" style="24" customWidth="1"/>
    <col min="14304" max="14304" width="12.19921875" style="24" bestFit="1" customWidth="1"/>
    <col min="14305" max="14305" width="9.69921875" style="24" bestFit="1" customWidth="1"/>
    <col min="14306" max="14307" width="7.5" style="24" bestFit="1" customWidth="1"/>
    <col min="14308" max="14308" width="4.69921875" style="24" bestFit="1" customWidth="1"/>
    <col min="14309" max="14312" width="9" style="24"/>
    <col min="14313" max="14313" width="11.19921875" style="24" customWidth="1"/>
    <col min="14314" max="14314" width="11.19921875" style="24" bestFit="1" customWidth="1"/>
    <col min="14315" max="14316" width="8" style="24" bestFit="1" customWidth="1"/>
    <col min="14317" max="14317" width="4.69921875" style="24" bestFit="1" customWidth="1"/>
    <col min="14318" max="14319" width="11.19921875" style="24" bestFit="1" customWidth="1"/>
    <col min="14320" max="14558" width="9" style="24"/>
    <col min="14559" max="14559" width="3" style="24" customWidth="1"/>
    <col min="14560" max="14560" width="12.19921875" style="24" bestFit="1" customWidth="1"/>
    <col min="14561" max="14561" width="9.69921875" style="24" bestFit="1" customWidth="1"/>
    <col min="14562" max="14563" width="7.5" style="24" bestFit="1" customWidth="1"/>
    <col min="14564" max="14564" width="4.69921875" style="24" bestFit="1" customWidth="1"/>
    <col min="14565" max="14568" width="9" style="24"/>
    <col min="14569" max="14569" width="11.19921875" style="24" customWidth="1"/>
    <col min="14570" max="14570" width="11.19921875" style="24" bestFit="1" customWidth="1"/>
    <col min="14571" max="14572" width="8" style="24" bestFit="1" customWidth="1"/>
    <col min="14573" max="14573" width="4.69921875" style="24" bestFit="1" customWidth="1"/>
    <col min="14574" max="14575" width="11.19921875" style="24" bestFit="1" customWidth="1"/>
    <col min="14576" max="14814" width="9" style="24"/>
    <col min="14815" max="14815" width="3" style="24" customWidth="1"/>
    <col min="14816" max="14816" width="12.19921875" style="24" bestFit="1" customWidth="1"/>
    <col min="14817" max="14817" width="9.69921875" style="24" bestFit="1" customWidth="1"/>
    <col min="14818" max="14819" width="7.5" style="24" bestFit="1" customWidth="1"/>
    <col min="14820" max="14820" width="4.69921875" style="24" bestFit="1" customWidth="1"/>
    <col min="14821" max="14824" width="9" style="24"/>
    <col min="14825" max="14825" width="11.19921875" style="24" customWidth="1"/>
    <col min="14826" max="14826" width="11.19921875" style="24" bestFit="1" customWidth="1"/>
    <col min="14827" max="14828" width="8" style="24" bestFit="1" customWidth="1"/>
    <col min="14829" max="14829" width="4.69921875" style="24" bestFit="1" customWidth="1"/>
    <col min="14830" max="14831" width="11.19921875" style="24" bestFit="1" customWidth="1"/>
    <col min="14832" max="15070" width="9" style="24"/>
    <col min="15071" max="15071" width="3" style="24" customWidth="1"/>
    <col min="15072" max="15072" width="12.19921875" style="24" bestFit="1" customWidth="1"/>
    <col min="15073" max="15073" width="9.69921875" style="24" bestFit="1" customWidth="1"/>
    <col min="15074" max="15075" width="7.5" style="24" bestFit="1" customWidth="1"/>
    <col min="15076" max="15076" width="4.69921875" style="24" bestFit="1" customWidth="1"/>
    <col min="15077" max="15080" width="9" style="24"/>
    <col min="15081" max="15081" width="11.19921875" style="24" customWidth="1"/>
    <col min="15082" max="15082" width="11.19921875" style="24" bestFit="1" customWidth="1"/>
    <col min="15083" max="15084" width="8" style="24" bestFit="1" customWidth="1"/>
    <col min="15085" max="15085" width="4.69921875" style="24" bestFit="1" customWidth="1"/>
    <col min="15086" max="15087" width="11.19921875" style="24" bestFit="1" customWidth="1"/>
    <col min="15088" max="15326" width="9" style="24"/>
    <col min="15327" max="15327" width="3" style="24" customWidth="1"/>
    <col min="15328" max="15328" width="12.19921875" style="24" bestFit="1" customWidth="1"/>
    <col min="15329" max="15329" width="9.69921875" style="24" bestFit="1" customWidth="1"/>
    <col min="15330" max="15331" width="7.5" style="24" bestFit="1" customWidth="1"/>
    <col min="15332" max="15332" width="4.69921875" style="24" bestFit="1" customWidth="1"/>
    <col min="15333" max="15336" width="9" style="24"/>
    <col min="15337" max="15337" width="11.19921875" style="24" customWidth="1"/>
    <col min="15338" max="15338" width="11.19921875" style="24" bestFit="1" customWidth="1"/>
    <col min="15339" max="15340" width="8" style="24" bestFit="1" customWidth="1"/>
    <col min="15341" max="15341" width="4.69921875" style="24" bestFit="1" customWidth="1"/>
    <col min="15342" max="15343" width="11.19921875" style="24" bestFit="1" customWidth="1"/>
    <col min="15344" max="15582" width="9" style="24"/>
    <col min="15583" max="15583" width="3" style="24" customWidth="1"/>
    <col min="15584" max="15584" width="12.19921875" style="24" bestFit="1" customWidth="1"/>
    <col min="15585" max="15585" width="9.69921875" style="24" bestFit="1" customWidth="1"/>
    <col min="15586" max="15587" width="7.5" style="24" bestFit="1" customWidth="1"/>
    <col min="15588" max="15588" width="4.69921875" style="24" bestFit="1" customWidth="1"/>
    <col min="15589" max="15592" width="9" style="24"/>
    <col min="15593" max="15593" width="11.19921875" style="24" customWidth="1"/>
    <col min="15594" max="15594" width="11.19921875" style="24" bestFit="1" customWidth="1"/>
    <col min="15595" max="15596" width="8" style="24" bestFit="1" customWidth="1"/>
    <col min="15597" max="15597" width="4.69921875" style="24" bestFit="1" customWidth="1"/>
    <col min="15598" max="15599" width="11.19921875" style="24" bestFit="1" customWidth="1"/>
    <col min="15600" max="15838" width="9" style="24"/>
    <col min="15839" max="15839" width="3" style="24" customWidth="1"/>
    <col min="15840" max="15840" width="12.19921875" style="24" bestFit="1" customWidth="1"/>
    <col min="15841" max="15841" width="9.69921875" style="24" bestFit="1" customWidth="1"/>
    <col min="15842" max="15843" width="7.5" style="24" bestFit="1" customWidth="1"/>
    <col min="15844" max="15844" width="4.69921875" style="24" bestFit="1" customWidth="1"/>
    <col min="15845" max="15848" width="9" style="24"/>
    <col min="15849" max="15849" width="11.19921875" style="24" customWidth="1"/>
    <col min="15850" max="15850" width="11.19921875" style="24" bestFit="1" customWidth="1"/>
    <col min="15851" max="15852" width="8" style="24" bestFit="1" customWidth="1"/>
    <col min="15853" max="15853" width="4.69921875" style="24" bestFit="1" customWidth="1"/>
    <col min="15854" max="15855" width="11.19921875" style="24" bestFit="1" customWidth="1"/>
    <col min="15856" max="16094" width="9" style="24"/>
    <col min="16095" max="16095" width="3" style="24" customWidth="1"/>
    <col min="16096" max="16096" width="12.19921875" style="24" bestFit="1" customWidth="1"/>
    <col min="16097" max="16097" width="9.69921875" style="24" bestFit="1" customWidth="1"/>
    <col min="16098" max="16099" width="7.5" style="24" bestFit="1" customWidth="1"/>
    <col min="16100" max="16100" width="4.69921875" style="24" bestFit="1" customWidth="1"/>
    <col min="16101" max="16104" width="9" style="24"/>
    <col min="16105" max="16105" width="11.19921875" style="24" customWidth="1"/>
    <col min="16106" max="16106" width="11.19921875" style="24" bestFit="1" customWidth="1"/>
    <col min="16107" max="16108" width="8" style="24" bestFit="1" customWidth="1"/>
    <col min="16109" max="16109" width="4.69921875" style="24" bestFit="1" customWidth="1"/>
    <col min="16110" max="16111" width="11.19921875" style="24" bestFit="1" customWidth="1"/>
    <col min="16112" max="16384" width="9" style="24"/>
  </cols>
  <sheetData>
    <row r="1" spans="1:19" ht="15" customHeight="1" x14ac:dyDescent="0.25">
      <c r="A1" s="5" t="s">
        <v>207</v>
      </c>
      <c r="B1" s="5" t="s">
        <v>208</v>
      </c>
      <c r="C1" s="5" t="s">
        <v>18</v>
      </c>
      <c r="D1" s="5" t="s">
        <v>19</v>
      </c>
      <c r="E1" s="5" t="s">
        <v>209</v>
      </c>
      <c r="F1" s="6" t="s">
        <v>21</v>
      </c>
      <c r="H1" s="18" t="s">
        <v>210</v>
      </c>
      <c r="I1" s="58"/>
      <c r="L1" s="94" t="s">
        <v>211</v>
      </c>
      <c r="M1" s="97" t="s">
        <v>5</v>
      </c>
      <c r="N1" s="97" t="s">
        <v>6</v>
      </c>
      <c r="O1" s="97" t="s">
        <v>7</v>
      </c>
      <c r="P1" s="60" t="s">
        <v>212</v>
      </c>
      <c r="Q1" s="60" t="s">
        <v>213</v>
      </c>
    </row>
    <row r="2" spans="1:19" ht="15" customHeight="1" x14ac:dyDescent="0.25">
      <c r="A2" s="7" t="s">
        <v>214</v>
      </c>
      <c r="B2" s="7" t="s">
        <v>215</v>
      </c>
      <c r="C2" s="7" t="s">
        <v>22</v>
      </c>
      <c r="D2" s="7" t="s">
        <v>23</v>
      </c>
      <c r="E2" s="7" t="s">
        <v>24</v>
      </c>
      <c r="F2" s="8">
        <v>5</v>
      </c>
      <c r="H2" s="60" t="s">
        <v>216</v>
      </c>
      <c r="L2" s="97" t="s">
        <v>9</v>
      </c>
      <c r="M2" s="98">
        <v>39</v>
      </c>
      <c r="N2" s="98">
        <v>55</v>
      </c>
      <c r="O2" s="98">
        <v>90</v>
      </c>
      <c r="P2" s="62">
        <f>COUNT(M2:O2)</f>
        <v>3</v>
      </c>
      <c r="Q2" s="72">
        <f>COUNTIF(M2:O2,"&gt;=60")</f>
        <v>1</v>
      </c>
    </row>
    <row r="3" spans="1:19" ht="15" customHeight="1" x14ac:dyDescent="0.25">
      <c r="A3" s="7" t="s">
        <v>214</v>
      </c>
      <c r="B3" s="7" t="s">
        <v>215</v>
      </c>
      <c r="C3" s="7" t="s">
        <v>25</v>
      </c>
      <c r="D3" s="7" t="s">
        <v>23</v>
      </c>
      <c r="E3" s="7" t="s">
        <v>217</v>
      </c>
      <c r="F3" s="8">
        <v>14.8</v>
      </c>
      <c r="H3" s="62">
        <f>COUNT(F2:F53)</f>
        <v>52</v>
      </c>
      <c r="L3" s="97" t="s">
        <v>10</v>
      </c>
      <c r="M3" s="98">
        <v>60</v>
      </c>
      <c r="N3" s="98">
        <v>64</v>
      </c>
      <c r="O3" s="98">
        <v>77</v>
      </c>
      <c r="P3" s="71">
        <f t="shared" ref="P3:P13" si="0">COUNT(M3:O3)</f>
        <v>3</v>
      </c>
      <c r="Q3" s="71">
        <f t="shared" ref="Q3:Q13" si="1">COUNTIF(M3:O3,"&gt;=60")</f>
        <v>3</v>
      </c>
    </row>
    <row r="4" spans="1:19" ht="15" customHeight="1" x14ac:dyDescent="0.25">
      <c r="A4" s="7" t="s">
        <v>214</v>
      </c>
      <c r="B4" s="7" t="s">
        <v>218</v>
      </c>
      <c r="C4" s="7" t="s">
        <v>27</v>
      </c>
      <c r="D4" s="7" t="s">
        <v>28</v>
      </c>
      <c r="E4" s="7" t="s">
        <v>24</v>
      </c>
      <c r="F4" s="8">
        <v>20</v>
      </c>
      <c r="H4" s="124" t="s">
        <v>219</v>
      </c>
      <c r="I4" s="124"/>
      <c r="L4" s="97" t="s">
        <v>11</v>
      </c>
      <c r="M4" s="98">
        <v>86</v>
      </c>
      <c r="N4" s="98">
        <v>79</v>
      </c>
      <c r="O4" s="98">
        <v>98</v>
      </c>
      <c r="P4" s="71">
        <f t="shared" si="0"/>
        <v>3</v>
      </c>
      <c r="Q4" s="71">
        <f t="shared" si="1"/>
        <v>3</v>
      </c>
    </row>
    <row r="5" spans="1:19" ht="15" customHeight="1" x14ac:dyDescent="0.25">
      <c r="A5" s="7" t="s">
        <v>214</v>
      </c>
      <c r="B5" s="7" t="s">
        <v>215</v>
      </c>
      <c r="C5" s="7" t="s">
        <v>29</v>
      </c>
      <c r="D5" s="7" t="s">
        <v>28</v>
      </c>
      <c r="E5" s="7" t="s">
        <v>30</v>
      </c>
      <c r="F5" s="8">
        <v>50</v>
      </c>
      <c r="H5" s="60" t="s">
        <v>209</v>
      </c>
      <c r="I5" s="60" t="s">
        <v>220</v>
      </c>
      <c r="L5" s="97" t="s">
        <v>12</v>
      </c>
      <c r="M5" s="98">
        <v>77</v>
      </c>
      <c r="N5" s="98">
        <v>85</v>
      </c>
      <c r="O5" s="98">
        <v>83</v>
      </c>
      <c r="P5" s="71">
        <f t="shared" si="0"/>
        <v>3</v>
      </c>
      <c r="Q5" s="71">
        <f t="shared" si="1"/>
        <v>3</v>
      </c>
    </row>
    <row r="6" spans="1:19" ht="15" customHeight="1" x14ac:dyDescent="0.25">
      <c r="A6" s="7" t="s">
        <v>214</v>
      </c>
      <c r="B6" s="7" t="s">
        <v>215</v>
      </c>
      <c r="C6" s="7" t="s">
        <v>22</v>
      </c>
      <c r="D6" s="7" t="s">
        <v>28</v>
      </c>
      <c r="E6" s="7" t="s">
        <v>31</v>
      </c>
      <c r="F6" s="8">
        <v>56</v>
      </c>
      <c r="H6" s="71" t="s">
        <v>24</v>
      </c>
      <c r="I6" s="72">
        <f>COUNTIF($E$2:$E$53,H6)</f>
        <v>4</v>
      </c>
      <c r="L6" s="97" t="s">
        <v>13</v>
      </c>
      <c r="M6" s="98">
        <v>43</v>
      </c>
      <c r="N6" s="98">
        <v>47</v>
      </c>
      <c r="O6" s="98">
        <v>54</v>
      </c>
      <c r="P6" s="71">
        <f t="shared" si="0"/>
        <v>3</v>
      </c>
      <c r="Q6" s="71">
        <f t="shared" si="1"/>
        <v>0</v>
      </c>
    </row>
    <row r="7" spans="1:19" ht="15" customHeight="1" x14ac:dyDescent="0.25">
      <c r="A7" s="7" t="s">
        <v>214</v>
      </c>
      <c r="B7" s="7" t="s">
        <v>221</v>
      </c>
      <c r="C7" s="7" t="s">
        <v>32</v>
      </c>
      <c r="D7" s="7" t="s">
        <v>222</v>
      </c>
      <c r="E7" s="7" t="s">
        <v>33</v>
      </c>
      <c r="F7" s="8">
        <v>65</v>
      </c>
      <c r="H7" s="71" t="s">
        <v>33</v>
      </c>
      <c r="I7" s="73">
        <f t="shared" ref="I7:I8" si="2">COUNTIF($E$2:$E$53,H7)</f>
        <v>2</v>
      </c>
      <c r="L7" s="97" t="s">
        <v>14</v>
      </c>
      <c r="M7" s="98">
        <v>56</v>
      </c>
      <c r="N7" s="98">
        <v>71</v>
      </c>
      <c r="O7" s="98"/>
      <c r="P7" s="71">
        <f t="shared" si="0"/>
        <v>2</v>
      </c>
      <c r="Q7" s="71">
        <f t="shared" si="1"/>
        <v>1</v>
      </c>
    </row>
    <row r="8" spans="1:19" ht="15" customHeight="1" x14ac:dyDescent="0.25">
      <c r="A8" s="7" t="s">
        <v>214</v>
      </c>
      <c r="B8" s="7" t="s">
        <v>215</v>
      </c>
      <c r="C8" s="7" t="s">
        <v>25</v>
      </c>
      <c r="D8" s="7" t="s">
        <v>28</v>
      </c>
      <c r="E8" s="7" t="s">
        <v>30</v>
      </c>
      <c r="F8" s="8">
        <v>70</v>
      </c>
      <c r="H8" s="71" t="s">
        <v>30</v>
      </c>
      <c r="I8" s="73">
        <f t="shared" si="2"/>
        <v>4</v>
      </c>
      <c r="L8" s="97" t="s">
        <v>15</v>
      </c>
      <c r="M8" s="98">
        <v>90</v>
      </c>
      <c r="N8" s="98">
        <v>89</v>
      </c>
      <c r="O8" s="98">
        <v>98</v>
      </c>
      <c r="P8" s="71">
        <f t="shared" si="0"/>
        <v>3</v>
      </c>
      <c r="Q8" s="71">
        <f t="shared" si="1"/>
        <v>3</v>
      </c>
    </row>
    <row r="9" spans="1:19" ht="15" customHeight="1" x14ac:dyDescent="0.25">
      <c r="A9" s="7" t="s">
        <v>214</v>
      </c>
      <c r="B9" s="7" t="s">
        <v>215</v>
      </c>
      <c r="C9" s="7" t="s">
        <v>29</v>
      </c>
      <c r="D9" s="7" t="s">
        <v>34</v>
      </c>
      <c r="E9" s="7" t="s">
        <v>223</v>
      </c>
      <c r="F9" s="8">
        <v>78</v>
      </c>
      <c r="H9" s="75" t="s">
        <v>224</v>
      </c>
      <c r="I9" s="75"/>
      <c r="J9" s="75"/>
      <c r="K9" s="38"/>
      <c r="L9" s="97" t="s">
        <v>171</v>
      </c>
      <c r="M9" s="98">
        <v>45</v>
      </c>
      <c r="N9" s="98">
        <v>67</v>
      </c>
      <c r="O9" s="98">
        <v>88</v>
      </c>
      <c r="P9" s="71">
        <f t="shared" si="0"/>
        <v>3</v>
      </c>
      <c r="Q9" s="71">
        <f t="shared" si="1"/>
        <v>2</v>
      </c>
    </row>
    <row r="10" spans="1:19" ht="15" customHeight="1" x14ac:dyDescent="0.25">
      <c r="A10" s="7" t="s">
        <v>214</v>
      </c>
      <c r="B10" s="7" t="s">
        <v>215</v>
      </c>
      <c r="C10" s="7" t="s">
        <v>29</v>
      </c>
      <c r="D10" s="7" t="s">
        <v>36</v>
      </c>
      <c r="E10" s="7" t="s">
        <v>37</v>
      </c>
      <c r="F10" s="8">
        <v>150</v>
      </c>
      <c r="H10" s="60" t="s">
        <v>19</v>
      </c>
      <c r="I10" s="60" t="s">
        <v>209</v>
      </c>
      <c r="J10" s="60" t="s">
        <v>220</v>
      </c>
      <c r="K10" s="58"/>
      <c r="L10" s="97" t="s">
        <v>225</v>
      </c>
      <c r="M10" s="98">
        <v>77</v>
      </c>
      <c r="N10" s="98">
        <v>88</v>
      </c>
      <c r="O10" s="98">
        <v>67</v>
      </c>
      <c r="P10" s="71">
        <f t="shared" si="0"/>
        <v>3</v>
      </c>
      <c r="Q10" s="71">
        <f t="shared" si="1"/>
        <v>3</v>
      </c>
    </row>
    <row r="11" spans="1:19" ht="15" customHeight="1" x14ac:dyDescent="0.25">
      <c r="A11" s="7" t="s">
        <v>214</v>
      </c>
      <c r="B11" s="7" t="s">
        <v>215</v>
      </c>
      <c r="C11" s="7" t="s">
        <v>38</v>
      </c>
      <c r="D11" s="7" t="s">
        <v>28</v>
      </c>
      <c r="E11" s="7" t="s">
        <v>24</v>
      </c>
      <c r="F11" s="8">
        <v>150</v>
      </c>
      <c r="H11" s="71" t="s">
        <v>23</v>
      </c>
      <c r="I11" s="71" t="s">
        <v>24</v>
      </c>
      <c r="J11" s="74">
        <f>COUNTIFS(E:E,I11,D:D,H11)</f>
        <v>1</v>
      </c>
      <c r="L11" s="97" t="s">
        <v>226</v>
      </c>
      <c r="M11" s="98">
        <v>65</v>
      </c>
      <c r="N11" s="98">
        <v>55</v>
      </c>
      <c r="O11" s="98">
        <v>44</v>
      </c>
      <c r="P11" s="71">
        <f t="shared" si="0"/>
        <v>3</v>
      </c>
      <c r="Q11" s="71">
        <f t="shared" si="1"/>
        <v>1</v>
      </c>
    </row>
    <row r="12" spans="1:19" ht="15" customHeight="1" x14ac:dyDescent="0.25">
      <c r="A12" s="7" t="s">
        <v>214</v>
      </c>
      <c r="B12" s="7" t="s">
        <v>221</v>
      </c>
      <c r="C12" s="7" t="s">
        <v>32</v>
      </c>
      <c r="D12" s="7" t="s">
        <v>28</v>
      </c>
      <c r="E12" s="7" t="s">
        <v>39</v>
      </c>
      <c r="F12" s="8">
        <v>180</v>
      </c>
      <c r="H12" s="71" t="s">
        <v>28</v>
      </c>
      <c r="I12" s="71" t="s">
        <v>33</v>
      </c>
      <c r="J12" s="71">
        <f>COUNTIFS(E:E,I12,D:D,H12)</f>
        <v>0</v>
      </c>
      <c r="L12" s="97" t="s">
        <v>227</v>
      </c>
      <c r="M12" s="98">
        <v>95</v>
      </c>
      <c r="N12" s="98">
        <v>96</v>
      </c>
      <c r="O12" s="98">
        <v>94</v>
      </c>
      <c r="P12" s="71">
        <f t="shared" si="0"/>
        <v>3</v>
      </c>
      <c r="Q12" s="71">
        <f t="shared" si="1"/>
        <v>3</v>
      </c>
    </row>
    <row r="13" spans="1:19" ht="15" customHeight="1" x14ac:dyDescent="0.25">
      <c r="A13" s="7" t="s">
        <v>214</v>
      </c>
      <c r="B13" s="7" t="s">
        <v>215</v>
      </c>
      <c r="C13" s="7" t="s">
        <v>25</v>
      </c>
      <c r="D13" s="7" t="s">
        <v>40</v>
      </c>
      <c r="E13" s="7" t="s">
        <v>41</v>
      </c>
      <c r="F13" s="8">
        <v>258</v>
      </c>
      <c r="H13" s="71" t="s">
        <v>28</v>
      </c>
      <c r="I13" s="71" t="s">
        <v>30</v>
      </c>
      <c r="J13" s="71">
        <f>COUNTIFS(E:E,I13,D:D,H13)</f>
        <v>4</v>
      </c>
      <c r="L13" s="97" t="s">
        <v>228</v>
      </c>
      <c r="M13" s="98">
        <v>78</v>
      </c>
      <c r="N13" s="98"/>
      <c r="O13" s="98">
        <v>82</v>
      </c>
      <c r="P13" s="71">
        <f t="shared" si="0"/>
        <v>2</v>
      </c>
      <c r="Q13" s="71">
        <f t="shared" si="1"/>
        <v>2</v>
      </c>
    </row>
    <row r="14" spans="1:19" ht="15" customHeight="1" x14ac:dyDescent="0.25">
      <c r="A14" s="7" t="s">
        <v>214</v>
      </c>
      <c r="B14" s="7" t="s">
        <v>218</v>
      </c>
      <c r="C14" s="7" t="s">
        <v>42</v>
      </c>
      <c r="D14" s="7" t="s">
        <v>28</v>
      </c>
      <c r="E14" s="7" t="s">
        <v>43</v>
      </c>
      <c r="F14" s="8">
        <v>258.5</v>
      </c>
    </row>
    <row r="15" spans="1:19" ht="15" customHeight="1" x14ac:dyDescent="0.25">
      <c r="A15" s="7" t="s">
        <v>214</v>
      </c>
      <c r="B15" s="7" t="s">
        <v>221</v>
      </c>
      <c r="C15" s="7" t="s">
        <v>32</v>
      </c>
      <c r="D15" s="7" t="s">
        <v>222</v>
      </c>
      <c r="E15" s="7" t="s">
        <v>44</v>
      </c>
      <c r="F15" s="8">
        <v>267.08</v>
      </c>
      <c r="H15" s="56" t="s">
        <v>289</v>
      </c>
      <c r="I15" s="56"/>
      <c r="J15" s="56"/>
      <c r="K15" s="56"/>
      <c r="L15" s="56"/>
      <c r="M15" s="56"/>
      <c r="N15" s="56"/>
      <c r="O15" s="56"/>
      <c r="P15" s="48"/>
      <c r="Q15"/>
      <c r="R15"/>
      <c r="S15"/>
    </row>
    <row r="16" spans="1:19" ht="15" customHeight="1" x14ac:dyDescent="0.35">
      <c r="A16" s="7" t="s">
        <v>214</v>
      </c>
      <c r="B16" s="7" t="s">
        <v>215</v>
      </c>
      <c r="C16" s="7" t="s">
        <v>45</v>
      </c>
      <c r="D16" s="7" t="s">
        <v>28</v>
      </c>
      <c r="E16" s="7" t="s">
        <v>26</v>
      </c>
      <c r="F16" s="8">
        <v>277.7</v>
      </c>
      <c r="H16" s="126" t="s">
        <v>229</v>
      </c>
      <c r="I16" s="127"/>
      <c r="J16" s="60" t="s">
        <v>230</v>
      </c>
      <c r="K16" s="2"/>
      <c r="L16" s="60" t="s">
        <v>231</v>
      </c>
      <c r="M16" s="60" t="s">
        <v>232</v>
      </c>
      <c r="N16" s="60"/>
      <c r="O16" s="60" t="s">
        <v>233</v>
      </c>
      <c r="P16" s="63"/>
      <c r="Q16" s="63"/>
      <c r="R16" s="63"/>
      <c r="S16"/>
    </row>
    <row r="17" spans="1:26" ht="15" customHeight="1" x14ac:dyDescent="0.35">
      <c r="A17" s="7" t="s">
        <v>214</v>
      </c>
      <c r="B17" s="7" t="s">
        <v>218</v>
      </c>
      <c r="C17" s="7" t="s">
        <v>42</v>
      </c>
      <c r="D17" s="7" t="s">
        <v>36</v>
      </c>
      <c r="E17" s="7" t="s">
        <v>46</v>
      </c>
      <c r="F17" s="8">
        <v>278</v>
      </c>
      <c r="H17" s="95" t="s">
        <v>234</v>
      </c>
      <c r="I17" s="71"/>
      <c r="J17" s="72">
        <f t="shared" ref="J17:J29" si="3">COUNTIF($H$17:$H$29,H17&amp;"*")</f>
        <v>1</v>
      </c>
      <c r="K17" s="68"/>
      <c r="L17" s="71" t="s">
        <v>235</v>
      </c>
      <c r="M17" s="72" t="str">
        <f t="shared" ref="M17:M29" si="4">IF(COUNTIF($O$17:$O$22,L17)=1,"是","否")</f>
        <v>否</v>
      </c>
      <c r="N17" s="71"/>
      <c r="O17" s="71" t="s">
        <v>236</v>
      </c>
      <c r="P17" s="63"/>
      <c r="Q17" s="63"/>
      <c r="R17"/>
      <c r="S17"/>
      <c r="T17"/>
      <c r="U17"/>
      <c r="V17"/>
      <c r="W17"/>
      <c r="X17"/>
      <c r="Y17"/>
      <c r="Z17"/>
    </row>
    <row r="18" spans="1:26" ht="15" customHeight="1" x14ac:dyDescent="0.35">
      <c r="A18" s="7" t="s">
        <v>214</v>
      </c>
      <c r="B18" s="7" t="s">
        <v>218</v>
      </c>
      <c r="C18" s="7" t="s">
        <v>27</v>
      </c>
      <c r="D18" s="7" t="s">
        <v>34</v>
      </c>
      <c r="E18" s="7" t="s">
        <v>37</v>
      </c>
      <c r="F18" s="8">
        <v>350</v>
      </c>
      <c r="H18" s="95" t="s">
        <v>237</v>
      </c>
      <c r="I18" s="71"/>
      <c r="J18" s="71">
        <f t="shared" si="3"/>
        <v>1</v>
      </c>
      <c r="K18" s="68"/>
      <c r="L18" s="71" t="s">
        <v>238</v>
      </c>
      <c r="M18" s="71" t="str">
        <f t="shared" si="4"/>
        <v>是</v>
      </c>
      <c r="N18" s="71"/>
      <c r="O18" s="71" t="s">
        <v>239</v>
      </c>
      <c r="P18" s="58"/>
      <c r="Q18" s="58"/>
      <c r="R18" s="58"/>
      <c r="S18" s="58"/>
      <c r="T18"/>
      <c r="U18"/>
      <c r="V18"/>
      <c r="W18"/>
      <c r="X18"/>
      <c r="Y18"/>
      <c r="Z18"/>
    </row>
    <row r="19" spans="1:26" ht="15" customHeight="1" x14ac:dyDescent="0.25">
      <c r="A19" s="7" t="s">
        <v>214</v>
      </c>
      <c r="B19" s="7" t="s">
        <v>215</v>
      </c>
      <c r="C19" s="7" t="s">
        <v>45</v>
      </c>
      <c r="D19" s="7" t="s">
        <v>34</v>
      </c>
      <c r="E19" s="7" t="s">
        <v>35</v>
      </c>
      <c r="F19" s="8">
        <v>408</v>
      </c>
      <c r="H19" s="95" t="s">
        <v>240</v>
      </c>
      <c r="I19" s="71"/>
      <c r="J19" s="71">
        <f t="shared" si="3"/>
        <v>2</v>
      </c>
      <c r="K19" s="69"/>
      <c r="L19" s="71" t="s">
        <v>241</v>
      </c>
      <c r="M19" s="71" t="str">
        <f t="shared" si="4"/>
        <v>否</v>
      </c>
      <c r="N19" s="71"/>
      <c r="O19" s="71" t="s">
        <v>242</v>
      </c>
      <c r="P19" s="58"/>
      <c r="Q19" s="58"/>
      <c r="R19" s="58"/>
      <c r="S19" s="58"/>
      <c r="T19"/>
      <c r="U19"/>
      <c r="V19"/>
      <c r="W19"/>
      <c r="X19"/>
      <c r="Y19"/>
      <c r="Z19"/>
    </row>
    <row r="20" spans="1:26" ht="15" customHeight="1" x14ac:dyDescent="0.25">
      <c r="A20" s="7" t="s">
        <v>214</v>
      </c>
      <c r="B20" s="7" t="s">
        <v>215</v>
      </c>
      <c r="C20" s="7" t="s">
        <v>29</v>
      </c>
      <c r="D20" s="7" t="s">
        <v>34</v>
      </c>
      <c r="E20" s="7" t="s">
        <v>35</v>
      </c>
      <c r="F20" s="8">
        <v>560</v>
      </c>
      <c r="H20" s="95" t="s">
        <v>243</v>
      </c>
      <c r="I20" s="71"/>
      <c r="J20" s="71">
        <f t="shared" si="3"/>
        <v>2</v>
      </c>
      <c r="K20" s="70"/>
      <c r="L20" s="71" t="s">
        <v>244</v>
      </c>
      <c r="M20" s="71" t="str">
        <f t="shared" si="4"/>
        <v>是</v>
      </c>
      <c r="N20" s="71"/>
      <c r="O20" s="71" t="s">
        <v>238</v>
      </c>
      <c r="P20"/>
      <c r="Q20"/>
      <c r="R20"/>
      <c r="S20"/>
      <c r="T20"/>
      <c r="U20"/>
      <c r="V20"/>
      <c r="W20"/>
      <c r="X20"/>
      <c r="Y20"/>
      <c r="Z20"/>
    </row>
    <row r="21" spans="1:26" ht="15" customHeight="1" x14ac:dyDescent="0.25">
      <c r="A21" s="7" t="s">
        <v>214</v>
      </c>
      <c r="B21" s="7" t="s">
        <v>215</v>
      </c>
      <c r="C21" s="7" t="s">
        <v>29</v>
      </c>
      <c r="D21" s="7" t="s">
        <v>28</v>
      </c>
      <c r="E21" s="7" t="s">
        <v>47</v>
      </c>
      <c r="F21" s="8">
        <v>600</v>
      </c>
      <c r="H21" s="95" t="s">
        <v>245</v>
      </c>
      <c r="I21" s="71"/>
      <c r="J21" s="71">
        <f t="shared" si="3"/>
        <v>1</v>
      </c>
      <c r="K21" s="2"/>
      <c r="L21" s="71" t="s">
        <v>246</v>
      </c>
      <c r="M21" s="71" t="str">
        <f t="shared" si="4"/>
        <v>否</v>
      </c>
      <c r="N21" s="71"/>
      <c r="O21" s="71" t="s">
        <v>244</v>
      </c>
      <c r="P21"/>
      <c r="Q21"/>
      <c r="R21"/>
      <c r="S21"/>
      <c r="T21" s="18"/>
      <c r="U21" s="18"/>
      <c r="V21" s="18"/>
      <c r="W21" s="18"/>
      <c r="X21" s="18"/>
      <c r="Y21" s="18"/>
      <c r="Z21" s="18"/>
    </row>
    <row r="22" spans="1:26" ht="15" customHeight="1" x14ac:dyDescent="0.25">
      <c r="A22" s="7" t="s">
        <v>214</v>
      </c>
      <c r="B22" s="7" t="s">
        <v>221</v>
      </c>
      <c r="C22" s="7" t="s">
        <v>32</v>
      </c>
      <c r="D22" s="7" t="s">
        <v>222</v>
      </c>
      <c r="E22" s="7" t="s">
        <v>48</v>
      </c>
      <c r="F22" s="8">
        <v>925</v>
      </c>
      <c r="H22" s="95" t="s">
        <v>247</v>
      </c>
      <c r="I22" s="71"/>
      <c r="J22" s="71">
        <f t="shared" si="3"/>
        <v>1</v>
      </c>
      <c r="K22" s="2"/>
      <c r="L22" s="71" t="s">
        <v>236</v>
      </c>
      <c r="M22" s="71" t="str">
        <f t="shared" si="4"/>
        <v>是</v>
      </c>
      <c r="N22" s="71"/>
      <c r="O22" s="71" t="s">
        <v>248</v>
      </c>
      <c r="P22"/>
      <c r="Q22"/>
      <c r="R22"/>
      <c r="S22"/>
      <c r="T22"/>
      <c r="U22"/>
      <c r="V22"/>
      <c r="W22"/>
      <c r="X22"/>
      <c r="Y22"/>
      <c r="Z22"/>
    </row>
    <row r="23" spans="1:26" ht="15" customHeight="1" x14ac:dyDescent="0.25">
      <c r="A23" s="7" t="s">
        <v>214</v>
      </c>
      <c r="B23" s="7" t="s">
        <v>215</v>
      </c>
      <c r="C23" s="7" t="s">
        <v>45</v>
      </c>
      <c r="D23" s="7" t="s">
        <v>36</v>
      </c>
      <c r="E23" s="7" t="s">
        <v>46</v>
      </c>
      <c r="F23" s="8">
        <v>953</v>
      </c>
      <c r="H23" s="95" t="s">
        <v>249</v>
      </c>
      <c r="I23" s="71"/>
      <c r="J23" s="71">
        <f t="shared" si="3"/>
        <v>1</v>
      </c>
      <c r="K23" s="2"/>
      <c r="L23" s="71" t="s">
        <v>250</v>
      </c>
      <c r="M23" s="71" t="str">
        <f t="shared" si="4"/>
        <v>否</v>
      </c>
      <c r="N23" s="71"/>
      <c r="O23" s="71"/>
      <c r="P23"/>
      <c r="Q23"/>
      <c r="R23"/>
      <c r="S23"/>
      <c r="T23"/>
      <c r="U23"/>
      <c r="V23"/>
      <c r="W23"/>
      <c r="X23"/>
      <c r="Y23"/>
      <c r="Z23"/>
    </row>
    <row r="24" spans="1:26" ht="15" customHeight="1" x14ac:dyDescent="0.25">
      <c r="A24" s="7" t="s">
        <v>214</v>
      </c>
      <c r="B24" s="7" t="s">
        <v>215</v>
      </c>
      <c r="C24" s="7" t="s">
        <v>29</v>
      </c>
      <c r="D24" s="7" t="s">
        <v>28</v>
      </c>
      <c r="E24" s="7" t="s">
        <v>30</v>
      </c>
      <c r="F24" s="8">
        <v>1010</v>
      </c>
      <c r="H24" s="95" t="s">
        <v>251</v>
      </c>
      <c r="I24" s="71"/>
      <c r="J24" s="71">
        <f t="shared" si="3"/>
        <v>1</v>
      </c>
      <c r="K24" s="2"/>
      <c r="L24" s="71" t="s">
        <v>239</v>
      </c>
      <c r="M24" s="71" t="str">
        <f t="shared" si="4"/>
        <v>是</v>
      </c>
      <c r="N24" s="71"/>
      <c r="O24" s="71"/>
      <c r="P24"/>
      <c r="Q24"/>
      <c r="R24"/>
      <c r="S24"/>
      <c r="T24"/>
      <c r="U24"/>
      <c r="V24"/>
      <c r="W24"/>
      <c r="X24"/>
      <c r="Y24"/>
      <c r="Z24"/>
    </row>
    <row r="25" spans="1:26" ht="15" customHeight="1" x14ac:dyDescent="0.25">
      <c r="A25" s="7" t="s">
        <v>214</v>
      </c>
      <c r="B25" s="7" t="s">
        <v>215</v>
      </c>
      <c r="C25" s="7" t="s">
        <v>29</v>
      </c>
      <c r="D25" s="7" t="s">
        <v>28</v>
      </c>
      <c r="E25" s="7" t="s">
        <v>47</v>
      </c>
      <c r="F25" s="8">
        <v>1016.78</v>
      </c>
      <c r="H25" s="95" t="s">
        <v>240</v>
      </c>
      <c r="I25" s="71"/>
      <c r="J25" s="71">
        <f t="shared" si="3"/>
        <v>2</v>
      </c>
      <c r="K25" s="2"/>
      <c r="L25" s="71" t="s">
        <v>252</v>
      </c>
      <c r="M25" s="71" t="str">
        <f t="shared" si="4"/>
        <v>否</v>
      </c>
      <c r="N25" s="71"/>
      <c r="O25" s="71"/>
      <c r="P25"/>
      <c r="Q25"/>
      <c r="R25"/>
      <c r="S25"/>
      <c r="T25"/>
      <c r="U25"/>
      <c r="V25"/>
      <c r="W25"/>
      <c r="X25"/>
      <c r="Y25"/>
      <c r="Z25"/>
    </row>
    <row r="26" spans="1:26" ht="15" customHeight="1" x14ac:dyDescent="0.25">
      <c r="A26" s="7" t="s">
        <v>214</v>
      </c>
      <c r="B26" s="7" t="s">
        <v>215</v>
      </c>
      <c r="C26" s="7" t="s">
        <v>38</v>
      </c>
      <c r="D26" s="7" t="s">
        <v>28</v>
      </c>
      <c r="E26" s="7" t="s">
        <v>24</v>
      </c>
      <c r="F26" s="8">
        <v>1046</v>
      </c>
      <c r="H26" s="95" t="s">
        <v>253</v>
      </c>
      <c r="I26" s="71"/>
      <c r="J26" s="71">
        <f t="shared" si="3"/>
        <v>1</v>
      </c>
      <c r="K26" s="2"/>
      <c r="L26" s="71" t="s">
        <v>248</v>
      </c>
      <c r="M26" s="71" t="str">
        <f t="shared" si="4"/>
        <v>是</v>
      </c>
      <c r="N26" s="71"/>
      <c r="O26" s="71"/>
      <c r="P26"/>
      <c r="Q26"/>
      <c r="R26"/>
      <c r="S26"/>
      <c r="T26"/>
      <c r="U26"/>
      <c r="V26"/>
      <c r="W26"/>
      <c r="X26"/>
      <c r="Y26"/>
      <c r="Z26"/>
    </row>
    <row r="27" spans="1:26" ht="15" customHeight="1" x14ac:dyDescent="0.25">
      <c r="A27" s="7" t="s">
        <v>214</v>
      </c>
      <c r="B27" s="7" t="s">
        <v>221</v>
      </c>
      <c r="C27" s="7" t="s">
        <v>32</v>
      </c>
      <c r="D27" s="7" t="s">
        <v>40</v>
      </c>
      <c r="E27" s="7" t="s">
        <v>49</v>
      </c>
      <c r="F27" s="8">
        <v>1066.25</v>
      </c>
      <c r="H27" s="95" t="s">
        <v>254</v>
      </c>
      <c r="I27" s="71"/>
      <c r="J27" s="71">
        <f t="shared" si="3"/>
        <v>1</v>
      </c>
      <c r="K27" s="2"/>
      <c r="L27" s="71" t="s">
        <v>255</v>
      </c>
      <c r="M27" s="71" t="str">
        <f t="shared" si="4"/>
        <v>否</v>
      </c>
      <c r="N27" s="71"/>
      <c r="O27" s="71"/>
      <c r="P27"/>
      <c r="Q27"/>
      <c r="R27"/>
      <c r="S27"/>
      <c r="T27"/>
      <c r="U27"/>
      <c r="V27"/>
      <c r="W27"/>
      <c r="X27"/>
      <c r="Y27"/>
      <c r="Z27"/>
    </row>
    <row r="28" spans="1:26" ht="15" customHeight="1" x14ac:dyDescent="0.25">
      <c r="A28" s="7" t="s">
        <v>214</v>
      </c>
      <c r="B28" s="7" t="s">
        <v>221</v>
      </c>
      <c r="C28" s="7" t="s">
        <v>32</v>
      </c>
      <c r="D28" s="7" t="s">
        <v>40</v>
      </c>
      <c r="E28" s="7" t="s">
        <v>50</v>
      </c>
      <c r="F28" s="8">
        <v>1068</v>
      </c>
      <c r="H28" s="95" t="s">
        <v>256</v>
      </c>
      <c r="I28" s="71"/>
      <c r="J28" s="71">
        <f t="shared" si="3"/>
        <v>1</v>
      </c>
      <c r="K28" s="2"/>
      <c r="L28" s="71" t="s">
        <v>242</v>
      </c>
      <c r="M28" s="71" t="str">
        <f t="shared" si="4"/>
        <v>是</v>
      </c>
      <c r="N28" s="71"/>
      <c r="O28" s="71"/>
      <c r="P28"/>
      <c r="Q28"/>
      <c r="R28"/>
      <c r="S28"/>
      <c r="T28"/>
      <c r="U28"/>
      <c r="V28"/>
      <c r="W28"/>
      <c r="X28"/>
      <c r="Y28"/>
      <c r="Z28"/>
    </row>
    <row r="29" spans="1:26" ht="15" customHeight="1" x14ac:dyDescent="0.25">
      <c r="A29" s="7" t="s">
        <v>214</v>
      </c>
      <c r="B29" s="7" t="s">
        <v>215</v>
      </c>
      <c r="C29" s="7" t="s">
        <v>22</v>
      </c>
      <c r="D29" s="7" t="s">
        <v>34</v>
      </c>
      <c r="E29" s="7" t="s">
        <v>35</v>
      </c>
      <c r="F29" s="8">
        <v>1256.3</v>
      </c>
      <c r="H29" s="95" t="s">
        <v>243</v>
      </c>
      <c r="I29" s="71"/>
      <c r="J29" s="71">
        <f t="shared" si="3"/>
        <v>2</v>
      </c>
      <c r="K29" s="2"/>
      <c r="L29" s="71" t="s">
        <v>257</v>
      </c>
      <c r="M29" s="71" t="str">
        <f t="shared" si="4"/>
        <v>否</v>
      </c>
      <c r="N29" s="71"/>
      <c r="O29" s="71"/>
      <c r="T29"/>
      <c r="U29"/>
      <c r="V29"/>
      <c r="W29"/>
      <c r="X29"/>
      <c r="Y29"/>
      <c r="Z29"/>
    </row>
    <row r="30" spans="1:26" ht="15" customHeight="1" x14ac:dyDescent="0.25">
      <c r="A30" s="7" t="s">
        <v>214</v>
      </c>
      <c r="B30" s="7" t="s">
        <v>215</v>
      </c>
      <c r="C30" s="7" t="s">
        <v>51</v>
      </c>
      <c r="D30" s="7" t="s">
        <v>28</v>
      </c>
      <c r="E30" s="7" t="s">
        <v>52</v>
      </c>
      <c r="F30" s="8">
        <v>1260</v>
      </c>
      <c r="H30" s="19"/>
      <c r="I30" s="64"/>
      <c r="J30" s="64"/>
      <c r="K30" s="64"/>
      <c r="L30" s="64"/>
      <c r="M30" s="64"/>
      <c r="N30" s="64"/>
      <c r="O30" s="64"/>
      <c r="P30" s="64"/>
      <c r="Q30" s="38"/>
      <c r="T30"/>
      <c r="U30"/>
      <c r="V30"/>
      <c r="W30"/>
      <c r="X30"/>
      <c r="Y30"/>
      <c r="Z30"/>
    </row>
    <row r="31" spans="1:26" ht="15" customHeight="1" x14ac:dyDescent="0.25">
      <c r="A31" s="7" t="s">
        <v>214</v>
      </c>
      <c r="B31" s="7" t="s">
        <v>218</v>
      </c>
      <c r="C31" s="7" t="s">
        <v>27</v>
      </c>
      <c r="D31" s="7" t="s">
        <v>53</v>
      </c>
      <c r="E31" s="7" t="s">
        <v>37</v>
      </c>
      <c r="F31" s="8">
        <v>1300</v>
      </c>
    </row>
    <row r="32" spans="1:26" ht="15" customHeight="1" x14ac:dyDescent="0.25">
      <c r="A32" s="7" t="s">
        <v>214</v>
      </c>
      <c r="B32" s="7" t="s">
        <v>215</v>
      </c>
      <c r="C32" s="7" t="s">
        <v>54</v>
      </c>
      <c r="D32" s="7" t="s">
        <v>34</v>
      </c>
      <c r="E32" s="7" t="s">
        <v>35</v>
      </c>
      <c r="F32" s="8">
        <v>1328.9</v>
      </c>
      <c r="H32" s="125" t="s">
        <v>288</v>
      </c>
      <c r="I32" s="125"/>
      <c r="J32" s="56"/>
      <c r="K32" s="19"/>
      <c r="L32" s="19"/>
      <c r="M32" s="19"/>
      <c r="N32" s="19"/>
      <c r="O32" s="19"/>
      <c r="P32" s="19"/>
      <c r="Q32" s="19"/>
      <c r="R32" s="19"/>
      <c r="S32" s="19"/>
    </row>
    <row r="33" spans="1:21" ht="15" customHeight="1" x14ac:dyDescent="0.25">
      <c r="A33" s="7" t="s">
        <v>214</v>
      </c>
      <c r="B33" s="7" t="s">
        <v>221</v>
      </c>
      <c r="C33" s="7" t="s">
        <v>32</v>
      </c>
      <c r="D33" s="7" t="s">
        <v>222</v>
      </c>
      <c r="E33" s="7" t="s">
        <v>258</v>
      </c>
      <c r="F33" s="8">
        <v>1421.66</v>
      </c>
      <c r="H33" s="19" t="s">
        <v>283</v>
      </c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</row>
    <row r="34" spans="1:21" ht="15" customHeight="1" x14ac:dyDescent="0.25">
      <c r="A34" s="7" t="s">
        <v>214</v>
      </c>
      <c r="B34" s="7" t="s">
        <v>215</v>
      </c>
      <c r="C34" s="7" t="s">
        <v>38</v>
      </c>
      <c r="D34" s="7" t="s">
        <v>34</v>
      </c>
      <c r="E34" s="7" t="s">
        <v>35</v>
      </c>
      <c r="F34" s="8">
        <v>1755</v>
      </c>
      <c r="H34" s="56" t="s">
        <v>284</v>
      </c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38"/>
      <c r="U34" s="38"/>
    </row>
    <row r="35" spans="1:21" ht="15" customHeight="1" x14ac:dyDescent="0.25">
      <c r="A35" s="7" t="s">
        <v>214</v>
      </c>
      <c r="B35" s="7" t="s">
        <v>215</v>
      </c>
      <c r="C35" s="7" t="s">
        <v>38</v>
      </c>
      <c r="D35" s="7" t="s">
        <v>34</v>
      </c>
      <c r="E35" s="7" t="s">
        <v>35</v>
      </c>
      <c r="F35" s="8">
        <v>2220</v>
      </c>
      <c r="G35" s="65" t="s">
        <v>259</v>
      </c>
      <c r="H35" s="66"/>
      <c r="I35" s="66"/>
      <c r="J35" s="66"/>
      <c r="K35" s="66"/>
      <c r="L35" s="66"/>
      <c r="M35" s="66"/>
      <c r="N35" s="66"/>
      <c r="O35" s="66"/>
      <c r="P35" s="66"/>
      <c r="Q35" s="66"/>
      <c r="R35" s="66"/>
      <c r="S35" s="66"/>
    </row>
    <row r="36" spans="1:21" ht="15" customHeight="1" x14ac:dyDescent="0.25">
      <c r="A36" s="7" t="s">
        <v>214</v>
      </c>
      <c r="B36" s="7" t="s">
        <v>215</v>
      </c>
      <c r="C36" s="7" t="s">
        <v>25</v>
      </c>
      <c r="D36" s="7" t="s">
        <v>36</v>
      </c>
      <c r="E36" s="7" t="s">
        <v>46</v>
      </c>
      <c r="F36" s="8">
        <v>2561</v>
      </c>
    </row>
    <row r="37" spans="1:21" ht="15" customHeight="1" x14ac:dyDescent="0.25">
      <c r="A37" s="7" t="s">
        <v>214</v>
      </c>
      <c r="B37" s="7" t="s">
        <v>215</v>
      </c>
      <c r="C37" s="7" t="s">
        <v>22</v>
      </c>
      <c r="D37" s="7" t="s">
        <v>53</v>
      </c>
      <c r="E37" s="7" t="s">
        <v>35</v>
      </c>
      <c r="F37" s="8">
        <v>2977.9</v>
      </c>
      <c r="H37" s="125" t="s">
        <v>287</v>
      </c>
      <c r="I37" s="125"/>
      <c r="J37" s="38"/>
    </row>
    <row r="38" spans="1:21" ht="15" customHeight="1" x14ac:dyDescent="0.25">
      <c r="A38" s="7" t="s">
        <v>214</v>
      </c>
      <c r="B38" s="7" t="s">
        <v>218</v>
      </c>
      <c r="C38" s="7" t="s">
        <v>260</v>
      </c>
      <c r="D38" s="7" t="s">
        <v>53</v>
      </c>
      <c r="E38" s="7" t="s">
        <v>35</v>
      </c>
      <c r="F38" s="8">
        <v>3048.4</v>
      </c>
      <c r="H38" s="19" t="s">
        <v>285</v>
      </c>
      <c r="I38" s="19"/>
      <c r="J38" s="19"/>
      <c r="K38" s="19"/>
      <c r="L38" s="19"/>
      <c r="M38" s="19"/>
      <c r="N38" s="19"/>
      <c r="O38" s="19"/>
      <c r="P38" s="19"/>
      <c r="Q38" s="19"/>
      <c r="R38" s="67"/>
    </row>
    <row r="39" spans="1:21" ht="15" customHeight="1" x14ac:dyDescent="0.25">
      <c r="A39" s="7" t="s">
        <v>214</v>
      </c>
      <c r="B39" s="7" t="s">
        <v>261</v>
      </c>
      <c r="C39" s="7" t="s">
        <v>262</v>
      </c>
      <c r="D39" s="7" t="s">
        <v>28</v>
      </c>
      <c r="E39" s="7" t="s">
        <v>263</v>
      </c>
      <c r="F39" s="8">
        <v>3600</v>
      </c>
      <c r="H39" s="19" t="s">
        <v>286</v>
      </c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67"/>
    </row>
    <row r="40" spans="1:21" ht="15" customHeight="1" x14ac:dyDescent="0.25">
      <c r="A40" s="7" t="s">
        <v>214</v>
      </c>
      <c r="B40" s="7" t="s">
        <v>218</v>
      </c>
      <c r="C40" s="7" t="s">
        <v>264</v>
      </c>
      <c r="D40" s="7" t="s">
        <v>53</v>
      </c>
      <c r="E40" s="7" t="s">
        <v>35</v>
      </c>
      <c r="F40" s="8">
        <v>6058.9</v>
      </c>
      <c r="S40" s="19"/>
      <c r="T40" s="38"/>
    </row>
    <row r="41" spans="1:21" ht="15" customHeight="1" x14ac:dyDescent="0.25">
      <c r="A41" s="7" t="s">
        <v>214</v>
      </c>
      <c r="B41" s="7" t="s">
        <v>221</v>
      </c>
      <c r="C41" s="7" t="s">
        <v>32</v>
      </c>
      <c r="D41" s="7" t="s">
        <v>222</v>
      </c>
      <c r="E41" s="7" t="s">
        <v>265</v>
      </c>
      <c r="F41" s="8">
        <v>15783</v>
      </c>
    </row>
    <row r="42" spans="1:21" ht="15" customHeight="1" x14ac:dyDescent="0.25">
      <c r="A42" s="7" t="s">
        <v>214</v>
      </c>
      <c r="B42" s="7" t="s">
        <v>215</v>
      </c>
      <c r="C42" s="7" t="s">
        <v>266</v>
      </c>
      <c r="D42" s="7" t="s">
        <v>23</v>
      </c>
      <c r="E42" s="7" t="s">
        <v>267</v>
      </c>
      <c r="F42" s="8">
        <v>31330.77</v>
      </c>
    </row>
    <row r="43" spans="1:21" ht="15" customHeight="1" x14ac:dyDescent="0.25">
      <c r="A43" s="7" t="s">
        <v>268</v>
      </c>
      <c r="B43" s="7" t="s">
        <v>269</v>
      </c>
      <c r="C43" s="7" t="s">
        <v>270</v>
      </c>
      <c r="D43" s="7" t="s">
        <v>23</v>
      </c>
      <c r="E43" s="7" t="s">
        <v>43</v>
      </c>
      <c r="F43" s="8">
        <v>18</v>
      </c>
    </row>
    <row r="44" spans="1:21" ht="15" customHeight="1" x14ac:dyDescent="0.25">
      <c r="A44" s="7" t="s">
        <v>268</v>
      </c>
      <c r="B44" s="7" t="s">
        <v>271</v>
      </c>
      <c r="C44" s="7" t="s">
        <v>272</v>
      </c>
      <c r="D44" s="7" t="s">
        <v>34</v>
      </c>
      <c r="E44" s="7" t="s">
        <v>35</v>
      </c>
      <c r="F44" s="8">
        <v>36</v>
      </c>
    </row>
    <row r="45" spans="1:21" ht="15" customHeight="1" x14ac:dyDescent="0.25">
      <c r="A45" s="7" t="s">
        <v>268</v>
      </c>
      <c r="B45" s="7" t="s">
        <v>273</v>
      </c>
      <c r="C45" s="7" t="s">
        <v>274</v>
      </c>
      <c r="D45" s="7" t="s">
        <v>36</v>
      </c>
      <c r="E45" s="7" t="s">
        <v>46</v>
      </c>
      <c r="F45" s="8">
        <v>52</v>
      </c>
    </row>
    <row r="46" spans="1:21" ht="15" customHeight="1" x14ac:dyDescent="0.25">
      <c r="A46" s="7" t="s">
        <v>268</v>
      </c>
      <c r="B46" s="7" t="s">
        <v>273</v>
      </c>
      <c r="C46" s="7" t="s">
        <v>274</v>
      </c>
      <c r="D46" s="7" t="s">
        <v>36</v>
      </c>
      <c r="E46" s="7" t="s">
        <v>46</v>
      </c>
      <c r="F46" s="8">
        <v>60</v>
      </c>
    </row>
    <row r="47" spans="1:21" ht="15" customHeight="1" x14ac:dyDescent="0.25">
      <c r="A47" s="7" t="s">
        <v>268</v>
      </c>
      <c r="B47" s="7" t="s">
        <v>275</v>
      </c>
      <c r="C47" s="7" t="s">
        <v>27</v>
      </c>
      <c r="D47" s="7" t="s">
        <v>222</v>
      </c>
      <c r="E47" s="7" t="s">
        <v>33</v>
      </c>
      <c r="F47" s="8">
        <v>65</v>
      </c>
    </row>
    <row r="48" spans="1:21" ht="15" customHeight="1" x14ac:dyDescent="0.25">
      <c r="A48" s="7" t="s">
        <v>268</v>
      </c>
      <c r="B48" s="7" t="s">
        <v>275</v>
      </c>
      <c r="C48" s="7" t="s">
        <v>25</v>
      </c>
      <c r="D48" s="7" t="s">
        <v>34</v>
      </c>
      <c r="E48" s="7" t="s">
        <v>35</v>
      </c>
      <c r="F48" s="8">
        <v>78</v>
      </c>
    </row>
    <row r="49" spans="1:7" ht="15" customHeight="1" x14ac:dyDescent="0.25">
      <c r="A49" s="7" t="s">
        <v>268</v>
      </c>
      <c r="B49" s="7" t="s">
        <v>214</v>
      </c>
      <c r="C49" s="7" t="s">
        <v>276</v>
      </c>
      <c r="D49" s="7" t="s">
        <v>36</v>
      </c>
      <c r="E49" s="7" t="s">
        <v>46</v>
      </c>
      <c r="F49" s="8">
        <v>80</v>
      </c>
    </row>
    <row r="50" spans="1:7" ht="15" customHeight="1" x14ac:dyDescent="0.25">
      <c r="A50" s="7" t="s">
        <v>268</v>
      </c>
      <c r="B50" s="7" t="s">
        <v>277</v>
      </c>
      <c r="C50" s="7" t="s">
        <v>278</v>
      </c>
      <c r="D50" s="7" t="s">
        <v>28</v>
      </c>
      <c r="E50" s="7" t="s">
        <v>279</v>
      </c>
      <c r="F50" s="8">
        <v>95</v>
      </c>
    </row>
    <row r="51" spans="1:7" ht="15" customHeight="1" x14ac:dyDescent="0.25">
      <c r="A51" s="7" t="s">
        <v>268</v>
      </c>
      <c r="B51" s="7" t="s">
        <v>273</v>
      </c>
      <c r="C51" s="7" t="s">
        <v>280</v>
      </c>
      <c r="D51" s="7" t="s">
        <v>34</v>
      </c>
      <c r="E51" s="7" t="s">
        <v>35</v>
      </c>
      <c r="F51" s="8">
        <v>108</v>
      </c>
    </row>
    <row r="52" spans="1:7" ht="15" customHeight="1" x14ac:dyDescent="0.25">
      <c r="A52" s="7" t="s">
        <v>268</v>
      </c>
      <c r="B52" s="7" t="s">
        <v>273</v>
      </c>
      <c r="C52" s="7" t="s">
        <v>274</v>
      </c>
      <c r="D52" s="7" t="s">
        <v>28</v>
      </c>
      <c r="E52" s="7" t="s">
        <v>26</v>
      </c>
      <c r="F52" s="8">
        <v>120.7</v>
      </c>
    </row>
    <row r="53" spans="1:7" ht="15" customHeight="1" x14ac:dyDescent="0.25">
      <c r="A53" s="7" t="s">
        <v>268</v>
      </c>
      <c r="B53" s="7" t="s">
        <v>281</v>
      </c>
      <c r="C53" s="7" t="s">
        <v>282</v>
      </c>
      <c r="D53" s="7" t="s">
        <v>28</v>
      </c>
      <c r="E53" s="7" t="s">
        <v>30</v>
      </c>
      <c r="F53" s="8">
        <v>133</v>
      </c>
    </row>
    <row r="55" spans="1:7" ht="15" customHeight="1" x14ac:dyDescent="0.25">
      <c r="G55" s="59"/>
    </row>
    <row r="56" spans="1:7" ht="15" customHeight="1" x14ac:dyDescent="0.25">
      <c r="G56" s="61"/>
    </row>
    <row r="57" spans="1:7" ht="15" customHeight="1" x14ac:dyDescent="0.25">
      <c r="G57" s="61"/>
    </row>
    <row r="58" spans="1:7" ht="15" customHeight="1" x14ac:dyDescent="0.25">
      <c r="G58" s="61"/>
    </row>
    <row r="59" spans="1:7" ht="15" customHeight="1" x14ac:dyDescent="0.25">
      <c r="G59" s="61"/>
    </row>
    <row r="60" spans="1:7" ht="15" customHeight="1" x14ac:dyDescent="0.25">
      <c r="G60" s="61"/>
    </row>
    <row r="61" spans="1:7" ht="15" customHeight="1" x14ac:dyDescent="0.25">
      <c r="G61" s="61"/>
    </row>
    <row r="62" spans="1:7" ht="15" customHeight="1" x14ac:dyDescent="0.25">
      <c r="G62" s="61"/>
    </row>
    <row r="63" spans="1:7" ht="15" customHeight="1" x14ac:dyDescent="0.25">
      <c r="G63" s="61"/>
    </row>
    <row r="64" spans="1:7" ht="15" customHeight="1" x14ac:dyDescent="0.25">
      <c r="G64" s="61"/>
    </row>
    <row r="65" spans="7:7" ht="15" customHeight="1" x14ac:dyDescent="0.25">
      <c r="G65" s="61"/>
    </row>
    <row r="66" spans="7:7" ht="15" customHeight="1" x14ac:dyDescent="0.25">
      <c r="G66" s="61"/>
    </row>
    <row r="67" spans="7:7" ht="15" customHeight="1" x14ac:dyDescent="0.25">
      <c r="G67" s="61"/>
    </row>
    <row r="68" spans="7:7" ht="15" customHeight="1" x14ac:dyDescent="0.25">
      <c r="G68" s="61"/>
    </row>
    <row r="69" spans="7:7" ht="15" customHeight="1" x14ac:dyDescent="0.25">
      <c r="G69" s="61"/>
    </row>
  </sheetData>
  <mergeCells count="4">
    <mergeCell ref="H4:I4"/>
    <mergeCell ref="H37:I37"/>
    <mergeCell ref="H32:I32"/>
    <mergeCell ref="H16:I16"/>
  </mergeCells>
  <phoneticPr fontId="1" type="noConversion"/>
  <conditionalFormatting sqref="H17:H29">
    <cfRule type="expression" dxfId="3" priority="2">
      <formula>COUNTIF($H$17:$H$29,H17&amp;"*")&gt;1</formula>
    </cfRule>
    <cfRule type="expression" dxfId="2" priority="3">
      <formula>COUNTIF($H$17:$H$29,$H$17&amp;"*")&gt;1</formula>
    </cfRule>
    <cfRule type="expression" dxfId="1" priority="4">
      <formula>COUNTIF($A$2:$A$14,H17&amp;"*")&gt;1</formula>
    </cfRule>
  </conditionalFormatting>
  <conditionalFormatting sqref="L17:L29">
    <cfRule type="expression" dxfId="0" priority="1">
      <formula>COUNTIF($O$17:$O$22,L17)=0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661589-EA39-45A3-BBAB-766F80EB3FAF}">
  <dimension ref="A1:U54"/>
  <sheetViews>
    <sheetView topLeftCell="A22" workbookViewId="0">
      <selection activeCell="K38" sqref="K38"/>
    </sheetView>
  </sheetViews>
  <sheetFormatPr defaultRowHeight="12" x14ac:dyDescent="0.25"/>
  <cols>
    <col min="1" max="4" width="9.19921875" style="24" customWidth="1"/>
    <col min="5" max="5" width="9.59765625" style="24" customWidth="1"/>
    <col min="6" max="6" width="9.19921875" style="24" customWidth="1"/>
    <col min="7" max="7" width="8.796875" style="24"/>
    <col min="8" max="8" width="9.8984375" style="38" customWidth="1"/>
    <col min="9" max="11" width="8.796875" style="24"/>
    <col min="12" max="12" width="9.09765625" style="24" customWidth="1"/>
    <col min="13" max="13" width="9.796875" style="24" customWidth="1"/>
    <col min="14" max="224" width="8.796875" style="24"/>
    <col min="225" max="225" width="3" style="24" customWidth="1"/>
    <col min="226" max="226" width="12.19921875" style="24" bestFit="1" customWidth="1"/>
    <col min="227" max="227" width="9.69921875" style="24" bestFit="1" customWidth="1"/>
    <col min="228" max="229" width="7.5" style="24" bestFit="1" customWidth="1"/>
    <col min="230" max="230" width="4.69921875" style="24" bestFit="1" customWidth="1"/>
    <col min="231" max="234" width="8.796875" style="24"/>
    <col min="235" max="235" width="11.19921875" style="24" customWidth="1"/>
    <col min="236" max="236" width="11.19921875" style="24" bestFit="1" customWidth="1"/>
    <col min="237" max="238" width="8" style="24" bestFit="1" customWidth="1"/>
    <col min="239" max="239" width="4.69921875" style="24" bestFit="1" customWidth="1"/>
    <col min="240" max="241" width="11.19921875" style="24" bestFit="1" customWidth="1"/>
    <col min="242" max="480" width="8.796875" style="24"/>
    <col min="481" max="481" width="3" style="24" customWidth="1"/>
    <col min="482" max="482" width="12.19921875" style="24" bestFit="1" customWidth="1"/>
    <col min="483" max="483" width="9.69921875" style="24" bestFit="1" customWidth="1"/>
    <col min="484" max="485" width="7.5" style="24" bestFit="1" customWidth="1"/>
    <col min="486" max="486" width="4.69921875" style="24" bestFit="1" customWidth="1"/>
    <col min="487" max="490" width="8.796875" style="24"/>
    <col min="491" max="491" width="11.19921875" style="24" customWidth="1"/>
    <col min="492" max="492" width="11.19921875" style="24" bestFit="1" customWidth="1"/>
    <col min="493" max="494" width="8" style="24" bestFit="1" customWidth="1"/>
    <col min="495" max="495" width="4.69921875" style="24" bestFit="1" customWidth="1"/>
    <col min="496" max="497" width="11.19921875" style="24" bestFit="1" customWidth="1"/>
    <col min="498" max="736" width="8.796875" style="24"/>
    <col min="737" max="737" width="3" style="24" customWidth="1"/>
    <col min="738" max="738" width="12.19921875" style="24" bestFit="1" customWidth="1"/>
    <col min="739" max="739" width="9.69921875" style="24" bestFit="1" customWidth="1"/>
    <col min="740" max="741" width="7.5" style="24" bestFit="1" customWidth="1"/>
    <col min="742" max="742" width="4.69921875" style="24" bestFit="1" customWidth="1"/>
    <col min="743" max="746" width="8.796875" style="24"/>
    <col min="747" max="747" width="11.19921875" style="24" customWidth="1"/>
    <col min="748" max="748" width="11.19921875" style="24" bestFit="1" customWidth="1"/>
    <col min="749" max="750" width="8" style="24" bestFit="1" customWidth="1"/>
    <col min="751" max="751" width="4.69921875" style="24" bestFit="1" customWidth="1"/>
    <col min="752" max="753" width="11.19921875" style="24" bestFit="1" customWidth="1"/>
    <col min="754" max="992" width="8.796875" style="24"/>
    <col min="993" max="993" width="3" style="24" customWidth="1"/>
    <col min="994" max="994" width="12.19921875" style="24" bestFit="1" customWidth="1"/>
    <col min="995" max="995" width="9.69921875" style="24" bestFit="1" customWidth="1"/>
    <col min="996" max="997" width="7.5" style="24" bestFit="1" customWidth="1"/>
    <col min="998" max="998" width="4.69921875" style="24" bestFit="1" customWidth="1"/>
    <col min="999" max="1002" width="8.796875" style="24"/>
    <col min="1003" max="1003" width="11.19921875" style="24" customWidth="1"/>
    <col min="1004" max="1004" width="11.19921875" style="24" bestFit="1" customWidth="1"/>
    <col min="1005" max="1006" width="8" style="24" bestFit="1" customWidth="1"/>
    <col min="1007" max="1007" width="4.69921875" style="24" bestFit="1" customWidth="1"/>
    <col min="1008" max="1009" width="11.19921875" style="24" bestFit="1" customWidth="1"/>
    <col min="1010" max="1248" width="8.796875" style="24"/>
    <col min="1249" max="1249" width="3" style="24" customWidth="1"/>
    <col min="1250" max="1250" width="12.19921875" style="24" bestFit="1" customWidth="1"/>
    <col min="1251" max="1251" width="9.69921875" style="24" bestFit="1" customWidth="1"/>
    <col min="1252" max="1253" width="7.5" style="24" bestFit="1" customWidth="1"/>
    <col min="1254" max="1254" width="4.69921875" style="24" bestFit="1" customWidth="1"/>
    <col min="1255" max="1258" width="8.796875" style="24"/>
    <col min="1259" max="1259" width="11.19921875" style="24" customWidth="1"/>
    <col min="1260" max="1260" width="11.19921875" style="24" bestFit="1" customWidth="1"/>
    <col min="1261" max="1262" width="8" style="24" bestFit="1" customWidth="1"/>
    <col min="1263" max="1263" width="4.69921875" style="24" bestFit="1" customWidth="1"/>
    <col min="1264" max="1265" width="11.19921875" style="24" bestFit="1" customWidth="1"/>
    <col min="1266" max="1504" width="8.796875" style="24"/>
    <col min="1505" max="1505" width="3" style="24" customWidth="1"/>
    <col min="1506" max="1506" width="12.19921875" style="24" bestFit="1" customWidth="1"/>
    <col min="1507" max="1507" width="9.69921875" style="24" bestFit="1" customWidth="1"/>
    <col min="1508" max="1509" width="7.5" style="24" bestFit="1" customWidth="1"/>
    <col min="1510" max="1510" width="4.69921875" style="24" bestFit="1" customWidth="1"/>
    <col min="1511" max="1514" width="8.796875" style="24"/>
    <col min="1515" max="1515" width="11.19921875" style="24" customWidth="1"/>
    <col min="1516" max="1516" width="11.19921875" style="24" bestFit="1" customWidth="1"/>
    <col min="1517" max="1518" width="8" style="24" bestFit="1" customWidth="1"/>
    <col min="1519" max="1519" width="4.69921875" style="24" bestFit="1" customWidth="1"/>
    <col min="1520" max="1521" width="11.19921875" style="24" bestFit="1" customWidth="1"/>
    <col min="1522" max="1760" width="8.796875" style="24"/>
    <col min="1761" max="1761" width="3" style="24" customWidth="1"/>
    <col min="1762" max="1762" width="12.19921875" style="24" bestFit="1" customWidth="1"/>
    <col min="1763" max="1763" width="9.69921875" style="24" bestFit="1" customWidth="1"/>
    <col min="1764" max="1765" width="7.5" style="24" bestFit="1" customWidth="1"/>
    <col min="1766" max="1766" width="4.69921875" style="24" bestFit="1" customWidth="1"/>
    <col min="1767" max="1770" width="8.796875" style="24"/>
    <col min="1771" max="1771" width="11.19921875" style="24" customWidth="1"/>
    <col min="1772" max="1772" width="11.19921875" style="24" bestFit="1" customWidth="1"/>
    <col min="1773" max="1774" width="8" style="24" bestFit="1" customWidth="1"/>
    <col min="1775" max="1775" width="4.69921875" style="24" bestFit="1" customWidth="1"/>
    <col min="1776" max="1777" width="11.19921875" style="24" bestFit="1" customWidth="1"/>
    <col min="1778" max="2016" width="8.796875" style="24"/>
    <col min="2017" max="2017" width="3" style="24" customWidth="1"/>
    <col min="2018" max="2018" width="12.19921875" style="24" bestFit="1" customWidth="1"/>
    <col min="2019" max="2019" width="9.69921875" style="24" bestFit="1" customWidth="1"/>
    <col min="2020" max="2021" width="7.5" style="24" bestFit="1" customWidth="1"/>
    <col min="2022" max="2022" width="4.69921875" style="24" bestFit="1" customWidth="1"/>
    <col min="2023" max="2026" width="8.796875" style="24"/>
    <col min="2027" max="2027" width="11.19921875" style="24" customWidth="1"/>
    <col min="2028" max="2028" width="11.19921875" style="24" bestFit="1" customWidth="1"/>
    <col min="2029" max="2030" width="8" style="24" bestFit="1" customWidth="1"/>
    <col min="2031" max="2031" width="4.69921875" style="24" bestFit="1" customWidth="1"/>
    <col min="2032" max="2033" width="11.19921875" style="24" bestFit="1" customWidth="1"/>
    <col min="2034" max="2272" width="8.796875" style="24"/>
    <col min="2273" max="2273" width="3" style="24" customWidth="1"/>
    <col min="2274" max="2274" width="12.19921875" style="24" bestFit="1" customWidth="1"/>
    <col min="2275" max="2275" width="9.69921875" style="24" bestFit="1" customWidth="1"/>
    <col min="2276" max="2277" width="7.5" style="24" bestFit="1" customWidth="1"/>
    <col min="2278" max="2278" width="4.69921875" style="24" bestFit="1" customWidth="1"/>
    <col min="2279" max="2282" width="8.796875" style="24"/>
    <col min="2283" max="2283" width="11.19921875" style="24" customWidth="1"/>
    <col min="2284" max="2284" width="11.19921875" style="24" bestFit="1" customWidth="1"/>
    <col min="2285" max="2286" width="8" style="24" bestFit="1" customWidth="1"/>
    <col min="2287" max="2287" width="4.69921875" style="24" bestFit="1" customWidth="1"/>
    <col min="2288" max="2289" width="11.19921875" style="24" bestFit="1" customWidth="1"/>
    <col min="2290" max="2528" width="8.796875" style="24"/>
    <col min="2529" max="2529" width="3" style="24" customWidth="1"/>
    <col min="2530" max="2530" width="12.19921875" style="24" bestFit="1" customWidth="1"/>
    <col min="2531" max="2531" width="9.69921875" style="24" bestFit="1" customWidth="1"/>
    <col min="2532" max="2533" width="7.5" style="24" bestFit="1" customWidth="1"/>
    <col min="2534" max="2534" width="4.69921875" style="24" bestFit="1" customWidth="1"/>
    <col min="2535" max="2538" width="8.796875" style="24"/>
    <col min="2539" max="2539" width="11.19921875" style="24" customWidth="1"/>
    <col min="2540" max="2540" width="11.19921875" style="24" bestFit="1" customWidth="1"/>
    <col min="2541" max="2542" width="8" style="24" bestFit="1" customWidth="1"/>
    <col min="2543" max="2543" width="4.69921875" style="24" bestFit="1" customWidth="1"/>
    <col min="2544" max="2545" width="11.19921875" style="24" bestFit="1" customWidth="1"/>
    <col min="2546" max="2784" width="8.796875" style="24"/>
    <col min="2785" max="2785" width="3" style="24" customWidth="1"/>
    <col min="2786" max="2786" width="12.19921875" style="24" bestFit="1" customWidth="1"/>
    <col min="2787" max="2787" width="9.69921875" style="24" bestFit="1" customWidth="1"/>
    <col min="2788" max="2789" width="7.5" style="24" bestFit="1" customWidth="1"/>
    <col min="2790" max="2790" width="4.69921875" style="24" bestFit="1" customWidth="1"/>
    <col min="2791" max="2794" width="8.796875" style="24"/>
    <col min="2795" max="2795" width="11.19921875" style="24" customWidth="1"/>
    <col min="2796" max="2796" width="11.19921875" style="24" bestFit="1" customWidth="1"/>
    <col min="2797" max="2798" width="8" style="24" bestFit="1" customWidth="1"/>
    <col min="2799" max="2799" width="4.69921875" style="24" bestFit="1" customWidth="1"/>
    <col min="2800" max="2801" width="11.19921875" style="24" bestFit="1" customWidth="1"/>
    <col min="2802" max="3040" width="8.796875" style="24"/>
    <col min="3041" max="3041" width="3" style="24" customWidth="1"/>
    <col min="3042" max="3042" width="12.19921875" style="24" bestFit="1" customWidth="1"/>
    <col min="3043" max="3043" width="9.69921875" style="24" bestFit="1" customWidth="1"/>
    <col min="3044" max="3045" width="7.5" style="24" bestFit="1" customWidth="1"/>
    <col min="3046" max="3046" width="4.69921875" style="24" bestFit="1" customWidth="1"/>
    <col min="3047" max="3050" width="8.796875" style="24"/>
    <col min="3051" max="3051" width="11.19921875" style="24" customWidth="1"/>
    <col min="3052" max="3052" width="11.19921875" style="24" bestFit="1" customWidth="1"/>
    <col min="3053" max="3054" width="8" style="24" bestFit="1" customWidth="1"/>
    <col min="3055" max="3055" width="4.69921875" style="24" bestFit="1" customWidth="1"/>
    <col min="3056" max="3057" width="11.19921875" style="24" bestFit="1" customWidth="1"/>
    <col min="3058" max="3296" width="8.796875" style="24"/>
    <col min="3297" max="3297" width="3" style="24" customWidth="1"/>
    <col min="3298" max="3298" width="12.19921875" style="24" bestFit="1" customWidth="1"/>
    <col min="3299" max="3299" width="9.69921875" style="24" bestFit="1" customWidth="1"/>
    <col min="3300" max="3301" width="7.5" style="24" bestFit="1" customWidth="1"/>
    <col min="3302" max="3302" width="4.69921875" style="24" bestFit="1" customWidth="1"/>
    <col min="3303" max="3306" width="8.796875" style="24"/>
    <col min="3307" max="3307" width="11.19921875" style="24" customWidth="1"/>
    <col min="3308" max="3308" width="11.19921875" style="24" bestFit="1" customWidth="1"/>
    <col min="3309" max="3310" width="8" style="24" bestFit="1" customWidth="1"/>
    <col min="3311" max="3311" width="4.69921875" style="24" bestFit="1" customWidth="1"/>
    <col min="3312" max="3313" width="11.19921875" style="24" bestFit="1" customWidth="1"/>
    <col min="3314" max="3552" width="8.796875" style="24"/>
    <col min="3553" max="3553" width="3" style="24" customWidth="1"/>
    <col min="3554" max="3554" width="12.19921875" style="24" bestFit="1" customWidth="1"/>
    <col min="3555" max="3555" width="9.69921875" style="24" bestFit="1" customWidth="1"/>
    <col min="3556" max="3557" width="7.5" style="24" bestFit="1" customWidth="1"/>
    <col min="3558" max="3558" width="4.69921875" style="24" bestFit="1" customWidth="1"/>
    <col min="3559" max="3562" width="8.796875" style="24"/>
    <col min="3563" max="3563" width="11.19921875" style="24" customWidth="1"/>
    <col min="3564" max="3564" width="11.19921875" style="24" bestFit="1" customWidth="1"/>
    <col min="3565" max="3566" width="8" style="24" bestFit="1" customWidth="1"/>
    <col min="3567" max="3567" width="4.69921875" style="24" bestFit="1" customWidth="1"/>
    <col min="3568" max="3569" width="11.19921875" style="24" bestFit="1" customWidth="1"/>
    <col min="3570" max="3808" width="8.796875" style="24"/>
    <col min="3809" max="3809" width="3" style="24" customWidth="1"/>
    <col min="3810" max="3810" width="12.19921875" style="24" bestFit="1" customWidth="1"/>
    <col min="3811" max="3811" width="9.69921875" style="24" bestFit="1" customWidth="1"/>
    <col min="3812" max="3813" width="7.5" style="24" bestFit="1" customWidth="1"/>
    <col min="3814" max="3814" width="4.69921875" style="24" bestFit="1" customWidth="1"/>
    <col min="3815" max="3818" width="8.796875" style="24"/>
    <col min="3819" max="3819" width="11.19921875" style="24" customWidth="1"/>
    <col min="3820" max="3820" width="11.19921875" style="24" bestFit="1" customWidth="1"/>
    <col min="3821" max="3822" width="8" style="24" bestFit="1" customWidth="1"/>
    <col min="3823" max="3823" width="4.69921875" style="24" bestFit="1" customWidth="1"/>
    <col min="3824" max="3825" width="11.19921875" style="24" bestFit="1" customWidth="1"/>
    <col min="3826" max="4064" width="8.796875" style="24"/>
    <col min="4065" max="4065" width="3" style="24" customWidth="1"/>
    <col min="4066" max="4066" width="12.19921875" style="24" bestFit="1" customWidth="1"/>
    <col min="4067" max="4067" width="9.69921875" style="24" bestFit="1" customWidth="1"/>
    <col min="4068" max="4069" width="7.5" style="24" bestFit="1" customWidth="1"/>
    <col min="4070" max="4070" width="4.69921875" style="24" bestFit="1" customWidth="1"/>
    <col min="4071" max="4074" width="8.796875" style="24"/>
    <col min="4075" max="4075" width="11.19921875" style="24" customWidth="1"/>
    <col min="4076" max="4076" width="11.19921875" style="24" bestFit="1" customWidth="1"/>
    <col min="4077" max="4078" width="8" style="24" bestFit="1" customWidth="1"/>
    <col min="4079" max="4079" width="4.69921875" style="24" bestFit="1" customWidth="1"/>
    <col min="4080" max="4081" width="11.19921875" style="24" bestFit="1" customWidth="1"/>
    <col min="4082" max="4320" width="8.796875" style="24"/>
    <col min="4321" max="4321" width="3" style="24" customWidth="1"/>
    <col min="4322" max="4322" width="12.19921875" style="24" bestFit="1" customWidth="1"/>
    <col min="4323" max="4323" width="9.69921875" style="24" bestFit="1" customWidth="1"/>
    <col min="4324" max="4325" width="7.5" style="24" bestFit="1" customWidth="1"/>
    <col min="4326" max="4326" width="4.69921875" style="24" bestFit="1" customWidth="1"/>
    <col min="4327" max="4330" width="8.796875" style="24"/>
    <col min="4331" max="4331" width="11.19921875" style="24" customWidth="1"/>
    <col min="4332" max="4332" width="11.19921875" style="24" bestFit="1" customWidth="1"/>
    <col min="4333" max="4334" width="8" style="24" bestFit="1" customWidth="1"/>
    <col min="4335" max="4335" width="4.69921875" style="24" bestFit="1" customWidth="1"/>
    <col min="4336" max="4337" width="11.19921875" style="24" bestFit="1" customWidth="1"/>
    <col min="4338" max="4576" width="8.796875" style="24"/>
    <col min="4577" max="4577" width="3" style="24" customWidth="1"/>
    <col min="4578" max="4578" width="12.19921875" style="24" bestFit="1" customWidth="1"/>
    <col min="4579" max="4579" width="9.69921875" style="24" bestFit="1" customWidth="1"/>
    <col min="4580" max="4581" width="7.5" style="24" bestFit="1" customWidth="1"/>
    <col min="4582" max="4582" width="4.69921875" style="24" bestFit="1" customWidth="1"/>
    <col min="4583" max="4586" width="8.796875" style="24"/>
    <col min="4587" max="4587" width="11.19921875" style="24" customWidth="1"/>
    <col min="4588" max="4588" width="11.19921875" style="24" bestFit="1" customWidth="1"/>
    <col min="4589" max="4590" width="8" style="24" bestFit="1" customWidth="1"/>
    <col min="4591" max="4591" width="4.69921875" style="24" bestFit="1" customWidth="1"/>
    <col min="4592" max="4593" width="11.19921875" style="24" bestFit="1" customWidth="1"/>
    <col min="4594" max="4832" width="8.796875" style="24"/>
    <col min="4833" max="4833" width="3" style="24" customWidth="1"/>
    <col min="4834" max="4834" width="12.19921875" style="24" bestFit="1" customWidth="1"/>
    <col min="4835" max="4835" width="9.69921875" style="24" bestFit="1" customWidth="1"/>
    <col min="4836" max="4837" width="7.5" style="24" bestFit="1" customWidth="1"/>
    <col min="4838" max="4838" width="4.69921875" style="24" bestFit="1" customWidth="1"/>
    <col min="4839" max="4842" width="8.796875" style="24"/>
    <col min="4843" max="4843" width="11.19921875" style="24" customWidth="1"/>
    <col min="4844" max="4844" width="11.19921875" style="24" bestFit="1" customWidth="1"/>
    <col min="4845" max="4846" width="8" style="24" bestFit="1" customWidth="1"/>
    <col min="4847" max="4847" width="4.69921875" style="24" bestFit="1" customWidth="1"/>
    <col min="4848" max="4849" width="11.19921875" style="24" bestFit="1" customWidth="1"/>
    <col min="4850" max="5088" width="8.796875" style="24"/>
    <col min="5089" max="5089" width="3" style="24" customWidth="1"/>
    <col min="5090" max="5090" width="12.19921875" style="24" bestFit="1" customWidth="1"/>
    <col min="5091" max="5091" width="9.69921875" style="24" bestFit="1" customWidth="1"/>
    <col min="5092" max="5093" width="7.5" style="24" bestFit="1" customWidth="1"/>
    <col min="5094" max="5094" width="4.69921875" style="24" bestFit="1" customWidth="1"/>
    <col min="5095" max="5098" width="8.796875" style="24"/>
    <col min="5099" max="5099" width="11.19921875" style="24" customWidth="1"/>
    <col min="5100" max="5100" width="11.19921875" style="24" bestFit="1" customWidth="1"/>
    <col min="5101" max="5102" width="8" style="24" bestFit="1" customWidth="1"/>
    <col min="5103" max="5103" width="4.69921875" style="24" bestFit="1" customWidth="1"/>
    <col min="5104" max="5105" width="11.19921875" style="24" bestFit="1" customWidth="1"/>
    <col min="5106" max="5344" width="8.796875" style="24"/>
    <col min="5345" max="5345" width="3" style="24" customWidth="1"/>
    <col min="5346" max="5346" width="12.19921875" style="24" bestFit="1" customWidth="1"/>
    <col min="5347" max="5347" width="9.69921875" style="24" bestFit="1" customWidth="1"/>
    <col min="5348" max="5349" width="7.5" style="24" bestFit="1" customWidth="1"/>
    <col min="5350" max="5350" width="4.69921875" style="24" bestFit="1" customWidth="1"/>
    <col min="5351" max="5354" width="8.796875" style="24"/>
    <col min="5355" max="5355" width="11.19921875" style="24" customWidth="1"/>
    <col min="5356" max="5356" width="11.19921875" style="24" bestFit="1" customWidth="1"/>
    <col min="5357" max="5358" width="8" style="24" bestFit="1" customWidth="1"/>
    <col min="5359" max="5359" width="4.69921875" style="24" bestFit="1" customWidth="1"/>
    <col min="5360" max="5361" width="11.19921875" style="24" bestFit="1" customWidth="1"/>
    <col min="5362" max="5600" width="8.796875" style="24"/>
    <col min="5601" max="5601" width="3" style="24" customWidth="1"/>
    <col min="5602" max="5602" width="12.19921875" style="24" bestFit="1" customWidth="1"/>
    <col min="5603" max="5603" width="9.69921875" style="24" bestFit="1" customWidth="1"/>
    <col min="5604" max="5605" width="7.5" style="24" bestFit="1" customWidth="1"/>
    <col min="5606" max="5606" width="4.69921875" style="24" bestFit="1" customWidth="1"/>
    <col min="5607" max="5610" width="8.796875" style="24"/>
    <col min="5611" max="5611" width="11.19921875" style="24" customWidth="1"/>
    <col min="5612" max="5612" width="11.19921875" style="24" bestFit="1" customWidth="1"/>
    <col min="5613" max="5614" width="8" style="24" bestFit="1" customWidth="1"/>
    <col min="5615" max="5615" width="4.69921875" style="24" bestFit="1" customWidth="1"/>
    <col min="5616" max="5617" width="11.19921875" style="24" bestFit="1" customWidth="1"/>
    <col min="5618" max="5856" width="8.796875" style="24"/>
    <col min="5857" max="5857" width="3" style="24" customWidth="1"/>
    <col min="5858" max="5858" width="12.19921875" style="24" bestFit="1" customWidth="1"/>
    <col min="5859" max="5859" width="9.69921875" style="24" bestFit="1" customWidth="1"/>
    <col min="5860" max="5861" width="7.5" style="24" bestFit="1" customWidth="1"/>
    <col min="5862" max="5862" width="4.69921875" style="24" bestFit="1" customWidth="1"/>
    <col min="5863" max="5866" width="8.796875" style="24"/>
    <col min="5867" max="5867" width="11.19921875" style="24" customWidth="1"/>
    <col min="5868" max="5868" width="11.19921875" style="24" bestFit="1" customWidth="1"/>
    <col min="5869" max="5870" width="8" style="24" bestFit="1" customWidth="1"/>
    <col min="5871" max="5871" width="4.69921875" style="24" bestFit="1" customWidth="1"/>
    <col min="5872" max="5873" width="11.19921875" style="24" bestFit="1" customWidth="1"/>
    <col min="5874" max="6112" width="8.796875" style="24"/>
    <col min="6113" max="6113" width="3" style="24" customWidth="1"/>
    <col min="6114" max="6114" width="12.19921875" style="24" bestFit="1" customWidth="1"/>
    <col min="6115" max="6115" width="9.69921875" style="24" bestFit="1" customWidth="1"/>
    <col min="6116" max="6117" width="7.5" style="24" bestFit="1" customWidth="1"/>
    <col min="6118" max="6118" width="4.69921875" style="24" bestFit="1" customWidth="1"/>
    <col min="6119" max="6122" width="8.796875" style="24"/>
    <col min="6123" max="6123" width="11.19921875" style="24" customWidth="1"/>
    <col min="6124" max="6124" width="11.19921875" style="24" bestFit="1" customWidth="1"/>
    <col min="6125" max="6126" width="8" style="24" bestFit="1" customWidth="1"/>
    <col min="6127" max="6127" width="4.69921875" style="24" bestFit="1" customWidth="1"/>
    <col min="6128" max="6129" width="11.19921875" style="24" bestFit="1" customWidth="1"/>
    <col min="6130" max="6368" width="8.796875" style="24"/>
    <col min="6369" max="6369" width="3" style="24" customWidth="1"/>
    <col min="6370" max="6370" width="12.19921875" style="24" bestFit="1" customWidth="1"/>
    <col min="6371" max="6371" width="9.69921875" style="24" bestFit="1" customWidth="1"/>
    <col min="6372" max="6373" width="7.5" style="24" bestFit="1" customWidth="1"/>
    <col min="6374" max="6374" width="4.69921875" style="24" bestFit="1" customWidth="1"/>
    <col min="6375" max="6378" width="8.796875" style="24"/>
    <col min="6379" max="6379" width="11.19921875" style="24" customWidth="1"/>
    <col min="6380" max="6380" width="11.19921875" style="24" bestFit="1" customWidth="1"/>
    <col min="6381" max="6382" width="8" style="24" bestFit="1" customWidth="1"/>
    <col min="6383" max="6383" width="4.69921875" style="24" bestFit="1" customWidth="1"/>
    <col min="6384" max="6385" width="11.19921875" style="24" bestFit="1" customWidth="1"/>
    <col min="6386" max="6624" width="8.796875" style="24"/>
    <col min="6625" max="6625" width="3" style="24" customWidth="1"/>
    <col min="6626" max="6626" width="12.19921875" style="24" bestFit="1" customWidth="1"/>
    <col min="6627" max="6627" width="9.69921875" style="24" bestFit="1" customWidth="1"/>
    <col min="6628" max="6629" width="7.5" style="24" bestFit="1" customWidth="1"/>
    <col min="6630" max="6630" width="4.69921875" style="24" bestFit="1" customWidth="1"/>
    <col min="6631" max="6634" width="8.796875" style="24"/>
    <col min="6635" max="6635" width="11.19921875" style="24" customWidth="1"/>
    <col min="6636" max="6636" width="11.19921875" style="24" bestFit="1" customWidth="1"/>
    <col min="6637" max="6638" width="8" style="24" bestFit="1" customWidth="1"/>
    <col min="6639" max="6639" width="4.69921875" style="24" bestFit="1" customWidth="1"/>
    <col min="6640" max="6641" width="11.19921875" style="24" bestFit="1" customWidth="1"/>
    <col min="6642" max="6880" width="8.796875" style="24"/>
    <col min="6881" max="6881" width="3" style="24" customWidth="1"/>
    <col min="6882" max="6882" width="12.19921875" style="24" bestFit="1" customWidth="1"/>
    <col min="6883" max="6883" width="9.69921875" style="24" bestFit="1" customWidth="1"/>
    <col min="6884" max="6885" width="7.5" style="24" bestFit="1" customWidth="1"/>
    <col min="6886" max="6886" width="4.69921875" style="24" bestFit="1" customWidth="1"/>
    <col min="6887" max="6890" width="8.796875" style="24"/>
    <col min="6891" max="6891" width="11.19921875" style="24" customWidth="1"/>
    <col min="6892" max="6892" width="11.19921875" style="24" bestFit="1" customWidth="1"/>
    <col min="6893" max="6894" width="8" style="24" bestFit="1" customWidth="1"/>
    <col min="6895" max="6895" width="4.69921875" style="24" bestFit="1" customWidth="1"/>
    <col min="6896" max="6897" width="11.19921875" style="24" bestFit="1" customWidth="1"/>
    <col min="6898" max="7136" width="8.796875" style="24"/>
    <col min="7137" max="7137" width="3" style="24" customWidth="1"/>
    <col min="7138" max="7138" width="12.19921875" style="24" bestFit="1" customWidth="1"/>
    <col min="7139" max="7139" width="9.69921875" style="24" bestFit="1" customWidth="1"/>
    <col min="7140" max="7141" width="7.5" style="24" bestFit="1" customWidth="1"/>
    <col min="7142" max="7142" width="4.69921875" style="24" bestFit="1" customWidth="1"/>
    <col min="7143" max="7146" width="8.796875" style="24"/>
    <col min="7147" max="7147" width="11.19921875" style="24" customWidth="1"/>
    <col min="7148" max="7148" width="11.19921875" style="24" bestFit="1" customWidth="1"/>
    <col min="7149" max="7150" width="8" style="24" bestFit="1" customWidth="1"/>
    <col min="7151" max="7151" width="4.69921875" style="24" bestFit="1" customWidth="1"/>
    <col min="7152" max="7153" width="11.19921875" style="24" bestFit="1" customWidth="1"/>
    <col min="7154" max="7392" width="8.796875" style="24"/>
    <col min="7393" max="7393" width="3" style="24" customWidth="1"/>
    <col min="7394" max="7394" width="12.19921875" style="24" bestFit="1" customWidth="1"/>
    <col min="7395" max="7395" width="9.69921875" style="24" bestFit="1" customWidth="1"/>
    <col min="7396" max="7397" width="7.5" style="24" bestFit="1" customWidth="1"/>
    <col min="7398" max="7398" width="4.69921875" style="24" bestFit="1" customWidth="1"/>
    <col min="7399" max="7402" width="8.796875" style="24"/>
    <col min="7403" max="7403" width="11.19921875" style="24" customWidth="1"/>
    <col min="7404" max="7404" width="11.19921875" style="24" bestFit="1" customWidth="1"/>
    <col min="7405" max="7406" width="8" style="24" bestFit="1" customWidth="1"/>
    <col min="7407" max="7407" width="4.69921875" style="24" bestFit="1" customWidth="1"/>
    <col min="7408" max="7409" width="11.19921875" style="24" bestFit="1" customWidth="1"/>
    <col min="7410" max="7648" width="8.796875" style="24"/>
    <col min="7649" max="7649" width="3" style="24" customWidth="1"/>
    <col min="7650" max="7650" width="12.19921875" style="24" bestFit="1" customWidth="1"/>
    <col min="7651" max="7651" width="9.69921875" style="24" bestFit="1" customWidth="1"/>
    <col min="7652" max="7653" width="7.5" style="24" bestFit="1" customWidth="1"/>
    <col min="7654" max="7654" width="4.69921875" style="24" bestFit="1" customWidth="1"/>
    <col min="7655" max="7658" width="8.796875" style="24"/>
    <col min="7659" max="7659" width="11.19921875" style="24" customWidth="1"/>
    <col min="7660" max="7660" width="11.19921875" style="24" bestFit="1" customWidth="1"/>
    <col min="7661" max="7662" width="8" style="24" bestFit="1" customWidth="1"/>
    <col min="7663" max="7663" width="4.69921875" style="24" bestFit="1" customWidth="1"/>
    <col min="7664" max="7665" width="11.19921875" style="24" bestFit="1" customWidth="1"/>
    <col min="7666" max="7904" width="8.796875" style="24"/>
    <col min="7905" max="7905" width="3" style="24" customWidth="1"/>
    <col min="7906" max="7906" width="12.19921875" style="24" bestFit="1" customWidth="1"/>
    <col min="7907" max="7907" width="9.69921875" style="24" bestFit="1" customWidth="1"/>
    <col min="7908" max="7909" width="7.5" style="24" bestFit="1" customWidth="1"/>
    <col min="7910" max="7910" width="4.69921875" style="24" bestFit="1" customWidth="1"/>
    <col min="7911" max="7914" width="8.796875" style="24"/>
    <col min="7915" max="7915" width="11.19921875" style="24" customWidth="1"/>
    <col min="7916" max="7916" width="11.19921875" style="24" bestFit="1" customWidth="1"/>
    <col min="7917" max="7918" width="8" style="24" bestFit="1" customWidth="1"/>
    <col min="7919" max="7919" width="4.69921875" style="24" bestFit="1" customWidth="1"/>
    <col min="7920" max="7921" width="11.19921875" style="24" bestFit="1" customWidth="1"/>
    <col min="7922" max="8160" width="8.796875" style="24"/>
    <col min="8161" max="8161" width="3" style="24" customWidth="1"/>
    <col min="8162" max="8162" width="12.19921875" style="24" bestFit="1" customWidth="1"/>
    <col min="8163" max="8163" width="9.69921875" style="24" bestFit="1" customWidth="1"/>
    <col min="8164" max="8165" width="7.5" style="24" bestFit="1" customWidth="1"/>
    <col min="8166" max="8166" width="4.69921875" style="24" bestFit="1" customWidth="1"/>
    <col min="8167" max="8170" width="8.796875" style="24"/>
    <col min="8171" max="8171" width="11.19921875" style="24" customWidth="1"/>
    <col min="8172" max="8172" width="11.19921875" style="24" bestFit="1" customWidth="1"/>
    <col min="8173" max="8174" width="8" style="24" bestFit="1" customWidth="1"/>
    <col min="8175" max="8175" width="4.69921875" style="24" bestFit="1" customWidth="1"/>
    <col min="8176" max="8177" width="11.19921875" style="24" bestFit="1" customWidth="1"/>
    <col min="8178" max="8416" width="8.796875" style="24"/>
    <col min="8417" max="8417" width="3" style="24" customWidth="1"/>
    <col min="8418" max="8418" width="12.19921875" style="24" bestFit="1" customWidth="1"/>
    <col min="8419" max="8419" width="9.69921875" style="24" bestFit="1" customWidth="1"/>
    <col min="8420" max="8421" width="7.5" style="24" bestFit="1" customWidth="1"/>
    <col min="8422" max="8422" width="4.69921875" style="24" bestFit="1" customWidth="1"/>
    <col min="8423" max="8426" width="8.796875" style="24"/>
    <col min="8427" max="8427" width="11.19921875" style="24" customWidth="1"/>
    <col min="8428" max="8428" width="11.19921875" style="24" bestFit="1" customWidth="1"/>
    <col min="8429" max="8430" width="8" style="24" bestFit="1" customWidth="1"/>
    <col min="8431" max="8431" width="4.69921875" style="24" bestFit="1" customWidth="1"/>
    <col min="8432" max="8433" width="11.19921875" style="24" bestFit="1" customWidth="1"/>
    <col min="8434" max="8672" width="8.796875" style="24"/>
    <col min="8673" max="8673" width="3" style="24" customWidth="1"/>
    <col min="8674" max="8674" width="12.19921875" style="24" bestFit="1" customWidth="1"/>
    <col min="8675" max="8675" width="9.69921875" style="24" bestFit="1" customWidth="1"/>
    <col min="8676" max="8677" width="7.5" style="24" bestFit="1" customWidth="1"/>
    <col min="8678" max="8678" width="4.69921875" style="24" bestFit="1" customWidth="1"/>
    <col min="8679" max="8682" width="8.796875" style="24"/>
    <col min="8683" max="8683" width="11.19921875" style="24" customWidth="1"/>
    <col min="8684" max="8684" width="11.19921875" style="24" bestFit="1" customWidth="1"/>
    <col min="8685" max="8686" width="8" style="24" bestFit="1" customWidth="1"/>
    <col min="8687" max="8687" width="4.69921875" style="24" bestFit="1" customWidth="1"/>
    <col min="8688" max="8689" width="11.19921875" style="24" bestFit="1" customWidth="1"/>
    <col min="8690" max="8928" width="8.796875" style="24"/>
    <col min="8929" max="8929" width="3" style="24" customWidth="1"/>
    <col min="8930" max="8930" width="12.19921875" style="24" bestFit="1" customWidth="1"/>
    <col min="8931" max="8931" width="9.69921875" style="24" bestFit="1" customWidth="1"/>
    <col min="8932" max="8933" width="7.5" style="24" bestFit="1" customWidth="1"/>
    <col min="8934" max="8934" width="4.69921875" style="24" bestFit="1" customWidth="1"/>
    <col min="8935" max="8938" width="8.796875" style="24"/>
    <col min="8939" max="8939" width="11.19921875" style="24" customWidth="1"/>
    <col min="8940" max="8940" width="11.19921875" style="24" bestFit="1" customWidth="1"/>
    <col min="8941" max="8942" width="8" style="24" bestFit="1" customWidth="1"/>
    <col min="8943" max="8943" width="4.69921875" style="24" bestFit="1" customWidth="1"/>
    <col min="8944" max="8945" width="11.19921875" style="24" bestFit="1" customWidth="1"/>
    <col min="8946" max="9184" width="8.796875" style="24"/>
    <col min="9185" max="9185" width="3" style="24" customWidth="1"/>
    <col min="9186" max="9186" width="12.19921875" style="24" bestFit="1" customWidth="1"/>
    <col min="9187" max="9187" width="9.69921875" style="24" bestFit="1" customWidth="1"/>
    <col min="9188" max="9189" width="7.5" style="24" bestFit="1" customWidth="1"/>
    <col min="9190" max="9190" width="4.69921875" style="24" bestFit="1" customWidth="1"/>
    <col min="9191" max="9194" width="8.796875" style="24"/>
    <col min="9195" max="9195" width="11.19921875" style="24" customWidth="1"/>
    <col min="9196" max="9196" width="11.19921875" style="24" bestFit="1" customWidth="1"/>
    <col min="9197" max="9198" width="8" style="24" bestFit="1" customWidth="1"/>
    <col min="9199" max="9199" width="4.69921875" style="24" bestFit="1" customWidth="1"/>
    <col min="9200" max="9201" width="11.19921875" style="24" bestFit="1" customWidth="1"/>
    <col min="9202" max="9440" width="8.796875" style="24"/>
    <col min="9441" max="9441" width="3" style="24" customWidth="1"/>
    <col min="9442" max="9442" width="12.19921875" style="24" bestFit="1" customWidth="1"/>
    <col min="9443" max="9443" width="9.69921875" style="24" bestFit="1" customWidth="1"/>
    <col min="9444" max="9445" width="7.5" style="24" bestFit="1" customWidth="1"/>
    <col min="9446" max="9446" width="4.69921875" style="24" bestFit="1" customWidth="1"/>
    <col min="9447" max="9450" width="8.796875" style="24"/>
    <col min="9451" max="9451" width="11.19921875" style="24" customWidth="1"/>
    <col min="9452" max="9452" width="11.19921875" style="24" bestFit="1" customWidth="1"/>
    <col min="9453" max="9454" width="8" style="24" bestFit="1" customWidth="1"/>
    <col min="9455" max="9455" width="4.69921875" style="24" bestFit="1" customWidth="1"/>
    <col min="9456" max="9457" width="11.19921875" style="24" bestFit="1" customWidth="1"/>
    <col min="9458" max="9696" width="8.796875" style="24"/>
    <col min="9697" max="9697" width="3" style="24" customWidth="1"/>
    <col min="9698" max="9698" width="12.19921875" style="24" bestFit="1" customWidth="1"/>
    <col min="9699" max="9699" width="9.69921875" style="24" bestFit="1" customWidth="1"/>
    <col min="9700" max="9701" width="7.5" style="24" bestFit="1" customWidth="1"/>
    <col min="9702" max="9702" width="4.69921875" style="24" bestFit="1" customWidth="1"/>
    <col min="9703" max="9706" width="8.796875" style="24"/>
    <col min="9707" max="9707" width="11.19921875" style="24" customWidth="1"/>
    <col min="9708" max="9708" width="11.19921875" style="24" bestFit="1" customWidth="1"/>
    <col min="9709" max="9710" width="8" style="24" bestFit="1" customWidth="1"/>
    <col min="9711" max="9711" width="4.69921875" style="24" bestFit="1" customWidth="1"/>
    <col min="9712" max="9713" width="11.19921875" style="24" bestFit="1" customWidth="1"/>
    <col min="9714" max="9952" width="8.796875" style="24"/>
    <col min="9953" max="9953" width="3" style="24" customWidth="1"/>
    <col min="9954" max="9954" width="12.19921875" style="24" bestFit="1" customWidth="1"/>
    <col min="9955" max="9955" width="9.69921875" style="24" bestFit="1" customWidth="1"/>
    <col min="9956" max="9957" width="7.5" style="24" bestFit="1" customWidth="1"/>
    <col min="9958" max="9958" width="4.69921875" style="24" bestFit="1" customWidth="1"/>
    <col min="9959" max="9962" width="8.796875" style="24"/>
    <col min="9963" max="9963" width="11.19921875" style="24" customWidth="1"/>
    <col min="9964" max="9964" width="11.19921875" style="24" bestFit="1" customWidth="1"/>
    <col min="9965" max="9966" width="8" style="24" bestFit="1" customWidth="1"/>
    <col min="9967" max="9967" width="4.69921875" style="24" bestFit="1" customWidth="1"/>
    <col min="9968" max="9969" width="11.19921875" style="24" bestFit="1" customWidth="1"/>
    <col min="9970" max="10208" width="8.796875" style="24"/>
    <col min="10209" max="10209" width="3" style="24" customWidth="1"/>
    <col min="10210" max="10210" width="12.19921875" style="24" bestFit="1" customWidth="1"/>
    <col min="10211" max="10211" width="9.69921875" style="24" bestFit="1" customWidth="1"/>
    <col min="10212" max="10213" width="7.5" style="24" bestFit="1" customWidth="1"/>
    <col min="10214" max="10214" width="4.69921875" style="24" bestFit="1" customWidth="1"/>
    <col min="10215" max="10218" width="8.796875" style="24"/>
    <col min="10219" max="10219" width="11.19921875" style="24" customWidth="1"/>
    <col min="10220" max="10220" width="11.19921875" style="24" bestFit="1" customWidth="1"/>
    <col min="10221" max="10222" width="8" style="24" bestFit="1" customWidth="1"/>
    <col min="10223" max="10223" width="4.69921875" style="24" bestFit="1" customWidth="1"/>
    <col min="10224" max="10225" width="11.19921875" style="24" bestFit="1" customWidth="1"/>
    <col min="10226" max="10464" width="8.796875" style="24"/>
    <col min="10465" max="10465" width="3" style="24" customWidth="1"/>
    <col min="10466" max="10466" width="12.19921875" style="24" bestFit="1" customWidth="1"/>
    <col min="10467" max="10467" width="9.69921875" style="24" bestFit="1" customWidth="1"/>
    <col min="10468" max="10469" width="7.5" style="24" bestFit="1" customWidth="1"/>
    <col min="10470" max="10470" width="4.69921875" style="24" bestFit="1" customWidth="1"/>
    <col min="10471" max="10474" width="8.796875" style="24"/>
    <col min="10475" max="10475" width="11.19921875" style="24" customWidth="1"/>
    <col min="10476" max="10476" width="11.19921875" style="24" bestFit="1" customWidth="1"/>
    <col min="10477" max="10478" width="8" style="24" bestFit="1" customWidth="1"/>
    <col min="10479" max="10479" width="4.69921875" style="24" bestFit="1" customWidth="1"/>
    <col min="10480" max="10481" width="11.19921875" style="24" bestFit="1" customWidth="1"/>
    <col min="10482" max="10720" width="8.796875" style="24"/>
    <col min="10721" max="10721" width="3" style="24" customWidth="1"/>
    <col min="10722" max="10722" width="12.19921875" style="24" bestFit="1" customWidth="1"/>
    <col min="10723" max="10723" width="9.69921875" style="24" bestFit="1" customWidth="1"/>
    <col min="10724" max="10725" width="7.5" style="24" bestFit="1" customWidth="1"/>
    <col min="10726" max="10726" width="4.69921875" style="24" bestFit="1" customWidth="1"/>
    <col min="10727" max="10730" width="8.796875" style="24"/>
    <col min="10731" max="10731" width="11.19921875" style="24" customWidth="1"/>
    <col min="10732" max="10732" width="11.19921875" style="24" bestFit="1" customWidth="1"/>
    <col min="10733" max="10734" width="8" style="24" bestFit="1" customWidth="1"/>
    <col min="10735" max="10735" width="4.69921875" style="24" bestFit="1" customWidth="1"/>
    <col min="10736" max="10737" width="11.19921875" style="24" bestFit="1" customWidth="1"/>
    <col min="10738" max="10976" width="8.796875" style="24"/>
    <col min="10977" max="10977" width="3" style="24" customWidth="1"/>
    <col min="10978" max="10978" width="12.19921875" style="24" bestFit="1" customWidth="1"/>
    <col min="10979" max="10979" width="9.69921875" style="24" bestFit="1" customWidth="1"/>
    <col min="10980" max="10981" width="7.5" style="24" bestFit="1" customWidth="1"/>
    <col min="10982" max="10982" width="4.69921875" style="24" bestFit="1" customWidth="1"/>
    <col min="10983" max="10986" width="8.796875" style="24"/>
    <col min="10987" max="10987" width="11.19921875" style="24" customWidth="1"/>
    <col min="10988" max="10988" width="11.19921875" style="24" bestFit="1" customWidth="1"/>
    <col min="10989" max="10990" width="8" style="24" bestFit="1" customWidth="1"/>
    <col min="10991" max="10991" width="4.69921875" style="24" bestFit="1" customWidth="1"/>
    <col min="10992" max="10993" width="11.19921875" style="24" bestFit="1" customWidth="1"/>
    <col min="10994" max="11232" width="8.796875" style="24"/>
    <col min="11233" max="11233" width="3" style="24" customWidth="1"/>
    <col min="11234" max="11234" width="12.19921875" style="24" bestFit="1" customWidth="1"/>
    <col min="11235" max="11235" width="9.69921875" style="24" bestFit="1" customWidth="1"/>
    <col min="11236" max="11237" width="7.5" style="24" bestFit="1" customWidth="1"/>
    <col min="11238" max="11238" width="4.69921875" style="24" bestFit="1" customWidth="1"/>
    <col min="11239" max="11242" width="8.796875" style="24"/>
    <col min="11243" max="11243" width="11.19921875" style="24" customWidth="1"/>
    <col min="11244" max="11244" width="11.19921875" style="24" bestFit="1" customWidth="1"/>
    <col min="11245" max="11246" width="8" style="24" bestFit="1" customWidth="1"/>
    <col min="11247" max="11247" width="4.69921875" style="24" bestFit="1" customWidth="1"/>
    <col min="11248" max="11249" width="11.19921875" style="24" bestFit="1" customWidth="1"/>
    <col min="11250" max="11488" width="8.796875" style="24"/>
    <col min="11489" max="11489" width="3" style="24" customWidth="1"/>
    <col min="11490" max="11490" width="12.19921875" style="24" bestFit="1" customWidth="1"/>
    <col min="11491" max="11491" width="9.69921875" style="24" bestFit="1" customWidth="1"/>
    <col min="11492" max="11493" width="7.5" style="24" bestFit="1" customWidth="1"/>
    <col min="11494" max="11494" width="4.69921875" style="24" bestFit="1" customWidth="1"/>
    <col min="11495" max="11498" width="8.796875" style="24"/>
    <col min="11499" max="11499" width="11.19921875" style="24" customWidth="1"/>
    <col min="11500" max="11500" width="11.19921875" style="24" bestFit="1" customWidth="1"/>
    <col min="11501" max="11502" width="8" style="24" bestFit="1" customWidth="1"/>
    <col min="11503" max="11503" width="4.69921875" style="24" bestFit="1" customWidth="1"/>
    <col min="11504" max="11505" width="11.19921875" style="24" bestFit="1" customWidth="1"/>
    <col min="11506" max="11744" width="8.796875" style="24"/>
    <col min="11745" max="11745" width="3" style="24" customWidth="1"/>
    <col min="11746" max="11746" width="12.19921875" style="24" bestFit="1" customWidth="1"/>
    <col min="11747" max="11747" width="9.69921875" style="24" bestFit="1" customWidth="1"/>
    <col min="11748" max="11749" width="7.5" style="24" bestFit="1" customWidth="1"/>
    <col min="11750" max="11750" width="4.69921875" style="24" bestFit="1" customWidth="1"/>
    <col min="11751" max="11754" width="8.796875" style="24"/>
    <col min="11755" max="11755" width="11.19921875" style="24" customWidth="1"/>
    <col min="11756" max="11756" width="11.19921875" style="24" bestFit="1" customWidth="1"/>
    <col min="11757" max="11758" width="8" style="24" bestFit="1" customWidth="1"/>
    <col min="11759" max="11759" width="4.69921875" style="24" bestFit="1" customWidth="1"/>
    <col min="11760" max="11761" width="11.19921875" style="24" bestFit="1" customWidth="1"/>
    <col min="11762" max="12000" width="8.796875" style="24"/>
    <col min="12001" max="12001" width="3" style="24" customWidth="1"/>
    <col min="12002" max="12002" width="12.19921875" style="24" bestFit="1" customWidth="1"/>
    <col min="12003" max="12003" width="9.69921875" style="24" bestFit="1" customWidth="1"/>
    <col min="12004" max="12005" width="7.5" style="24" bestFit="1" customWidth="1"/>
    <col min="12006" max="12006" width="4.69921875" style="24" bestFit="1" customWidth="1"/>
    <col min="12007" max="12010" width="8.796875" style="24"/>
    <col min="12011" max="12011" width="11.19921875" style="24" customWidth="1"/>
    <col min="12012" max="12012" width="11.19921875" style="24" bestFit="1" customWidth="1"/>
    <col min="12013" max="12014" width="8" style="24" bestFit="1" customWidth="1"/>
    <col min="12015" max="12015" width="4.69921875" style="24" bestFit="1" customWidth="1"/>
    <col min="12016" max="12017" width="11.19921875" style="24" bestFit="1" customWidth="1"/>
    <col min="12018" max="12256" width="8.796875" style="24"/>
    <col min="12257" max="12257" width="3" style="24" customWidth="1"/>
    <col min="12258" max="12258" width="12.19921875" style="24" bestFit="1" customWidth="1"/>
    <col min="12259" max="12259" width="9.69921875" style="24" bestFit="1" customWidth="1"/>
    <col min="12260" max="12261" width="7.5" style="24" bestFit="1" customWidth="1"/>
    <col min="12262" max="12262" width="4.69921875" style="24" bestFit="1" customWidth="1"/>
    <col min="12263" max="12266" width="8.796875" style="24"/>
    <col min="12267" max="12267" width="11.19921875" style="24" customWidth="1"/>
    <col min="12268" max="12268" width="11.19921875" style="24" bestFit="1" customWidth="1"/>
    <col min="12269" max="12270" width="8" style="24" bestFit="1" customWidth="1"/>
    <col min="12271" max="12271" width="4.69921875" style="24" bestFit="1" customWidth="1"/>
    <col min="12272" max="12273" width="11.19921875" style="24" bestFit="1" customWidth="1"/>
    <col min="12274" max="12512" width="8.796875" style="24"/>
    <col min="12513" max="12513" width="3" style="24" customWidth="1"/>
    <col min="12514" max="12514" width="12.19921875" style="24" bestFit="1" customWidth="1"/>
    <col min="12515" max="12515" width="9.69921875" style="24" bestFit="1" customWidth="1"/>
    <col min="12516" max="12517" width="7.5" style="24" bestFit="1" customWidth="1"/>
    <col min="12518" max="12518" width="4.69921875" style="24" bestFit="1" customWidth="1"/>
    <col min="12519" max="12522" width="8.796875" style="24"/>
    <col min="12523" max="12523" width="11.19921875" style="24" customWidth="1"/>
    <col min="12524" max="12524" width="11.19921875" style="24" bestFit="1" customWidth="1"/>
    <col min="12525" max="12526" width="8" style="24" bestFit="1" customWidth="1"/>
    <col min="12527" max="12527" width="4.69921875" style="24" bestFit="1" customWidth="1"/>
    <col min="12528" max="12529" width="11.19921875" style="24" bestFit="1" customWidth="1"/>
    <col min="12530" max="12768" width="8.796875" style="24"/>
    <col min="12769" max="12769" width="3" style="24" customWidth="1"/>
    <col min="12770" max="12770" width="12.19921875" style="24" bestFit="1" customWidth="1"/>
    <col min="12771" max="12771" width="9.69921875" style="24" bestFit="1" customWidth="1"/>
    <col min="12772" max="12773" width="7.5" style="24" bestFit="1" customWidth="1"/>
    <col min="12774" max="12774" width="4.69921875" style="24" bestFit="1" customWidth="1"/>
    <col min="12775" max="12778" width="8.796875" style="24"/>
    <col min="12779" max="12779" width="11.19921875" style="24" customWidth="1"/>
    <col min="12780" max="12780" width="11.19921875" style="24" bestFit="1" customWidth="1"/>
    <col min="12781" max="12782" width="8" style="24" bestFit="1" customWidth="1"/>
    <col min="12783" max="12783" width="4.69921875" style="24" bestFit="1" customWidth="1"/>
    <col min="12784" max="12785" width="11.19921875" style="24" bestFit="1" customWidth="1"/>
    <col min="12786" max="13024" width="8.796875" style="24"/>
    <col min="13025" max="13025" width="3" style="24" customWidth="1"/>
    <col min="13026" max="13026" width="12.19921875" style="24" bestFit="1" customWidth="1"/>
    <col min="13027" max="13027" width="9.69921875" style="24" bestFit="1" customWidth="1"/>
    <col min="13028" max="13029" width="7.5" style="24" bestFit="1" customWidth="1"/>
    <col min="13030" max="13030" width="4.69921875" style="24" bestFit="1" customWidth="1"/>
    <col min="13031" max="13034" width="8.796875" style="24"/>
    <col min="13035" max="13035" width="11.19921875" style="24" customWidth="1"/>
    <col min="13036" max="13036" width="11.19921875" style="24" bestFit="1" customWidth="1"/>
    <col min="13037" max="13038" width="8" style="24" bestFit="1" customWidth="1"/>
    <col min="13039" max="13039" width="4.69921875" style="24" bestFit="1" customWidth="1"/>
    <col min="13040" max="13041" width="11.19921875" style="24" bestFit="1" customWidth="1"/>
    <col min="13042" max="13280" width="8.796875" style="24"/>
    <col min="13281" max="13281" width="3" style="24" customWidth="1"/>
    <col min="13282" max="13282" width="12.19921875" style="24" bestFit="1" customWidth="1"/>
    <col min="13283" max="13283" width="9.69921875" style="24" bestFit="1" customWidth="1"/>
    <col min="13284" max="13285" width="7.5" style="24" bestFit="1" customWidth="1"/>
    <col min="13286" max="13286" width="4.69921875" style="24" bestFit="1" customWidth="1"/>
    <col min="13287" max="13290" width="8.796875" style="24"/>
    <col min="13291" max="13291" width="11.19921875" style="24" customWidth="1"/>
    <col min="13292" max="13292" width="11.19921875" style="24" bestFit="1" customWidth="1"/>
    <col min="13293" max="13294" width="8" style="24" bestFit="1" customWidth="1"/>
    <col min="13295" max="13295" width="4.69921875" style="24" bestFit="1" customWidth="1"/>
    <col min="13296" max="13297" width="11.19921875" style="24" bestFit="1" customWidth="1"/>
    <col min="13298" max="13536" width="8.796875" style="24"/>
    <col min="13537" max="13537" width="3" style="24" customWidth="1"/>
    <col min="13538" max="13538" width="12.19921875" style="24" bestFit="1" customWidth="1"/>
    <col min="13539" max="13539" width="9.69921875" style="24" bestFit="1" customWidth="1"/>
    <col min="13540" max="13541" width="7.5" style="24" bestFit="1" customWidth="1"/>
    <col min="13542" max="13542" width="4.69921875" style="24" bestFit="1" customWidth="1"/>
    <col min="13543" max="13546" width="8.796875" style="24"/>
    <col min="13547" max="13547" width="11.19921875" style="24" customWidth="1"/>
    <col min="13548" max="13548" width="11.19921875" style="24" bestFit="1" customWidth="1"/>
    <col min="13549" max="13550" width="8" style="24" bestFit="1" customWidth="1"/>
    <col min="13551" max="13551" width="4.69921875" style="24" bestFit="1" customWidth="1"/>
    <col min="13552" max="13553" width="11.19921875" style="24" bestFit="1" customWidth="1"/>
    <col min="13554" max="13792" width="8.796875" style="24"/>
    <col min="13793" max="13793" width="3" style="24" customWidth="1"/>
    <col min="13794" max="13794" width="12.19921875" style="24" bestFit="1" customWidth="1"/>
    <col min="13795" max="13795" width="9.69921875" style="24" bestFit="1" customWidth="1"/>
    <col min="13796" max="13797" width="7.5" style="24" bestFit="1" customWidth="1"/>
    <col min="13798" max="13798" width="4.69921875" style="24" bestFit="1" customWidth="1"/>
    <col min="13799" max="13802" width="8.796875" style="24"/>
    <col min="13803" max="13803" width="11.19921875" style="24" customWidth="1"/>
    <col min="13804" max="13804" width="11.19921875" style="24" bestFit="1" customWidth="1"/>
    <col min="13805" max="13806" width="8" style="24" bestFit="1" customWidth="1"/>
    <col min="13807" max="13807" width="4.69921875" style="24" bestFit="1" customWidth="1"/>
    <col min="13808" max="13809" width="11.19921875" style="24" bestFit="1" customWidth="1"/>
    <col min="13810" max="14048" width="8.796875" style="24"/>
    <col min="14049" max="14049" width="3" style="24" customWidth="1"/>
    <col min="14050" max="14050" width="12.19921875" style="24" bestFit="1" customWidth="1"/>
    <col min="14051" max="14051" width="9.69921875" style="24" bestFit="1" customWidth="1"/>
    <col min="14052" max="14053" width="7.5" style="24" bestFit="1" customWidth="1"/>
    <col min="14054" max="14054" width="4.69921875" style="24" bestFit="1" customWidth="1"/>
    <col min="14055" max="14058" width="8.796875" style="24"/>
    <col min="14059" max="14059" width="11.19921875" style="24" customWidth="1"/>
    <col min="14060" max="14060" width="11.19921875" style="24" bestFit="1" customWidth="1"/>
    <col min="14061" max="14062" width="8" style="24" bestFit="1" customWidth="1"/>
    <col min="14063" max="14063" width="4.69921875" style="24" bestFit="1" customWidth="1"/>
    <col min="14064" max="14065" width="11.19921875" style="24" bestFit="1" customWidth="1"/>
    <col min="14066" max="14304" width="8.796875" style="24"/>
    <col min="14305" max="14305" width="3" style="24" customWidth="1"/>
    <col min="14306" max="14306" width="12.19921875" style="24" bestFit="1" customWidth="1"/>
    <col min="14307" max="14307" width="9.69921875" style="24" bestFit="1" customWidth="1"/>
    <col min="14308" max="14309" width="7.5" style="24" bestFit="1" customWidth="1"/>
    <col min="14310" max="14310" width="4.69921875" style="24" bestFit="1" customWidth="1"/>
    <col min="14311" max="14314" width="8.796875" style="24"/>
    <col min="14315" max="14315" width="11.19921875" style="24" customWidth="1"/>
    <col min="14316" max="14316" width="11.19921875" style="24" bestFit="1" customWidth="1"/>
    <col min="14317" max="14318" width="8" style="24" bestFit="1" customWidth="1"/>
    <col min="14319" max="14319" width="4.69921875" style="24" bestFit="1" customWidth="1"/>
    <col min="14320" max="14321" width="11.19921875" style="24" bestFit="1" customWidth="1"/>
    <col min="14322" max="14560" width="8.796875" style="24"/>
    <col min="14561" max="14561" width="3" style="24" customWidth="1"/>
    <col min="14562" max="14562" width="12.19921875" style="24" bestFit="1" customWidth="1"/>
    <col min="14563" max="14563" width="9.69921875" style="24" bestFit="1" customWidth="1"/>
    <col min="14564" max="14565" width="7.5" style="24" bestFit="1" customWidth="1"/>
    <col min="14566" max="14566" width="4.69921875" style="24" bestFit="1" customWidth="1"/>
    <col min="14567" max="14570" width="8.796875" style="24"/>
    <col min="14571" max="14571" width="11.19921875" style="24" customWidth="1"/>
    <col min="14572" max="14572" width="11.19921875" style="24" bestFit="1" customWidth="1"/>
    <col min="14573" max="14574" width="8" style="24" bestFit="1" customWidth="1"/>
    <col min="14575" max="14575" width="4.69921875" style="24" bestFit="1" customWidth="1"/>
    <col min="14576" max="14577" width="11.19921875" style="24" bestFit="1" customWidth="1"/>
    <col min="14578" max="14816" width="8.796875" style="24"/>
    <col min="14817" max="14817" width="3" style="24" customWidth="1"/>
    <col min="14818" max="14818" width="12.19921875" style="24" bestFit="1" customWidth="1"/>
    <col min="14819" max="14819" width="9.69921875" style="24" bestFit="1" customWidth="1"/>
    <col min="14820" max="14821" width="7.5" style="24" bestFit="1" customWidth="1"/>
    <col min="14822" max="14822" width="4.69921875" style="24" bestFit="1" customWidth="1"/>
    <col min="14823" max="14826" width="8.796875" style="24"/>
    <col min="14827" max="14827" width="11.19921875" style="24" customWidth="1"/>
    <col min="14828" max="14828" width="11.19921875" style="24" bestFit="1" customWidth="1"/>
    <col min="14829" max="14830" width="8" style="24" bestFit="1" customWidth="1"/>
    <col min="14831" max="14831" width="4.69921875" style="24" bestFit="1" customWidth="1"/>
    <col min="14832" max="14833" width="11.19921875" style="24" bestFit="1" customWidth="1"/>
    <col min="14834" max="15072" width="8.796875" style="24"/>
    <col min="15073" max="15073" width="3" style="24" customWidth="1"/>
    <col min="15074" max="15074" width="12.19921875" style="24" bestFit="1" customWidth="1"/>
    <col min="15075" max="15075" width="9.69921875" style="24" bestFit="1" customWidth="1"/>
    <col min="15076" max="15077" width="7.5" style="24" bestFit="1" customWidth="1"/>
    <col min="15078" max="15078" width="4.69921875" style="24" bestFit="1" customWidth="1"/>
    <col min="15079" max="15082" width="8.796875" style="24"/>
    <col min="15083" max="15083" width="11.19921875" style="24" customWidth="1"/>
    <col min="15084" max="15084" width="11.19921875" style="24" bestFit="1" customWidth="1"/>
    <col min="15085" max="15086" width="8" style="24" bestFit="1" customWidth="1"/>
    <col min="15087" max="15087" width="4.69921875" style="24" bestFit="1" customWidth="1"/>
    <col min="15088" max="15089" width="11.19921875" style="24" bestFit="1" customWidth="1"/>
    <col min="15090" max="15328" width="8.796875" style="24"/>
    <col min="15329" max="15329" width="3" style="24" customWidth="1"/>
    <col min="15330" max="15330" width="12.19921875" style="24" bestFit="1" customWidth="1"/>
    <col min="15331" max="15331" width="9.69921875" style="24" bestFit="1" customWidth="1"/>
    <col min="15332" max="15333" width="7.5" style="24" bestFit="1" customWidth="1"/>
    <col min="15334" max="15334" width="4.69921875" style="24" bestFit="1" customWidth="1"/>
    <col min="15335" max="15338" width="8.796875" style="24"/>
    <col min="15339" max="15339" width="11.19921875" style="24" customWidth="1"/>
    <col min="15340" max="15340" width="11.19921875" style="24" bestFit="1" customWidth="1"/>
    <col min="15341" max="15342" width="8" style="24" bestFit="1" customWidth="1"/>
    <col min="15343" max="15343" width="4.69921875" style="24" bestFit="1" customWidth="1"/>
    <col min="15344" max="15345" width="11.19921875" style="24" bestFit="1" customWidth="1"/>
    <col min="15346" max="15584" width="8.796875" style="24"/>
    <col min="15585" max="15585" width="3" style="24" customWidth="1"/>
    <col min="15586" max="15586" width="12.19921875" style="24" bestFit="1" customWidth="1"/>
    <col min="15587" max="15587" width="9.69921875" style="24" bestFit="1" customWidth="1"/>
    <col min="15588" max="15589" width="7.5" style="24" bestFit="1" customWidth="1"/>
    <col min="15590" max="15590" width="4.69921875" style="24" bestFit="1" customWidth="1"/>
    <col min="15591" max="15594" width="8.796875" style="24"/>
    <col min="15595" max="15595" width="11.19921875" style="24" customWidth="1"/>
    <col min="15596" max="15596" width="11.19921875" style="24" bestFit="1" customWidth="1"/>
    <col min="15597" max="15598" width="8" style="24" bestFit="1" customWidth="1"/>
    <col min="15599" max="15599" width="4.69921875" style="24" bestFit="1" customWidth="1"/>
    <col min="15600" max="15601" width="11.19921875" style="24" bestFit="1" customWidth="1"/>
    <col min="15602" max="15840" width="8.796875" style="24"/>
    <col min="15841" max="15841" width="3" style="24" customWidth="1"/>
    <col min="15842" max="15842" width="12.19921875" style="24" bestFit="1" customWidth="1"/>
    <col min="15843" max="15843" width="9.69921875" style="24" bestFit="1" customWidth="1"/>
    <col min="15844" max="15845" width="7.5" style="24" bestFit="1" customWidth="1"/>
    <col min="15846" max="15846" width="4.69921875" style="24" bestFit="1" customWidth="1"/>
    <col min="15847" max="15850" width="8.796875" style="24"/>
    <col min="15851" max="15851" width="11.19921875" style="24" customWidth="1"/>
    <col min="15852" max="15852" width="11.19921875" style="24" bestFit="1" customWidth="1"/>
    <col min="15853" max="15854" width="8" style="24" bestFit="1" customWidth="1"/>
    <col min="15855" max="15855" width="4.69921875" style="24" bestFit="1" customWidth="1"/>
    <col min="15856" max="15857" width="11.19921875" style="24" bestFit="1" customWidth="1"/>
    <col min="15858" max="16096" width="8.796875" style="24"/>
    <col min="16097" max="16097" width="3" style="24" customWidth="1"/>
    <col min="16098" max="16098" width="12.19921875" style="24" bestFit="1" customWidth="1"/>
    <col min="16099" max="16099" width="9.69921875" style="24" bestFit="1" customWidth="1"/>
    <col min="16100" max="16101" width="7.5" style="24" bestFit="1" customWidth="1"/>
    <col min="16102" max="16102" width="4.69921875" style="24" bestFit="1" customWidth="1"/>
    <col min="16103" max="16106" width="8.796875" style="24"/>
    <col min="16107" max="16107" width="11.19921875" style="24" customWidth="1"/>
    <col min="16108" max="16108" width="11.19921875" style="24" bestFit="1" customWidth="1"/>
    <col min="16109" max="16110" width="8" style="24" bestFit="1" customWidth="1"/>
    <col min="16111" max="16111" width="4.69921875" style="24" bestFit="1" customWidth="1"/>
    <col min="16112" max="16113" width="11.19921875" style="24" bestFit="1" customWidth="1"/>
    <col min="16114" max="16384" width="8.796875" style="24"/>
  </cols>
  <sheetData>
    <row r="1" spans="1:19" ht="15" customHeight="1" x14ac:dyDescent="0.25">
      <c r="A1" s="5" t="s">
        <v>207</v>
      </c>
      <c r="B1" s="5" t="s">
        <v>208</v>
      </c>
      <c r="C1" s="5" t="s">
        <v>18</v>
      </c>
      <c r="D1" s="5" t="s">
        <v>19</v>
      </c>
      <c r="E1" s="5" t="s">
        <v>209</v>
      </c>
      <c r="F1" s="6" t="s">
        <v>21</v>
      </c>
      <c r="H1" s="56" t="s">
        <v>290</v>
      </c>
      <c r="I1" s="99"/>
      <c r="J1" s="99"/>
      <c r="K1" s="99"/>
      <c r="M1" s="109" t="s">
        <v>209</v>
      </c>
      <c r="N1" s="110" t="s">
        <v>21</v>
      </c>
      <c r="O1" s="109" t="s">
        <v>209</v>
      </c>
      <c r="P1" s="110" t="s">
        <v>21</v>
      </c>
      <c r="Q1" s="99"/>
      <c r="R1" s="99"/>
      <c r="S1" s="99"/>
    </row>
    <row r="2" spans="1:19" ht="15" customHeight="1" x14ac:dyDescent="0.25">
      <c r="A2" s="7" t="s">
        <v>214</v>
      </c>
      <c r="B2" s="7" t="s">
        <v>215</v>
      </c>
      <c r="C2" s="7" t="s">
        <v>22</v>
      </c>
      <c r="D2" s="7" t="s">
        <v>23</v>
      </c>
      <c r="E2" s="7" t="s">
        <v>24</v>
      </c>
      <c r="F2" s="8">
        <v>5</v>
      </c>
      <c r="H2" s="109" t="s">
        <v>55</v>
      </c>
      <c r="I2" s="100"/>
      <c r="J2" s="99"/>
      <c r="K2" s="99"/>
      <c r="M2" s="106" t="s">
        <v>24</v>
      </c>
      <c r="N2" s="111">
        <v>5</v>
      </c>
      <c r="O2" s="106" t="s">
        <v>24</v>
      </c>
      <c r="P2" s="111">
        <v>150</v>
      </c>
      <c r="R2" s="109" t="s">
        <v>209</v>
      </c>
      <c r="S2" s="109" t="s">
        <v>21</v>
      </c>
    </row>
    <row r="3" spans="1:19" ht="15" customHeight="1" x14ac:dyDescent="0.25">
      <c r="A3" s="7" t="s">
        <v>214</v>
      </c>
      <c r="B3" s="7" t="s">
        <v>215</v>
      </c>
      <c r="C3" s="7" t="s">
        <v>25</v>
      </c>
      <c r="D3" s="7" t="s">
        <v>23</v>
      </c>
      <c r="E3" s="7" t="s">
        <v>217</v>
      </c>
      <c r="F3" s="8">
        <v>14.8</v>
      </c>
      <c r="H3" s="101">
        <f>SUM(F:F)</f>
        <v>87928.639999999999</v>
      </c>
      <c r="I3" s="102"/>
      <c r="J3" s="99"/>
      <c r="K3" s="99"/>
      <c r="M3" s="106" t="s">
        <v>217</v>
      </c>
      <c r="N3" s="111">
        <v>14.8</v>
      </c>
      <c r="O3" s="106" t="s">
        <v>39</v>
      </c>
      <c r="P3" s="111">
        <v>180</v>
      </c>
      <c r="R3" s="106" t="s">
        <v>24</v>
      </c>
      <c r="S3" s="112">
        <f ca="1">SUMIF($M$1:$P$11,R3,$N$1)</f>
        <v>325</v>
      </c>
    </row>
    <row r="4" spans="1:19" ht="15" customHeight="1" x14ac:dyDescent="0.25">
      <c r="A4" s="7" t="s">
        <v>214</v>
      </c>
      <c r="B4" s="7" t="s">
        <v>218</v>
      </c>
      <c r="C4" s="7" t="s">
        <v>27</v>
      </c>
      <c r="D4" s="7" t="s">
        <v>28</v>
      </c>
      <c r="E4" s="7" t="s">
        <v>24</v>
      </c>
      <c r="F4" s="8">
        <v>20</v>
      </c>
      <c r="H4" s="118" t="s">
        <v>291</v>
      </c>
      <c r="I4" s="118"/>
      <c r="J4" s="118"/>
      <c r="K4" s="99"/>
      <c r="M4" s="106" t="s">
        <v>24</v>
      </c>
      <c r="N4" s="111">
        <v>20</v>
      </c>
      <c r="O4" s="106" t="s">
        <v>41</v>
      </c>
      <c r="P4" s="111">
        <v>258</v>
      </c>
      <c r="R4" s="106" t="s">
        <v>33</v>
      </c>
      <c r="S4" s="106">
        <f ca="1">SUMIF($M$1:$P$11,R4,$N$1)</f>
        <v>65</v>
      </c>
    </row>
    <row r="5" spans="1:19" ht="15" customHeight="1" x14ac:dyDescent="0.25">
      <c r="A5" s="7" t="s">
        <v>214</v>
      </c>
      <c r="B5" s="7" t="s">
        <v>215</v>
      </c>
      <c r="C5" s="7" t="s">
        <v>29</v>
      </c>
      <c r="D5" s="7" t="s">
        <v>28</v>
      </c>
      <c r="E5" s="7" t="s">
        <v>30</v>
      </c>
      <c r="F5" s="8">
        <v>50</v>
      </c>
      <c r="H5" s="109" t="s">
        <v>209</v>
      </c>
      <c r="I5" s="109" t="s">
        <v>21</v>
      </c>
      <c r="J5" s="99"/>
      <c r="K5" s="99"/>
      <c r="M5" s="106" t="s">
        <v>30</v>
      </c>
      <c r="N5" s="111">
        <v>50</v>
      </c>
      <c r="O5" s="106" t="s">
        <v>43</v>
      </c>
      <c r="P5" s="111">
        <v>258.5</v>
      </c>
      <c r="R5" s="106" t="s">
        <v>30</v>
      </c>
      <c r="S5" s="106">
        <f ca="1">SUMIF($M$1:$P$11,R5,$N$1)</f>
        <v>120</v>
      </c>
    </row>
    <row r="6" spans="1:19" ht="15" customHeight="1" x14ac:dyDescent="0.25">
      <c r="A6" s="7" t="s">
        <v>214</v>
      </c>
      <c r="B6" s="7" t="s">
        <v>215</v>
      </c>
      <c r="C6" s="7" t="s">
        <v>22</v>
      </c>
      <c r="D6" s="7" t="s">
        <v>28</v>
      </c>
      <c r="E6" s="7" t="s">
        <v>31</v>
      </c>
      <c r="F6" s="8">
        <v>56</v>
      </c>
      <c r="H6" s="106" t="s">
        <v>24</v>
      </c>
      <c r="I6" s="112">
        <f>SUMIF(E:E,H6,F:F)</f>
        <v>1221</v>
      </c>
      <c r="J6" s="99"/>
      <c r="K6" s="99"/>
      <c r="M6" s="106" t="s">
        <v>31</v>
      </c>
      <c r="N6" s="111">
        <v>56</v>
      </c>
      <c r="O6" s="106" t="s">
        <v>44</v>
      </c>
      <c r="P6" s="111">
        <v>267.08</v>
      </c>
      <c r="R6" s="106" t="s">
        <v>37</v>
      </c>
      <c r="S6" s="106">
        <f ca="1">SUMIF($M$1:$P$11,R6,$N$1)</f>
        <v>500</v>
      </c>
    </row>
    <row r="7" spans="1:19" ht="15" customHeight="1" x14ac:dyDescent="0.25">
      <c r="A7" s="7" t="s">
        <v>214</v>
      </c>
      <c r="B7" s="7" t="s">
        <v>221</v>
      </c>
      <c r="C7" s="7" t="s">
        <v>32</v>
      </c>
      <c r="D7" s="7" t="s">
        <v>222</v>
      </c>
      <c r="E7" s="7" t="s">
        <v>33</v>
      </c>
      <c r="F7" s="8">
        <v>65</v>
      </c>
      <c r="H7" s="106" t="s">
        <v>33</v>
      </c>
      <c r="I7" s="106">
        <f>SUMIF(E:E,H7,F:F)</f>
        <v>130</v>
      </c>
      <c r="J7" s="99"/>
      <c r="K7" s="99"/>
      <c r="M7" s="106" t="s">
        <v>33</v>
      </c>
      <c r="N7" s="111">
        <v>65</v>
      </c>
      <c r="O7" s="106" t="s">
        <v>26</v>
      </c>
      <c r="P7" s="111">
        <v>277.7</v>
      </c>
      <c r="Q7" s="99"/>
      <c r="R7" s="99"/>
      <c r="S7" s="99"/>
    </row>
    <row r="8" spans="1:19" ht="15" customHeight="1" x14ac:dyDescent="0.25">
      <c r="A8" s="7" t="s">
        <v>214</v>
      </c>
      <c r="B8" s="7" t="s">
        <v>215</v>
      </c>
      <c r="C8" s="7" t="s">
        <v>25</v>
      </c>
      <c r="D8" s="7" t="s">
        <v>28</v>
      </c>
      <c r="E8" s="7" t="s">
        <v>30</v>
      </c>
      <c r="F8" s="8">
        <v>70</v>
      </c>
      <c r="H8" s="106" t="s">
        <v>30</v>
      </c>
      <c r="I8" s="106">
        <f>SUMIF(E:E,H8,F:F)</f>
        <v>1263</v>
      </c>
      <c r="J8" s="99"/>
      <c r="K8" s="99"/>
      <c r="M8" s="106" t="s">
        <v>30</v>
      </c>
      <c r="N8" s="111">
        <v>70</v>
      </c>
      <c r="O8" s="106" t="s">
        <v>46</v>
      </c>
      <c r="P8" s="111">
        <v>278</v>
      </c>
      <c r="Q8" s="99"/>
      <c r="R8" s="99"/>
      <c r="S8" s="99"/>
    </row>
    <row r="9" spans="1:19" ht="15" customHeight="1" x14ac:dyDescent="0.25">
      <c r="A9" s="7" t="s">
        <v>214</v>
      </c>
      <c r="B9" s="7" t="s">
        <v>215</v>
      </c>
      <c r="C9" s="7" t="s">
        <v>29</v>
      </c>
      <c r="D9" s="7" t="s">
        <v>34</v>
      </c>
      <c r="E9" s="7" t="s">
        <v>223</v>
      </c>
      <c r="F9" s="8">
        <v>78</v>
      </c>
      <c r="H9" s="56" t="s">
        <v>292</v>
      </c>
      <c r="I9" s="108"/>
      <c r="J9" s="108"/>
      <c r="K9" s="108"/>
      <c r="M9" s="106" t="s">
        <v>223</v>
      </c>
      <c r="N9" s="111">
        <v>78</v>
      </c>
      <c r="O9" s="106" t="s">
        <v>37</v>
      </c>
      <c r="P9" s="111">
        <v>350</v>
      </c>
      <c r="Q9" s="99"/>
      <c r="R9" s="99"/>
      <c r="S9" s="99"/>
    </row>
    <row r="10" spans="1:19" ht="15" customHeight="1" x14ac:dyDescent="0.25">
      <c r="A10" s="7" t="s">
        <v>214</v>
      </c>
      <c r="B10" s="7" t="s">
        <v>215</v>
      </c>
      <c r="C10" s="7" t="s">
        <v>29</v>
      </c>
      <c r="D10" s="7" t="s">
        <v>36</v>
      </c>
      <c r="E10" s="7" t="s">
        <v>37</v>
      </c>
      <c r="F10" s="8">
        <v>150</v>
      </c>
      <c r="H10" s="113" t="s">
        <v>293</v>
      </c>
      <c r="I10" s="99"/>
      <c r="J10" s="99"/>
      <c r="K10" s="99"/>
      <c r="M10" s="106" t="s">
        <v>37</v>
      </c>
      <c r="N10" s="111">
        <v>150</v>
      </c>
      <c r="O10" s="106" t="s">
        <v>35</v>
      </c>
      <c r="P10" s="111">
        <v>408</v>
      </c>
      <c r="Q10" s="99"/>
      <c r="R10" s="99"/>
      <c r="S10" s="99"/>
    </row>
    <row r="11" spans="1:19" ht="15" customHeight="1" x14ac:dyDescent="0.25">
      <c r="A11" s="7" t="s">
        <v>214</v>
      </c>
      <c r="B11" s="7" t="s">
        <v>215</v>
      </c>
      <c r="C11" s="7" t="s">
        <v>38</v>
      </c>
      <c r="D11" s="7" t="s">
        <v>28</v>
      </c>
      <c r="E11" s="7" t="s">
        <v>24</v>
      </c>
      <c r="F11" s="8">
        <v>150</v>
      </c>
      <c r="H11" s="103">
        <f>SUMIF(F:F,"&gt;500")</f>
        <v>84146.86</v>
      </c>
      <c r="I11" s="99"/>
      <c r="J11" s="99"/>
      <c r="K11" s="99"/>
      <c r="M11" s="106" t="s">
        <v>24</v>
      </c>
      <c r="N11" s="111">
        <v>150</v>
      </c>
      <c r="O11" s="106" t="s">
        <v>35</v>
      </c>
      <c r="P11" s="111">
        <v>560</v>
      </c>
      <c r="Q11" s="99"/>
      <c r="R11" s="99"/>
      <c r="S11" s="99"/>
    </row>
    <row r="12" spans="1:19" ht="15" customHeight="1" x14ac:dyDescent="0.25">
      <c r="A12" s="7" t="s">
        <v>214</v>
      </c>
      <c r="B12" s="7" t="s">
        <v>221</v>
      </c>
      <c r="C12" s="7" t="s">
        <v>32</v>
      </c>
      <c r="D12" s="7" t="s">
        <v>28</v>
      </c>
      <c r="E12" s="7" t="s">
        <v>39</v>
      </c>
      <c r="F12" s="8">
        <v>180</v>
      </c>
      <c r="H12" s="56" t="s">
        <v>294</v>
      </c>
      <c r="I12" s="108"/>
      <c r="J12" s="108"/>
      <c r="K12" s="108"/>
      <c r="L12" s="108"/>
      <c r="M12" s="104"/>
      <c r="N12" s="99"/>
      <c r="O12" s="99"/>
      <c r="P12" s="99"/>
      <c r="Q12" s="99"/>
      <c r="R12" s="99"/>
      <c r="S12" s="99"/>
    </row>
    <row r="13" spans="1:19" ht="15" customHeight="1" x14ac:dyDescent="0.25">
      <c r="A13" s="7" t="s">
        <v>214</v>
      </c>
      <c r="B13" s="7" t="s">
        <v>215</v>
      </c>
      <c r="C13" s="7" t="s">
        <v>25</v>
      </c>
      <c r="D13" s="7" t="s">
        <v>40</v>
      </c>
      <c r="E13" s="7" t="s">
        <v>41</v>
      </c>
      <c r="F13" s="8">
        <v>258</v>
      </c>
      <c r="H13" s="109" t="s">
        <v>19</v>
      </c>
      <c r="I13" s="109" t="s">
        <v>209</v>
      </c>
      <c r="J13" s="109" t="s">
        <v>21</v>
      </c>
      <c r="K13" s="99"/>
      <c r="L13" s="99"/>
      <c r="M13" s="99"/>
      <c r="N13" s="99"/>
      <c r="O13" s="99"/>
      <c r="P13" s="99"/>
      <c r="Q13" s="99"/>
      <c r="R13" s="99"/>
      <c r="S13" s="99"/>
    </row>
    <row r="14" spans="1:19" ht="15" customHeight="1" x14ac:dyDescent="0.25">
      <c r="A14" s="7" t="s">
        <v>214</v>
      </c>
      <c r="B14" s="7" t="s">
        <v>218</v>
      </c>
      <c r="C14" s="7" t="s">
        <v>42</v>
      </c>
      <c r="D14" s="7" t="s">
        <v>28</v>
      </c>
      <c r="E14" s="7" t="s">
        <v>43</v>
      </c>
      <c r="F14" s="8">
        <v>258.5</v>
      </c>
      <c r="H14" s="106" t="s">
        <v>23</v>
      </c>
      <c r="I14" s="106" t="s">
        <v>24</v>
      </c>
      <c r="J14" s="114">
        <f>SUMIFS(F:F,D:D,H14,E:E,I14)</f>
        <v>5</v>
      </c>
      <c r="K14" s="99"/>
      <c r="L14" s="99"/>
      <c r="M14" s="99"/>
      <c r="N14" s="99"/>
      <c r="O14" s="99"/>
      <c r="P14" s="99"/>
      <c r="Q14" s="99"/>
      <c r="R14" s="99"/>
      <c r="S14" s="99"/>
    </row>
    <row r="15" spans="1:19" ht="15" customHeight="1" x14ac:dyDescent="0.25">
      <c r="A15" s="7" t="s">
        <v>214</v>
      </c>
      <c r="B15" s="7" t="s">
        <v>221</v>
      </c>
      <c r="C15" s="7" t="s">
        <v>32</v>
      </c>
      <c r="D15" s="7" t="s">
        <v>222</v>
      </c>
      <c r="E15" s="7" t="s">
        <v>44</v>
      </c>
      <c r="F15" s="8">
        <v>267.08</v>
      </c>
      <c r="H15" s="106" t="s">
        <v>28</v>
      </c>
      <c r="I15" s="106" t="s">
        <v>33</v>
      </c>
      <c r="J15" s="106">
        <f>SUMIFS(F:F,D:D,H15,E:E,I15)</f>
        <v>0</v>
      </c>
      <c r="K15" s="99"/>
      <c r="L15" s="99"/>
      <c r="M15" s="99"/>
      <c r="N15" s="99"/>
      <c r="O15" s="99"/>
      <c r="P15" s="99"/>
      <c r="Q15" s="99"/>
      <c r="R15" s="99"/>
      <c r="S15" s="99"/>
    </row>
    <row r="16" spans="1:19" ht="15" customHeight="1" x14ac:dyDescent="0.25">
      <c r="A16" s="7" t="s">
        <v>214</v>
      </c>
      <c r="B16" s="7" t="s">
        <v>215</v>
      </c>
      <c r="C16" s="7" t="s">
        <v>45</v>
      </c>
      <c r="D16" s="7" t="s">
        <v>28</v>
      </c>
      <c r="E16" s="7" t="s">
        <v>26</v>
      </c>
      <c r="F16" s="8">
        <v>277.7</v>
      </c>
      <c r="H16" s="106" t="s">
        <v>28</v>
      </c>
      <c r="I16" s="106" t="s">
        <v>30</v>
      </c>
      <c r="J16" s="106">
        <f>SUMIFS(F:F,D:D,H16,E:E,I16)</f>
        <v>1263</v>
      </c>
      <c r="K16" s="99"/>
      <c r="L16" s="99"/>
      <c r="M16" s="99"/>
      <c r="N16" s="99"/>
      <c r="O16" s="99"/>
      <c r="P16" s="99"/>
      <c r="Q16" s="99"/>
      <c r="R16" s="99"/>
      <c r="S16" s="99"/>
    </row>
    <row r="17" spans="1:19" ht="15" customHeight="1" x14ac:dyDescent="0.25">
      <c r="A17" s="7" t="s">
        <v>214</v>
      </c>
      <c r="B17" s="7" t="s">
        <v>218</v>
      </c>
      <c r="C17" s="7" t="s">
        <v>42</v>
      </c>
      <c r="D17" s="7" t="s">
        <v>36</v>
      </c>
      <c r="E17" s="7" t="s">
        <v>46</v>
      </c>
      <c r="F17" s="8">
        <v>278</v>
      </c>
      <c r="H17" s="104"/>
      <c r="I17" s="99"/>
      <c r="J17" s="99"/>
      <c r="K17" s="99"/>
      <c r="L17" s="99"/>
      <c r="M17" s="99"/>
      <c r="N17" s="99"/>
      <c r="O17" s="99"/>
      <c r="P17" s="99"/>
      <c r="Q17" s="99"/>
      <c r="R17" s="99"/>
      <c r="S17" s="99"/>
    </row>
    <row r="18" spans="1:19" ht="15" customHeight="1" x14ac:dyDescent="0.15">
      <c r="A18" s="7" t="s">
        <v>214</v>
      </c>
      <c r="B18" s="7" t="s">
        <v>218</v>
      </c>
      <c r="C18" s="7" t="s">
        <v>27</v>
      </c>
      <c r="D18" s="7" t="s">
        <v>34</v>
      </c>
      <c r="E18" s="7" t="s">
        <v>37</v>
      </c>
      <c r="F18" s="8">
        <v>350</v>
      </c>
      <c r="H18" s="128" t="s">
        <v>229</v>
      </c>
      <c r="I18" s="129"/>
      <c r="J18" s="109" t="s">
        <v>295</v>
      </c>
      <c r="K18" s="115"/>
      <c r="L18" s="116"/>
      <c r="M18" s="99"/>
      <c r="N18" s="99"/>
      <c r="O18" s="99"/>
      <c r="P18" s="99"/>
      <c r="Q18" s="99"/>
      <c r="R18" s="99"/>
      <c r="S18" s="99"/>
    </row>
    <row r="19" spans="1:19" ht="15" customHeight="1" x14ac:dyDescent="0.25">
      <c r="A19" s="7" t="s">
        <v>214</v>
      </c>
      <c r="B19" s="7" t="s">
        <v>215</v>
      </c>
      <c r="C19" s="7" t="s">
        <v>45</v>
      </c>
      <c r="D19" s="7" t="s">
        <v>34</v>
      </c>
      <c r="E19" s="7" t="s">
        <v>35</v>
      </c>
      <c r="F19" s="8">
        <v>408</v>
      </c>
      <c r="H19" s="105" t="s">
        <v>234</v>
      </c>
      <c r="I19" s="106"/>
      <c r="J19" s="106">
        <v>1000</v>
      </c>
      <c r="K19" s="99"/>
      <c r="L19" s="128" t="s">
        <v>229</v>
      </c>
      <c r="M19" s="129"/>
      <c r="N19" s="109" t="s">
        <v>296</v>
      </c>
      <c r="O19" s="99"/>
      <c r="P19" s="99"/>
      <c r="Q19" s="99"/>
      <c r="R19" s="99"/>
      <c r="S19" s="99"/>
    </row>
    <row r="20" spans="1:19" ht="15" customHeight="1" x14ac:dyDescent="0.25">
      <c r="A20" s="7" t="s">
        <v>214</v>
      </c>
      <c r="B20" s="7" t="s">
        <v>215</v>
      </c>
      <c r="C20" s="7" t="s">
        <v>29</v>
      </c>
      <c r="D20" s="7" t="s">
        <v>34</v>
      </c>
      <c r="E20" s="7" t="s">
        <v>35</v>
      </c>
      <c r="F20" s="8">
        <v>560</v>
      </c>
      <c r="H20" s="105" t="s">
        <v>237</v>
      </c>
      <c r="I20" s="106"/>
      <c r="J20" s="106">
        <v>1000</v>
      </c>
      <c r="K20" s="99"/>
      <c r="L20" s="105" t="s">
        <v>234</v>
      </c>
      <c r="M20" s="106"/>
      <c r="N20" s="112">
        <f ca="1">SUMIF($H$19:$I$31,L20&amp;"*",$J$19:$J$31)</f>
        <v>4000</v>
      </c>
      <c r="O20" s="99"/>
      <c r="P20" s="99"/>
      <c r="Q20" s="99"/>
      <c r="R20" s="99"/>
      <c r="S20" s="99"/>
    </row>
    <row r="21" spans="1:19" ht="15" customHeight="1" x14ac:dyDescent="0.25">
      <c r="A21" s="7" t="s">
        <v>214</v>
      </c>
      <c r="B21" s="7" t="s">
        <v>215</v>
      </c>
      <c r="C21" s="7" t="s">
        <v>29</v>
      </c>
      <c r="D21" s="7" t="s">
        <v>28</v>
      </c>
      <c r="E21" s="7" t="s">
        <v>47</v>
      </c>
      <c r="F21" s="8">
        <v>600</v>
      </c>
      <c r="H21" s="105" t="s">
        <v>240</v>
      </c>
      <c r="I21" s="106"/>
      <c r="J21" s="106">
        <v>1000</v>
      </c>
      <c r="K21" s="99"/>
      <c r="L21" s="105" t="s">
        <v>237</v>
      </c>
      <c r="M21" s="106"/>
      <c r="N21" s="106">
        <f t="shared" ref="N21:N23" ca="1" si="0">SUMIF($H$19:$I$31,L21&amp;"*",$J$19:$J$31)</f>
        <v>2000</v>
      </c>
      <c r="O21" s="99"/>
      <c r="P21" s="99"/>
      <c r="Q21" s="99"/>
      <c r="R21" s="99"/>
      <c r="S21" s="99"/>
    </row>
    <row r="22" spans="1:19" ht="15" customHeight="1" x14ac:dyDescent="0.25">
      <c r="A22" s="7" t="s">
        <v>214</v>
      </c>
      <c r="B22" s="7" t="s">
        <v>221</v>
      </c>
      <c r="C22" s="7" t="s">
        <v>32</v>
      </c>
      <c r="D22" s="7" t="s">
        <v>222</v>
      </c>
      <c r="E22" s="7" t="s">
        <v>48</v>
      </c>
      <c r="F22" s="8">
        <v>925</v>
      </c>
      <c r="H22" s="105" t="s">
        <v>243</v>
      </c>
      <c r="I22" s="106"/>
      <c r="J22" s="106">
        <v>1000</v>
      </c>
      <c r="K22" s="99"/>
      <c r="L22" s="105" t="s">
        <v>240</v>
      </c>
      <c r="M22" s="106"/>
      <c r="N22" s="106">
        <f t="shared" ca="1" si="0"/>
        <v>4000</v>
      </c>
      <c r="O22" s="99"/>
      <c r="P22" s="99"/>
      <c r="Q22" s="99"/>
      <c r="R22" s="99"/>
      <c r="S22" s="99"/>
    </row>
    <row r="23" spans="1:19" ht="15" customHeight="1" x14ac:dyDescent="0.25">
      <c r="A23" s="7" t="s">
        <v>214</v>
      </c>
      <c r="B23" s="7" t="s">
        <v>215</v>
      </c>
      <c r="C23" s="7" t="s">
        <v>45</v>
      </c>
      <c r="D23" s="7" t="s">
        <v>36</v>
      </c>
      <c r="E23" s="7" t="s">
        <v>46</v>
      </c>
      <c r="F23" s="8">
        <v>953</v>
      </c>
      <c r="H23" s="105" t="s">
        <v>234</v>
      </c>
      <c r="I23" s="106"/>
      <c r="J23" s="106">
        <v>1000</v>
      </c>
      <c r="K23" s="99"/>
      <c r="L23" s="105" t="s">
        <v>243</v>
      </c>
      <c r="M23" s="106"/>
      <c r="N23" s="106">
        <f t="shared" ca="1" si="0"/>
        <v>3000</v>
      </c>
      <c r="O23" s="99"/>
      <c r="P23" s="99"/>
      <c r="Q23" s="99"/>
      <c r="R23" s="99"/>
      <c r="S23" s="99"/>
    </row>
    <row r="24" spans="1:19" ht="15" customHeight="1" x14ac:dyDescent="0.25">
      <c r="A24" s="7" t="s">
        <v>214</v>
      </c>
      <c r="B24" s="7" t="s">
        <v>215</v>
      </c>
      <c r="C24" s="7" t="s">
        <v>29</v>
      </c>
      <c r="D24" s="7" t="s">
        <v>28</v>
      </c>
      <c r="E24" s="7" t="s">
        <v>30</v>
      </c>
      <c r="F24" s="8">
        <v>1010</v>
      </c>
      <c r="H24" s="105" t="s">
        <v>240</v>
      </c>
      <c r="I24" s="106"/>
      <c r="J24" s="106">
        <v>1000</v>
      </c>
      <c r="K24" s="107"/>
      <c r="L24" s="99"/>
      <c r="M24" s="99"/>
      <c r="N24" s="99"/>
      <c r="O24" s="99"/>
      <c r="P24" s="99"/>
      <c r="Q24" s="99"/>
      <c r="R24" s="99"/>
      <c r="S24" s="99"/>
    </row>
    <row r="25" spans="1:19" ht="15" customHeight="1" x14ac:dyDescent="0.25">
      <c r="A25" s="7" t="s">
        <v>214</v>
      </c>
      <c r="B25" s="7" t="s">
        <v>215</v>
      </c>
      <c r="C25" s="7" t="s">
        <v>29</v>
      </c>
      <c r="D25" s="7" t="s">
        <v>28</v>
      </c>
      <c r="E25" s="7" t="s">
        <v>47</v>
      </c>
      <c r="F25" s="8">
        <v>1016.78</v>
      </c>
      <c r="H25" s="105" t="s">
        <v>237</v>
      </c>
      <c r="I25" s="106"/>
      <c r="J25" s="106">
        <v>1000</v>
      </c>
      <c r="K25" s="107"/>
      <c r="L25" s="99"/>
      <c r="M25" s="99"/>
      <c r="N25" s="99"/>
      <c r="O25" s="99"/>
      <c r="P25" s="99"/>
      <c r="Q25" s="99"/>
      <c r="R25" s="99"/>
      <c r="S25" s="99"/>
    </row>
    <row r="26" spans="1:19" ht="15" customHeight="1" x14ac:dyDescent="0.25">
      <c r="A26" s="7" t="s">
        <v>214</v>
      </c>
      <c r="B26" s="7" t="s">
        <v>215</v>
      </c>
      <c r="C26" s="7" t="s">
        <v>38</v>
      </c>
      <c r="D26" s="7" t="s">
        <v>28</v>
      </c>
      <c r="E26" s="7" t="s">
        <v>24</v>
      </c>
      <c r="F26" s="8">
        <v>1046</v>
      </c>
      <c r="H26" s="105" t="s">
        <v>234</v>
      </c>
      <c r="I26" s="106"/>
      <c r="J26" s="106">
        <v>1000</v>
      </c>
      <c r="K26" s="107"/>
      <c r="L26" s="99"/>
      <c r="M26" s="99"/>
      <c r="N26" s="99"/>
      <c r="O26" s="99"/>
      <c r="P26" s="99"/>
      <c r="Q26" s="99"/>
      <c r="R26" s="99"/>
      <c r="S26" s="99"/>
    </row>
    <row r="27" spans="1:19" ht="15" customHeight="1" x14ac:dyDescent="0.25">
      <c r="A27" s="7" t="s">
        <v>214</v>
      </c>
      <c r="B27" s="7" t="s">
        <v>221</v>
      </c>
      <c r="C27" s="7" t="s">
        <v>32</v>
      </c>
      <c r="D27" s="7" t="s">
        <v>40</v>
      </c>
      <c r="E27" s="7" t="s">
        <v>49</v>
      </c>
      <c r="F27" s="8">
        <v>1066.25</v>
      </c>
      <c r="H27" s="105" t="s">
        <v>240</v>
      </c>
      <c r="I27" s="106"/>
      <c r="J27" s="106">
        <v>1000</v>
      </c>
      <c r="K27" s="107"/>
      <c r="L27" s="99"/>
      <c r="M27" s="99"/>
      <c r="N27" s="99"/>
      <c r="O27" s="99"/>
      <c r="P27" s="99"/>
      <c r="Q27" s="99"/>
      <c r="R27" s="99"/>
      <c r="S27" s="99"/>
    </row>
    <row r="28" spans="1:19" ht="15" customHeight="1" x14ac:dyDescent="0.25">
      <c r="A28" s="7" t="s">
        <v>214</v>
      </c>
      <c r="B28" s="7" t="s">
        <v>221</v>
      </c>
      <c r="C28" s="7" t="s">
        <v>32</v>
      </c>
      <c r="D28" s="7" t="s">
        <v>40</v>
      </c>
      <c r="E28" s="7" t="s">
        <v>50</v>
      </c>
      <c r="F28" s="8">
        <v>1068</v>
      </c>
      <c r="H28" s="105" t="s">
        <v>243</v>
      </c>
      <c r="I28" s="106"/>
      <c r="J28" s="106">
        <v>1000</v>
      </c>
      <c r="K28" s="107"/>
      <c r="L28" s="99"/>
      <c r="M28" s="99"/>
      <c r="N28" s="99"/>
      <c r="O28" s="99"/>
      <c r="P28" s="99"/>
      <c r="Q28" s="99"/>
      <c r="R28" s="99"/>
      <c r="S28" s="99"/>
    </row>
    <row r="29" spans="1:19" ht="15" customHeight="1" x14ac:dyDescent="0.25">
      <c r="A29" s="7" t="s">
        <v>214</v>
      </c>
      <c r="B29" s="7" t="s">
        <v>215</v>
      </c>
      <c r="C29" s="7" t="s">
        <v>22</v>
      </c>
      <c r="D29" s="7" t="s">
        <v>34</v>
      </c>
      <c r="E29" s="7" t="s">
        <v>35</v>
      </c>
      <c r="F29" s="8">
        <v>1256.3</v>
      </c>
      <c r="H29" s="105" t="s">
        <v>240</v>
      </c>
      <c r="I29" s="106"/>
      <c r="J29" s="106">
        <v>1000</v>
      </c>
      <c r="K29" s="107"/>
      <c r="L29" s="99"/>
      <c r="M29" s="99"/>
      <c r="N29" s="99"/>
      <c r="O29" s="99"/>
      <c r="P29" s="99"/>
      <c r="Q29" s="99"/>
      <c r="R29" s="99"/>
      <c r="S29" s="99"/>
    </row>
    <row r="30" spans="1:19" ht="15" customHeight="1" x14ac:dyDescent="0.25">
      <c r="A30" s="7" t="s">
        <v>214</v>
      </c>
      <c r="B30" s="7" t="s">
        <v>215</v>
      </c>
      <c r="C30" s="7" t="s">
        <v>51</v>
      </c>
      <c r="D30" s="7" t="s">
        <v>28</v>
      </c>
      <c r="E30" s="7" t="s">
        <v>52</v>
      </c>
      <c r="F30" s="8">
        <v>1260</v>
      </c>
      <c r="H30" s="105" t="s">
        <v>234</v>
      </c>
      <c r="I30" s="106"/>
      <c r="J30" s="106">
        <v>1000</v>
      </c>
      <c r="K30" s="104"/>
      <c r="L30" s="99"/>
      <c r="M30" s="99"/>
      <c r="N30" s="99"/>
      <c r="O30" s="99"/>
      <c r="P30" s="99"/>
      <c r="Q30" s="99"/>
      <c r="R30" s="99"/>
      <c r="S30" s="99"/>
    </row>
    <row r="31" spans="1:19" ht="15" customHeight="1" x14ac:dyDescent="0.25">
      <c r="A31" s="7" t="s">
        <v>214</v>
      </c>
      <c r="B31" s="7" t="s">
        <v>218</v>
      </c>
      <c r="C31" s="7" t="s">
        <v>27</v>
      </c>
      <c r="D31" s="7" t="s">
        <v>53</v>
      </c>
      <c r="E31" s="7" t="s">
        <v>37</v>
      </c>
      <c r="F31" s="8">
        <v>1300</v>
      </c>
      <c r="H31" s="105" t="s">
        <v>243</v>
      </c>
      <c r="I31" s="106"/>
      <c r="J31" s="106">
        <v>1000</v>
      </c>
      <c r="K31" s="104"/>
      <c r="L31" s="99"/>
      <c r="M31" s="99"/>
      <c r="N31" s="99"/>
      <c r="O31" s="99"/>
      <c r="P31" s="99"/>
      <c r="Q31" s="99"/>
      <c r="R31" s="99"/>
      <c r="S31" s="99"/>
    </row>
    <row r="32" spans="1:19" ht="15" customHeight="1" x14ac:dyDescent="0.25">
      <c r="A32" s="7" t="s">
        <v>214</v>
      </c>
      <c r="B32" s="7" t="s">
        <v>215</v>
      </c>
      <c r="C32" s="7" t="s">
        <v>54</v>
      </c>
      <c r="D32" s="7" t="s">
        <v>34</v>
      </c>
      <c r="E32" s="7" t="s">
        <v>35</v>
      </c>
      <c r="F32" s="8">
        <v>1328.9</v>
      </c>
      <c r="H32" s="104"/>
      <c r="I32" s="99"/>
      <c r="J32" s="99"/>
      <c r="K32" s="99"/>
      <c r="L32" s="99"/>
      <c r="M32" s="99"/>
      <c r="N32" s="99"/>
      <c r="O32" s="99"/>
      <c r="P32" s="99"/>
      <c r="Q32" s="99"/>
      <c r="R32" s="99"/>
      <c r="S32" s="99"/>
    </row>
    <row r="33" spans="1:21" ht="15" customHeight="1" x14ac:dyDescent="0.25">
      <c r="A33" s="7" t="s">
        <v>214</v>
      </c>
      <c r="B33" s="7" t="s">
        <v>221</v>
      </c>
      <c r="C33" s="7" t="s">
        <v>32</v>
      </c>
      <c r="D33" s="7" t="s">
        <v>222</v>
      </c>
      <c r="E33" s="7" t="s">
        <v>258</v>
      </c>
      <c r="F33" s="8">
        <v>1421.66</v>
      </c>
      <c r="H33" s="125" t="s">
        <v>297</v>
      </c>
      <c r="I33" s="125"/>
      <c r="J33" s="99"/>
      <c r="K33" s="99"/>
      <c r="L33" s="99"/>
      <c r="M33" s="99"/>
      <c r="N33" s="99"/>
      <c r="O33" s="99"/>
      <c r="P33" s="99"/>
      <c r="Q33" s="99"/>
      <c r="R33" s="99"/>
      <c r="S33" s="99"/>
    </row>
    <row r="34" spans="1:21" ht="15" customHeight="1" x14ac:dyDescent="0.15">
      <c r="A34" s="7" t="s">
        <v>214</v>
      </c>
      <c r="B34" s="7" t="s">
        <v>215</v>
      </c>
      <c r="C34" s="7" t="s">
        <v>38</v>
      </c>
      <c r="D34" s="7" t="s">
        <v>34</v>
      </c>
      <c r="E34" s="7" t="s">
        <v>35</v>
      </c>
      <c r="F34" s="8">
        <v>1755</v>
      </c>
      <c r="H34" s="130" t="s">
        <v>298</v>
      </c>
      <c r="I34" s="131"/>
      <c r="J34" s="116"/>
      <c r="K34" s="130" t="s">
        <v>299</v>
      </c>
      <c r="L34" s="131"/>
      <c r="M34" s="99"/>
      <c r="N34" s="99"/>
      <c r="O34" s="99"/>
      <c r="P34" s="99"/>
      <c r="Q34" s="99"/>
      <c r="R34" s="99"/>
      <c r="S34" s="99"/>
    </row>
    <row r="35" spans="1:21" ht="15" customHeight="1" x14ac:dyDescent="0.15">
      <c r="A35" s="7" t="s">
        <v>214</v>
      </c>
      <c r="B35" s="7" t="s">
        <v>215</v>
      </c>
      <c r="C35" s="7" t="s">
        <v>38</v>
      </c>
      <c r="D35" s="7" t="s">
        <v>34</v>
      </c>
      <c r="E35" s="7" t="s">
        <v>35</v>
      </c>
      <c r="F35" s="8">
        <v>2220</v>
      </c>
      <c r="H35" s="106" t="s">
        <v>300</v>
      </c>
      <c r="I35" s="106">
        <v>44855</v>
      </c>
      <c r="J35" s="116"/>
      <c r="K35" s="114" t="s">
        <v>301</v>
      </c>
      <c r="L35" s="114" t="s">
        <v>302</v>
      </c>
      <c r="M35" s="99"/>
      <c r="N35" s="99"/>
      <c r="O35" s="99"/>
      <c r="P35" s="99"/>
      <c r="Q35" s="99"/>
      <c r="R35" s="99"/>
      <c r="S35" s="99"/>
    </row>
    <row r="36" spans="1:21" ht="15" customHeight="1" x14ac:dyDescent="0.15">
      <c r="A36" s="7" t="s">
        <v>214</v>
      </c>
      <c r="B36" s="7" t="s">
        <v>215</v>
      </c>
      <c r="C36" s="7" t="s">
        <v>25</v>
      </c>
      <c r="D36" s="7" t="s">
        <v>36</v>
      </c>
      <c r="E36" s="7" t="s">
        <v>46</v>
      </c>
      <c r="F36" s="8">
        <v>2561</v>
      </c>
      <c r="H36" s="106" t="s">
        <v>303</v>
      </c>
      <c r="I36" s="106">
        <v>48595</v>
      </c>
      <c r="J36" s="116"/>
      <c r="K36" s="117" t="s">
        <v>300</v>
      </c>
      <c r="L36" s="117">
        <v>44854</v>
      </c>
      <c r="M36" s="99"/>
      <c r="N36" s="99"/>
      <c r="O36" s="99"/>
      <c r="P36" s="99"/>
      <c r="Q36" s="99"/>
      <c r="R36" s="99"/>
      <c r="S36" s="99"/>
    </row>
    <row r="37" spans="1:21" ht="15" customHeight="1" x14ac:dyDescent="0.15">
      <c r="A37" s="7" t="s">
        <v>214</v>
      </c>
      <c r="B37" s="7" t="s">
        <v>215</v>
      </c>
      <c r="C37" s="7" t="s">
        <v>22</v>
      </c>
      <c r="D37" s="7" t="s">
        <v>53</v>
      </c>
      <c r="E37" s="7" t="s">
        <v>35</v>
      </c>
      <c r="F37" s="8">
        <v>2977.9</v>
      </c>
      <c r="H37" s="106" t="s">
        <v>304</v>
      </c>
      <c r="I37" s="106">
        <v>6902</v>
      </c>
      <c r="J37" s="116"/>
      <c r="K37" s="117" t="s">
        <v>300</v>
      </c>
      <c r="L37" s="117"/>
      <c r="M37" s="99"/>
      <c r="N37" s="99"/>
      <c r="O37" s="99"/>
      <c r="P37" s="99"/>
      <c r="Q37" s="99"/>
      <c r="R37" s="99"/>
      <c r="S37" s="99"/>
    </row>
    <row r="38" spans="1:21" ht="15" customHeight="1" x14ac:dyDescent="0.15">
      <c r="A38" s="7" t="s">
        <v>214</v>
      </c>
      <c r="B38" s="7" t="s">
        <v>218</v>
      </c>
      <c r="C38" s="7" t="s">
        <v>260</v>
      </c>
      <c r="D38" s="7" t="s">
        <v>53</v>
      </c>
      <c r="E38" s="7" t="s">
        <v>35</v>
      </c>
      <c r="F38" s="8">
        <v>3048.4</v>
      </c>
      <c r="H38" s="106" t="s">
        <v>305</v>
      </c>
      <c r="I38" s="106">
        <v>48619</v>
      </c>
      <c r="J38" s="116"/>
      <c r="K38" s="117" t="s">
        <v>303</v>
      </c>
      <c r="L38" s="117">
        <v>48594</v>
      </c>
      <c r="M38" s="99"/>
      <c r="N38" s="99"/>
      <c r="O38" s="99"/>
      <c r="P38" s="99"/>
      <c r="Q38" s="99"/>
      <c r="R38" s="99"/>
      <c r="S38" s="99"/>
    </row>
    <row r="39" spans="1:21" ht="15" customHeight="1" x14ac:dyDescent="0.15">
      <c r="A39" s="7" t="s">
        <v>214</v>
      </c>
      <c r="B39" s="7" t="s">
        <v>261</v>
      </c>
      <c r="C39" s="7" t="s">
        <v>262</v>
      </c>
      <c r="D39" s="7" t="s">
        <v>28</v>
      </c>
      <c r="E39" s="7" t="s">
        <v>263</v>
      </c>
      <c r="F39" s="8">
        <v>3600</v>
      </c>
      <c r="H39" s="106" t="s">
        <v>306</v>
      </c>
      <c r="I39" s="106">
        <v>68462</v>
      </c>
      <c r="J39" s="116"/>
      <c r="K39" s="117" t="s">
        <v>303</v>
      </c>
      <c r="L39" s="117"/>
      <c r="M39" s="99"/>
      <c r="N39" s="99"/>
      <c r="O39" s="99"/>
      <c r="P39" s="99"/>
      <c r="Q39" s="99"/>
      <c r="R39" s="99"/>
      <c r="S39" s="99"/>
    </row>
    <row r="40" spans="1:21" ht="15" customHeight="1" x14ac:dyDescent="0.15">
      <c r="A40" s="7" t="s">
        <v>214</v>
      </c>
      <c r="B40" s="7" t="s">
        <v>218</v>
      </c>
      <c r="C40" s="7" t="s">
        <v>264</v>
      </c>
      <c r="D40" s="7" t="s">
        <v>53</v>
      </c>
      <c r="E40" s="7" t="s">
        <v>35</v>
      </c>
      <c r="F40" s="8">
        <v>6058.9</v>
      </c>
      <c r="H40" s="106" t="s">
        <v>307</v>
      </c>
      <c r="I40" s="106">
        <v>147161</v>
      </c>
      <c r="J40" s="116"/>
      <c r="K40" s="117"/>
      <c r="L40" s="117"/>
      <c r="M40" s="99"/>
      <c r="N40" s="99"/>
      <c r="O40" s="99"/>
      <c r="P40" s="99"/>
      <c r="Q40" s="99"/>
      <c r="R40" s="99"/>
      <c r="S40" s="99"/>
    </row>
    <row r="41" spans="1:21" ht="15" customHeight="1" x14ac:dyDescent="0.25">
      <c r="A41" s="7" t="s">
        <v>214</v>
      </c>
      <c r="B41" s="7" t="s">
        <v>221</v>
      </c>
      <c r="C41" s="7" t="s">
        <v>32</v>
      </c>
      <c r="D41" s="7" t="s">
        <v>222</v>
      </c>
      <c r="E41" s="7" t="s">
        <v>265</v>
      </c>
      <c r="F41" s="8">
        <v>15783</v>
      </c>
    </row>
    <row r="42" spans="1:21" ht="15" customHeight="1" x14ac:dyDescent="0.25">
      <c r="A42" s="7" t="s">
        <v>214</v>
      </c>
      <c r="B42" s="7" t="s">
        <v>215</v>
      </c>
      <c r="C42" s="7" t="s">
        <v>266</v>
      </c>
      <c r="D42" s="7" t="s">
        <v>23</v>
      </c>
      <c r="E42" s="7" t="s">
        <v>267</v>
      </c>
      <c r="F42" s="8">
        <v>31330.77</v>
      </c>
      <c r="H42" s="118" t="s">
        <v>308</v>
      </c>
      <c r="I42" s="118"/>
      <c r="J42" s="118"/>
      <c r="K42" s="118"/>
      <c r="L42" s="118"/>
      <c r="M42" s="118"/>
      <c r="N42" s="118"/>
      <c r="O42" s="66"/>
      <c r="P42" s="66"/>
      <c r="Q42" s="66"/>
      <c r="R42" s="66"/>
      <c r="S42" s="66"/>
      <c r="T42" s="66"/>
      <c r="U42" s="66"/>
    </row>
    <row r="43" spans="1:21" ht="15" customHeight="1" x14ac:dyDescent="0.25">
      <c r="A43" s="7" t="s">
        <v>268</v>
      </c>
      <c r="B43" s="7" t="s">
        <v>269</v>
      </c>
      <c r="C43" s="7" t="s">
        <v>270</v>
      </c>
      <c r="D43" s="7" t="s">
        <v>23</v>
      </c>
      <c r="E43" s="7" t="s">
        <v>43</v>
      </c>
      <c r="F43" s="8">
        <v>18</v>
      </c>
      <c r="H43" s="56" t="s">
        <v>309</v>
      </c>
      <c r="I43" s="56"/>
      <c r="J43" s="56"/>
      <c r="K43" s="56"/>
      <c r="L43" s="56"/>
      <c r="M43" s="56"/>
      <c r="N43" s="56"/>
      <c r="O43" s="56"/>
      <c r="P43" s="56"/>
      <c r="Q43" s="56"/>
      <c r="R43" s="56"/>
      <c r="S43" s="56"/>
      <c r="T43" s="56"/>
      <c r="U43" s="67"/>
    </row>
    <row r="44" spans="1:21" ht="15" customHeight="1" x14ac:dyDescent="0.25">
      <c r="A44" s="7" t="s">
        <v>268</v>
      </c>
      <c r="B44" s="7" t="s">
        <v>271</v>
      </c>
      <c r="C44" s="7" t="s">
        <v>272</v>
      </c>
      <c r="D44" s="7" t="s">
        <v>34</v>
      </c>
      <c r="E44" s="7" t="s">
        <v>35</v>
      </c>
      <c r="F44" s="8">
        <v>36</v>
      </c>
    </row>
    <row r="45" spans="1:21" ht="15" customHeight="1" x14ac:dyDescent="0.25">
      <c r="A45" s="7" t="s">
        <v>268</v>
      </c>
      <c r="B45" s="7" t="s">
        <v>273</v>
      </c>
      <c r="C45" s="7" t="s">
        <v>274</v>
      </c>
      <c r="D45" s="7" t="s">
        <v>36</v>
      </c>
      <c r="E45" s="7" t="s">
        <v>46</v>
      </c>
      <c r="F45" s="8">
        <v>52</v>
      </c>
    </row>
    <row r="46" spans="1:21" ht="15" customHeight="1" x14ac:dyDescent="0.25">
      <c r="A46" s="7" t="s">
        <v>268</v>
      </c>
      <c r="B46" s="7" t="s">
        <v>273</v>
      </c>
      <c r="C46" s="7" t="s">
        <v>274</v>
      </c>
      <c r="D46" s="7" t="s">
        <v>36</v>
      </c>
      <c r="E46" s="7" t="s">
        <v>46</v>
      </c>
      <c r="F46" s="8">
        <v>60</v>
      </c>
    </row>
    <row r="47" spans="1:21" ht="15" customHeight="1" x14ac:dyDescent="0.25">
      <c r="A47" s="7" t="s">
        <v>268</v>
      </c>
      <c r="B47" s="7" t="s">
        <v>275</v>
      </c>
      <c r="C47" s="7" t="s">
        <v>27</v>
      </c>
      <c r="D47" s="7" t="s">
        <v>222</v>
      </c>
      <c r="E47" s="7" t="s">
        <v>33</v>
      </c>
      <c r="F47" s="8">
        <v>65</v>
      </c>
    </row>
    <row r="48" spans="1:21" ht="15" customHeight="1" x14ac:dyDescent="0.25">
      <c r="A48" s="7" t="s">
        <v>268</v>
      </c>
      <c r="B48" s="7" t="s">
        <v>275</v>
      </c>
      <c r="C48" s="7" t="s">
        <v>25</v>
      </c>
      <c r="D48" s="7" t="s">
        <v>34</v>
      </c>
      <c r="E48" s="7" t="s">
        <v>35</v>
      </c>
      <c r="F48" s="8">
        <v>78</v>
      </c>
    </row>
    <row r="49" spans="1:6" ht="15" customHeight="1" x14ac:dyDescent="0.25">
      <c r="A49" s="7" t="s">
        <v>268</v>
      </c>
      <c r="B49" s="7" t="s">
        <v>214</v>
      </c>
      <c r="C49" s="7" t="s">
        <v>276</v>
      </c>
      <c r="D49" s="7" t="s">
        <v>36</v>
      </c>
      <c r="E49" s="7" t="s">
        <v>46</v>
      </c>
      <c r="F49" s="8">
        <v>80</v>
      </c>
    </row>
    <row r="50" spans="1:6" ht="15" customHeight="1" x14ac:dyDescent="0.25">
      <c r="A50" s="7" t="s">
        <v>268</v>
      </c>
      <c r="B50" s="7" t="s">
        <v>277</v>
      </c>
      <c r="C50" s="7" t="s">
        <v>278</v>
      </c>
      <c r="D50" s="7" t="s">
        <v>28</v>
      </c>
      <c r="E50" s="7" t="s">
        <v>279</v>
      </c>
      <c r="F50" s="8">
        <v>95</v>
      </c>
    </row>
    <row r="51" spans="1:6" ht="15" customHeight="1" x14ac:dyDescent="0.25">
      <c r="A51" s="7" t="s">
        <v>268</v>
      </c>
      <c r="B51" s="7" t="s">
        <v>273</v>
      </c>
      <c r="C51" s="7" t="s">
        <v>280</v>
      </c>
      <c r="D51" s="7" t="s">
        <v>34</v>
      </c>
      <c r="E51" s="7" t="s">
        <v>35</v>
      </c>
      <c r="F51" s="8">
        <v>108</v>
      </c>
    </row>
    <row r="52" spans="1:6" ht="15" customHeight="1" x14ac:dyDescent="0.25">
      <c r="A52" s="7" t="s">
        <v>268</v>
      </c>
      <c r="B52" s="7" t="s">
        <v>273</v>
      </c>
      <c r="C52" s="7" t="s">
        <v>274</v>
      </c>
      <c r="D52" s="7" t="s">
        <v>28</v>
      </c>
      <c r="E52" s="7" t="s">
        <v>26</v>
      </c>
      <c r="F52" s="8">
        <v>120.7</v>
      </c>
    </row>
    <row r="53" spans="1:6" ht="15" customHeight="1" x14ac:dyDescent="0.25">
      <c r="A53" s="7" t="s">
        <v>268</v>
      </c>
      <c r="B53" s="7" t="s">
        <v>281</v>
      </c>
      <c r="C53" s="7" t="s">
        <v>282</v>
      </c>
      <c r="D53" s="7" t="s">
        <v>28</v>
      </c>
      <c r="E53" s="7" t="s">
        <v>30</v>
      </c>
      <c r="F53" s="8">
        <v>133</v>
      </c>
    </row>
    <row r="54" spans="1:6" ht="15" customHeight="1" x14ac:dyDescent="0.25">
      <c r="F54" s="96"/>
    </row>
  </sheetData>
  <mergeCells count="7">
    <mergeCell ref="H42:N42"/>
    <mergeCell ref="H4:J4"/>
    <mergeCell ref="H18:I18"/>
    <mergeCell ref="L19:M19"/>
    <mergeCell ref="H33:I33"/>
    <mergeCell ref="H34:I34"/>
    <mergeCell ref="K34:L34"/>
  </mergeCells>
  <phoneticPr fontId="1" type="noConversion"/>
  <dataValidations count="3">
    <dataValidation type="custom" allowBlank="1" showInputMessage="1" showErrorMessage="1" sqref="L36:L40" xr:uid="{5FC03B8D-79D4-42A7-BEA7-DFA7B228154C}">
      <formula1>SUMIF($K$36:$K$40,K36,$L$36:$L$40)&lt;=SUMIF($H$35:$H$40,K36,$I$35:$I$40)</formula1>
    </dataValidation>
    <dataValidation type="list" allowBlank="1" showInputMessage="1" showErrorMessage="1" sqref="K36:K40" xr:uid="{04B7EA47-58FC-47B6-998C-BB9731F112E8}">
      <formula1>$H$35:$H$40</formula1>
    </dataValidation>
    <dataValidation type="custom" allowBlank="1" showInputMessage="1" showErrorMessage="1" sqref="L35" xr:uid="{09D0BA93-0161-4FC1-86AC-458DC164BBC5}">
      <formula1>SUMIF($F$3:$F$7,K36,$G$2:$G$6)&lt;=SUMIF($A$2:$A$7,K36,$B$2:$B$7)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单元格引用</vt:lpstr>
      <vt:lpstr>统计函数</vt:lpstr>
      <vt:lpstr>if函数</vt:lpstr>
      <vt:lpstr>vlookup</vt:lpstr>
      <vt:lpstr>countif函数</vt:lpstr>
      <vt:lpstr>sumif函数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王佩丰</dc:creator>
  <cp:lastModifiedBy>admin</cp:lastModifiedBy>
  <cp:lastPrinted>2009-11-19T09:11:05Z</cp:lastPrinted>
  <dcterms:created xsi:type="dcterms:W3CDTF">1996-12-17T01:32:42Z</dcterms:created>
  <dcterms:modified xsi:type="dcterms:W3CDTF">2019-08-02T07:50:19Z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0fef8226-4e34-496a-ad93-1012a8c96130</vt:lpwstr>
  </property>
</Properties>
</file>