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C4446BD0-6B20-4893-87D5-5524AA427322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adrage TVA sur encaiss" sheetId="9" state="hidden" r:id="rId1"/>
    <sheet name="Cohérence TVA&amp;CA" sheetId="21" state="hidden" r:id="rId2"/>
    <sheet name="RECAP DECLARATION" sheetId="12" r:id="rId3"/>
    <sheet name="CADRAGE TVA COLLECTEE" sheetId="14" r:id="rId4"/>
    <sheet name="ENC REEL" sheetId="16" r:id="rId5"/>
    <sheet name="Cadrage TVA déductible" sheetId="10" r:id="rId6"/>
    <sheet name="Cadrage TVA AUTOLIQUIDEE" sheetId="19" state="hidden" r:id="rId7"/>
  </sheets>
  <definedNames>
    <definedName name="_xlnm._FilterDatabase" localSheetId="1" hidden="1">'Cohérence TVA&amp;CA'!$A$1:$O$134</definedName>
    <definedName name="_xlnm._FilterDatabase" localSheetId="4" hidden="1">'ENC REEL'!$A$4:$N$5</definedName>
    <definedName name="_xlnm.Print_Area" localSheetId="3">'CADRAGE TVA COLLECTEE'!$A:$M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6" l="1"/>
  <c r="I7" i="16"/>
  <c r="I8" i="16"/>
  <c r="I9" i="16"/>
  <c r="I10" i="16"/>
  <c r="I11" i="16"/>
  <c r="I12" i="16"/>
  <c r="I13" i="16"/>
  <c r="I14" i="16"/>
  <c r="I5" i="16"/>
  <c r="F56" i="14"/>
  <c r="I15" i="16" l="1"/>
  <c r="I17" i="16"/>
  <c r="I19" i="16" s="1"/>
  <c r="E32" i="12"/>
  <c r="I23" i="16" l="1"/>
  <c r="G39" i="14"/>
  <c r="L13" i="10"/>
  <c r="M13" i="10" s="1"/>
  <c r="E15" i="10"/>
  <c r="F15" i="10"/>
  <c r="E13" i="10" l="1"/>
  <c r="F13" i="10" s="1"/>
  <c r="K19" i="14" l="1"/>
  <c r="L19" i="14" s="1"/>
  <c r="M19" i="14" s="1"/>
  <c r="K20" i="14"/>
  <c r="K21" i="14"/>
  <c r="L21" i="14" s="1"/>
  <c r="M21" i="14" s="1"/>
  <c r="L20" i="14" l="1"/>
  <c r="M20" i="14" s="1"/>
  <c r="M47" i="14"/>
  <c r="K47" i="14"/>
  <c r="K35" i="14"/>
  <c r="L35" i="14" s="1"/>
  <c r="K27" i="14"/>
  <c r="L27" i="14" s="1"/>
  <c r="M27" i="14" s="1"/>
  <c r="K28" i="14"/>
  <c r="L28" i="14" s="1"/>
  <c r="M28" i="14" s="1"/>
  <c r="K29" i="14"/>
  <c r="L29" i="14" s="1"/>
  <c r="M29" i="14" s="1"/>
  <c r="K30" i="14"/>
  <c r="L30" i="14" s="1"/>
  <c r="M30" i="14" s="1"/>
  <c r="K31" i="14"/>
  <c r="L31" i="14" s="1"/>
  <c r="K32" i="14"/>
  <c r="L32" i="14" s="1"/>
  <c r="M32" i="14" s="1"/>
  <c r="K26" i="14"/>
  <c r="L26" i="14" s="1"/>
  <c r="K18" i="14"/>
  <c r="L18" i="14" s="1"/>
  <c r="M18" i="14" s="1"/>
  <c r="K22" i="14"/>
  <c r="L22" i="14" s="1"/>
  <c r="M22" i="14" s="1"/>
  <c r="K23" i="14"/>
  <c r="L23" i="14" s="1"/>
  <c r="M23" i="14" s="1"/>
  <c r="K17" i="14"/>
  <c r="L17" i="14" s="1"/>
  <c r="K10" i="14"/>
  <c r="L10" i="14" s="1"/>
  <c r="M10" i="14" s="1"/>
  <c r="K11" i="14"/>
  <c r="L11" i="14" s="1"/>
  <c r="M11" i="14" s="1"/>
  <c r="K12" i="14"/>
  <c r="L12" i="14" s="1"/>
  <c r="M12" i="14" s="1"/>
  <c r="K13" i="14"/>
  <c r="L13" i="14" s="1"/>
  <c r="M13" i="14" s="1"/>
  <c r="K14" i="14"/>
  <c r="L14" i="14" s="1"/>
  <c r="M14" i="14" s="1"/>
  <c r="K9" i="14"/>
  <c r="L9" i="14" s="1"/>
  <c r="M9" i="14" s="1"/>
  <c r="K4" i="14"/>
  <c r="L4" i="14" s="1"/>
  <c r="K5" i="14"/>
  <c r="L5" i="14" s="1"/>
  <c r="M5" i="14" s="1"/>
  <c r="K6" i="14"/>
  <c r="L6" i="14" s="1"/>
  <c r="M6" i="14" s="1"/>
  <c r="J17" i="16"/>
  <c r="K17" i="16"/>
  <c r="L17" i="16"/>
  <c r="M17" i="16"/>
  <c r="N17" i="16"/>
  <c r="M31" i="14" l="1"/>
  <c r="J45" i="14"/>
  <c r="J49" i="14" s="1"/>
  <c r="J7" i="14"/>
  <c r="J37" i="14" s="1"/>
  <c r="G32" i="12"/>
  <c r="K23" i="16" s="1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L7" i="12"/>
  <c r="S7" i="12" s="1"/>
  <c r="K7" i="12"/>
  <c r="K19" i="16"/>
  <c r="L19" i="16"/>
  <c r="M19" i="16"/>
  <c r="N19" i="16"/>
  <c r="J19" i="16"/>
  <c r="L21" i="10"/>
  <c r="M21" i="10" s="1"/>
  <c r="L20" i="10"/>
  <c r="M20" i="10" s="1"/>
  <c r="L19" i="10"/>
  <c r="M19" i="10" s="1"/>
  <c r="L17" i="10"/>
  <c r="M17" i="10" s="1"/>
  <c r="L16" i="10"/>
  <c r="M16" i="10" s="1"/>
  <c r="L15" i="10"/>
  <c r="M15" i="10" s="1"/>
  <c r="L14" i="10"/>
  <c r="M14" i="10" s="1"/>
  <c r="L12" i="10"/>
  <c r="M12" i="10" s="1"/>
  <c r="L11" i="10"/>
  <c r="M11" i="10" s="1"/>
  <c r="L10" i="10"/>
  <c r="M10" i="10" s="1"/>
  <c r="L9" i="10"/>
  <c r="M9" i="10" s="1"/>
  <c r="L8" i="10"/>
  <c r="M8" i="10" s="1"/>
  <c r="L7" i="10"/>
  <c r="M7" i="10" s="1"/>
  <c r="E9" i="10"/>
  <c r="F9" i="10" s="1"/>
  <c r="E10" i="10"/>
  <c r="F10" i="10" s="1"/>
  <c r="E11" i="10"/>
  <c r="F11" i="10" s="1"/>
  <c r="E12" i="10"/>
  <c r="F12" i="10" s="1"/>
  <c r="E14" i="10"/>
  <c r="F14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F30" i="10"/>
  <c r="B30" i="10" s="1"/>
  <c r="K20" i="12"/>
  <c r="K21" i="12"/>
  <c r="K22" i="12"/>
  <c r="K23" i="12"/>
  <c r="K24" i="12"/>
  <c r="K25" i="12"/>
  <c r="K26" i="12"/>
  <c r="K27" i="12"/>
  <c r="K28" i="12"/>
  <c r="K29" i="12"/>
  <c r="K30" i="12"/>
  <c r="G45" i="14"/>
  <c r="I135" i="21"/>
  <c r="O135" i="21"/>
  <c r="L135" i="21"/>
  <c r="F135" i="21"/>
  <c r="P3" i="21"/>
  <c r="P4" i="21"/>
  <c r="P5" i="21"/>
  <c r="P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51" i="21"/>
  <c r="P52" i="21"/>
  <c r="P53" i="21"/>
  <c r="P54" i="21"/>
  <c r="P55" i="21"/>
  <c r="P56" i="21"/>
  <c r="P57" i="21"/>
  <c r="P58" i="21"/>
  <c r="P59" i="21"/>
  <c r="P60" i="21"/>
  <c r="P61" i="21"/>
  <c r="P62" i="21"/>
  <c r="P63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2" i="21"/>
  <c r="F7" i="19"/>
  <c r="K20" i="16" l="1"/>
  <c r="K21" i="16" s="1"/>
  <c r="J39" i="14"/>
  <c r="J41" i="14" s="1"/>
  <c r="J43" i="14" s="1"/>
  <c r="K7" i="14"/>
  <c r="K37" i="14" s="1"/>
  <c r="M4" i="14"/>
  <c r="K25" i="16"/>
  <c r="K27" i="16" s="1"/>
  <c r="F8" i="19"/>
  <c r="F9" i="19"/>
  <c r="F10" i="19"/>
  <c r="F11" i="19"/>
  <c r="F12" i="19"/>
  <c r="F13" i="19"/>
  <c r="F15" i="19" l="1"/>
  <c r="F17" i="19" s="1"/>
  <c r="G49" i="14" l="1"/>
  <c r="H45" i="14" l="1"/>
  <c r="H49" i="14" s="1"/>
  <c r="I45" i="14"/>
  <c r="I49" i="14" s="1"/>
  <c r="F45" i="14"/>
  <c r="F49" i="14" l="1"/>
  <c r="M49" i="14" s="1"/>
  <c r="M45" i="14"/>
  <c r="F7" i="14"/>
  <c r="F37" i="14" s="1"/>
  <c r="L20" i="16" s="1"/>
  <c r="L21" i="16" s="1"/>
  <c r="R32" i="12" l="1"/>
  <c r="K19" i="12"/>
  <c r="K18" i="12"/>
  <c r="K17" i="12"/>
  <c r="K16" i="12"/>
  <c r="K15" i="12"/>
  <c r="K14" i="12"/>
  <c r="K13" i="12"/>
  <c r="K12" i="12"/>
  <c r="K11" i="12"/>
  <c r="K10" i="12"/>
  <c r="K9" i="12"/>
  <c r="K8" i="12"/>
  <c r="E7" i="10" l="1"/>
  <c r="F7" i="10" s="1"/>
  <c r="E8" i="10"/>
  <c r="F8" i="10" s="1"/>
  <c r="M35" i="14"/>
  <c r="K33" i="14"/>
  <c r="L33" i="14" s="1"/>
  <c r="M33" i="14" s="1"/>
  <c r="M26" i="14"/>
  <c r="I7" i="14"/>
  <c r="I37" i="14" s="1"/>
  <c r="M20" i="16" s="1"/>
  <c r="M21" i="16" s="1"/>
  <c r="H7" i="14"/>
  <c r="G7" i="14"/>
  <c r="E7" i="14"/>
  <c r="E37" i="14" s="1"/>
  <c r="N20" i="16" s="1"/>
  <c r="N21" i="16" s="1"/>
  <c r="B10" i="9"/>
  <c r="H9" i="9"/>
  <c r="H37" i="14" l="1"/>
  <c r="J20" i="16" s="1"/>
  <c r="J21" i="16" s="1"/>
  <c r="G37" i="14"/>
  <c r="F23" i="10"/>
  <c r="M17" i="14"/>
  <c r="M7" i="12"/>
  <c r="I20" i="16" l="1"/>
  <c r="I21" i="16" s="1"/>
  <c r="G41" i="14"/>
  <c r="F25" i="10"/>
  <c r="L18" i="10" s="1"/>
  <c r="M18" i="10" s="1"/>
  <c r="M23" i="10" s="1"/>
  <c r="M25" i="10" s="1"/>
  <c r="I25" i="10" s="1"/>
  <c r="L7" i="14"/>
  <c r="L37" i="14" s="1"/>
  <c r="M7" i="14"/>
  <c r="N32" i="12"/>
  <c r="J32" i="12"/>
  <c r="I32" i="12"/>
  <c r="H32" i="12"/>
  <c r="F32" i="12"/>
  <c r="D32" i="12"/>
  <c r="C32" i="12"/>
  <c r="B32" i="12"/>
  <c r="M32" i="12"/>
  <c r="S8" i="12"/>
  <c r="S9" i="12" s="1"/>
  <c r="A8" i="12"/>
  <c r="A9" i="12" s="1"/>
  <c r="A10" i="12" s="1"/>
  <c r="A11" i="12" s="1"/>
  <c r="A12" i="12" s="1"/>
  <c r="A13" i="12" s="1"/>
  <c r="A14" i="12" s="1"/>
  <c r="K32" i="12"/>
  <c r="A16" i="12" l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15" i="12"/>
  <c r="I25" i="16"/>
  <c r="I27" i="16" s="1"/>
  <c r="B25" i="10"/>
  <c r="O32" i="12"/>
  <c r="M37" i="14"/>
  <c r="N23" i="16"/>
  <c r="N25" i="16" s="1"/>
  <c r="N27" i="16" s="1"/>
  <c r="E39" i="14"/>
  <c r="E41" i="14" s="1"/>
  <c r="J23" i="16"/>
  <c r="J25" i="16" s="1"/>
  <c r="J27" i="16" s="1"/>
  <c r="H39" i="14"/>
  <c r="H41" i="14" s="1"/>
  <c r="M23" i="16"/>
  <c r="M25" i="16" s="1"/>
  <c r="M27" i="16" s="1"/>
  <c r="I39" i="14"/>
  <c r="I41" i="14" s="1"/>
  <c r="L23" i="16"/>
  <c r="L25" i="16" s="1"/>
  <c r="L27" i="16" s="1"/>
  <c r="F39" i="14"/>
  <c r="H34" i="12"/>
  <c r="S10" i="12"/>
  <c r="S11" i="12" s="1"/>
  <c r="F34" i="12"/>
  <c r="B31" i="9"/>
  <c r="J34" i="12"/>
  <c r="D31" i="9"/>
  <c r="I34" i="12"/>
  <c r="Q7" i="12"/>
  <c r="C31" i="9"/>
  <c r="L32" i="12"/>
  <c r="Q10" i="12"/>
  <c r="Q8" i="12"/>
  <c r="S12" i="12" l="1"/>
  <c r="S13" i="12" s="1"/>
  <c r="S14" i="12" s="1"/>
  <c r="S15" i="12" s="1"/>
  <c r="S16" i="12" s="1"/>
  <c r="S17" i="12" s="1"/>
  <c r="S18" i="12" s="1"/>
  <c r="S19" i="12" s="1"/>
  <c r="S20" i="12" s="1"/>
  <c r="S21" i="12" s="1"/>
  <c r="G43" i="14"/>
  <c r="F57" i="14" s="1"/>
  <c r="K39" i="14"/>
  <c r="K41" i="14" s="1"/>
  <c r="L34" i="12"/>
  <c r="L35" i="12" s="1"/>
  <c r="H43" i="14"/>
  <c r="I43" i="14"/>
  <c r="F41" i="14"/>
  <c r="Q11" i="12"/>
  <c r="Q9" i="12"/>
  <c r="Q21" i="12" l="1"/>
  <c r="L39" i="14"/>
  <c r="M39" i="14" s="1"/>
  <c r="M41" i="14" s="1"/>
  <c r="Q22" i="12"/>
  <c r="S22" i="12"/>
  <c r="F58" i="14"/>
  <c r="F59" i="14" s="1"/>
  <c r="F43" i="14"/>
  <c r="M43" i="14" s="1"/>
  <c r="L41" i="14" l="1"/>
  <c r="S23" i="12"/>
  <c r="Q23" i="12"/>
  <c r="Q12" i="12"/>
  <c r="Q24" i="12" l="1"/>
  <c r="S24" i="12"/>
  <c r="Q13" i="12"/>
  <c r="S25" i="12" l="1"/>
  <c r="Q25" i="12"/>
  <c r="Q14" i="12"/>
  <c r="S26" i="12" l="1"/>
  <c r="Q26" i="12"/>
  <c r="Q15" i="12"/>
  <c r="Q27" i="12" l="1"/>
  <c r="S27" i="12"/>
  <c r="Q16" i="12"/>
  <c r="S28" i="12" l="1"/>
  <c r="Q28" i="12"/>
  <c r="Q17" i="12"/>
  <c r="S29" i="12" l="1"/>
  <c r="Q29" i="12"/>
  <c r="Q18" i="12"/>
  <c r="Q30" i="12" l="1"/>
  <c r="S30" i="12"/>
  <c r="Q19" i="12"/>
  <c r="Q20" i="12" l="1"/>
  <c r="E38" i="9"/>
  <c r="D41" i="9"/>
  <c r="C41" i="9"/>
  <c r="C43" i="9" s="1"/>
  <c r="B41" i="9"/>
  <c r="B43" i="9" s="1"/>
  <c r="E16" i="9"/>
  <c r="E41" i="9" l="1"/>
  <c r="S32" i="12"/>
  <c r="Q32" i="12"/>
  <c r="E10" i="9" l="1"/>
  <c r="E9" i="9"/>
  <c r="E3" i="9"/>
  <c r="E4" i="9"/>
  <c r="E5" i="9"/>
  <c r="E6" i="9"/>
  <c r="E2" i="9"/>
  <c r="E31" i="9"/>
  <c r="C24" i="9"/>
  <c r="D24" i="9"/>
  <c r="E22" i="9"/>
  <c r="E23" i="9"/>
  <c r="B24" i="9" l="1"/>
  <c r="D32" i="9"/>
  <c r="E19" i="9" l="1"/>
  <c r="C32" i="9" l="1"/>
  <c r="B32" i="9"/>
  <c r="E21" i="9"/>
  <c r="E24" i="9" s="1"/>
  <c r="E32" i="9" l="1"/>
  <c r="D7" i="9" l="1"/>
  <c r="D12" i="9" s="1"/>
  <c r="B7" i="9"/>
  <c r="B12" i="9" s="1"/>
  <c r="D14" i="9" l="1"/>
  <c r="D26" i="9"/>
  <c r="B13" i="9" l="1"/>
  <c r="B17" i="9" s="1"/>
  <c r="C7" i="9"/>
  <c r="B26" i="9" l="1"/>
  <c r="C12" i="9"/>
  <c r="C13" i="9" s="1"/>
  <c r="C26" i="9" s="1"/>
  <c r="E7" i="9"/>
  <c r="B14" i="9"/>
  <c r="B27" i="9"/>
  <c r="E26" i="9" l="1"/>
  <c r="C27" i="9"/>
  <c r="C17" i="9"/>
  <c r="E17" i="9" s="1"/>
  <c r="F17" i="9" s="1"/>
  <c r="C14" i="9"/>
  <c r="E14" i="9" s="1"/>
  <c r="C28" i="9" l="1"/>
  <c r="D27" i="9"/>
  <c r="D43" i="9" l="1"/>
  <c r="E43" i="9" s="1"/>
  <c r="D35" i="9"/>
  <c r="C34" i="9"/>
  <c r="C35" i="9" s="1"/>
  <c r="E28" i="9"/>
  <c r="E27" i="9"/>
  <c r="B28" i="9"/>
  <c r="B34" i="9" s="1"/>
  <c r="E34" i="9" l="1"/>
  <c r="B35" i="9"/>
  <c r="E3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S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Crédit de TVA N-1</t>
        </r>
      </text>
    </comment>
    <comment ref="A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1er mois de l'exercice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Solde de la TVA déductible à la fin du mois de cadrage ou fin du mois de la clôture</t>
        </r>
      </text>
    </comment>
    <comment ref="M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Solde de la TVA déductible à la fin du mois de cadrage ou fin du mois de la clôture</t>
        </r>
      </text>
    </comment>
    <comment ref="F28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Solde de la TVA déductible sur immobilisation à la fin du mois de cadrage ou fin du mois de la clôture</t>
        </r>
      </text>
    </comment>
  </commentList>
</comments>
</file>

<file path=xl/sharedStrings.xml><?xml version="1.0" encoding="utf-8"?>
<sst xmlns="http://schemas.openxmlformats.org/spreadsheetml/2006/main" count="228" uniqueCount="181">
  <si>
    <t>HT</t>
  </si>
  <si>
    <t>TVA</t>
  </si>
  <si>
    <t>DECLARATIONS</t>
  </si>
  <si>
    <t>FAE</t>
  </si>
  <si>
    <t>Intitulé</t>
  </si>
  <si>
    <t>Exo</t>
  </si>
  <si>
    <t>VENTES</t>
  </si>
  <si>
    <t>Total</t>
  </si>
  <si>
    <t>ENCAISSEMENTS THEORIQUES</t>
  </si>
  <si>
    <t>CLIENTS TTC</t>
  </si>
  <si>
    <t>TVA A NE PAS DECLARER</t>
  </si>
  <si>
    <t>FAE N-1</t>
  </si>
  <si>
    <t>ECART TVA</t>
  </si>
  <si>
    <t>TVA COMPTA (Vente)</t>
  </si>
  <si>
    <t>Solde compte client collectif TTC N-1</t>
  </si>
  <si>
    <t>Solde compte client collectif TTC N</t>
  </si>
  <si>
    <t>ECRITURE DE REGULARISATION N</t>
  </si>
  <si>
    <t>Numéro</t>
  </si>
  <si>
    <t>Solde</t>
  </si>
  <si>
    <t>TOTAL A DEDUIRE</t>
  </si>
  <si>
    <t>ECART TVA 2021 A REGULARISER</t>
  </si>
  <si>
    <t>AAE N</t>
  </si>
  <si>
    <t>SOLDE CLIENTS AU 31/12/2021</t>
  </si>
  <si>
    <t>Solde du compte 4457 + 44587</t>
  </si>
  <si>
    <t>TOTAL</t>
  </si>
  <si>
    <t>706000</t>
  </si>
  <si>
    <t>706080</t>
  </si>
  <si>
    <t>MOIS</t>
  </si>
  <si>
    <t xml:space="preserve"> </t>
  </si>
  <si>
    <t>BASES HORS TAXES DECLAREES</t>
  </si>
  <si>
    <t>TVA COLLECTEE</t>
  </si>
  <si>
    <t>TVA DEDUCTIBLE</t>
  </si>
  <si>
    <t>AUTRES TAXES ET ACPTS CP</t>
  </si>
  <si>
    <t>NET A PAYER</t>
  </si>
  <si>
    <t>CREDIT  DE TVA A REPORTER</t>
  </si>
  <si>
    <t>CA EXONERE</t>
  </si>
  <si>
    <r>
      <t xml:space="preserve">CA </t>
    </r>
    <r>
      <rPr>
        <b/>
        <u/>
        <sz val="10"/>
        <rFont val="Arial"/>
        <family val="2"/>
      </rPr>
      <t>hors acquisition CEE</t>
    </r>
  </si>
  <si>
    <t>TOTAL IMPOSABLE</t>
  </si>
  <si>
    <t>TVA BRUTE</t>
  </si>
  <si>
    <t>DONT      S/ACQUIS INTRACOM</t>
  </si>
  <si>
    <t>S/IMMOB</t>
  </si>
  <si>
    <t>S/ABS</t>
  </si>
  <si>
    <t xml:space="preserve">TOTAUX </t>
  </si>
  <si>
    <t>CONTROLES (hors intracom) :</t>
  </si>
  <si>
    <t>ECART =</t>
  </si>
  <si>
    <t xml:space="preserve">CA EXO </t>
  </si>
  <si>
    <t>TOTAL HT</t>
  </si>
  <si>
    <t>TOTAL TTC</t>
  </si>
  <si>
    <t>7xx xxx</t>
  </si>
  <si>
    <t>Chiffre d'affaires</t>
  </si>
  <si>
    <t>Produits cession éléments actif immob</t>
  </si>
  <si>
    <t>Production immobilisée</t>
  </si>
  <si>
    <t>791 xxx</t>
  </si>
  <si>
    <t>Transferts de charges d'exploitation</t>
  </si>
  <si>
    <t>Pertes créances s/ex antérieurs</t>
  </si>
  <si>
    <t>Escomptes accordés</t>
  </si>
  <si>
    <t>CORRECTIONS DEBUT EXERCICE                                       ( ne pas mettre de signe " - " )</t>
  </si>
  <si>
    <t xml:space="preserve"> ( + ) Effets escomptés non échus </t>
  </si>
  <si>
    <t>CORRECTIONS FIN  EXERCICE                                            ( ne pas mettre de signe " - " )</t>
  </si>
  <si>
    <t xml:space="preserve"> ( - ) Effets escomptés non échus </t>
  </si>
  <si>
    <t>AUTRES CORRECTIONS</t>
  </si>
  <si>
    <t>(+/-) régularisations exercice précédent</t>
  </si>
  <si>
    <t>CA A DECLARER</t>
  </si>
  <si>
    <t>CA DECLARE S/CA3 EXERCICE</t>
  </si>
  <si>
    <t>ECART A REGULARISER (HT)</t>
  </si>
  <si>
    <t>TVA A REGULARISER</t>
  </si>
  <si>
    <t>ECART</t>
  </si>
  <si>
    <t>DEMANDE DE REMBOURSSEMENT</t>
  </si>
  <si>
    <t xml:space="preserve"> ( + ) Factures à établir (418#)</t>
  </si>
  <si>
    <t xml:space="preserve"> ( - ) Avoirs à établir (419#</t>
  </si>
  <si>
    <t xml:space="preserve"> ( - ) Travaux facturés d'avance (487#)</t>
  </si>
  <si>
    <t xml:space="preserve"> ( + ) Sommes dues par les clients (411#)</t>
  </si>
  <si>
    <t xml:space="preserve"> ( + ) Sommes dues par les clients douteux (416#)</t>
  </si>
  <si>
    <t xml:space="preserve"> ( - ) Factures à établir (418#)</t>
  </si>
  <si>
    <t xml:space="preserve"> ( + ) Avoirs à établir (419#)</t>
  </si>
  <si>
    <t xml:space="preserve"> ( + ) Travaux facturés d'avance (487#)</t>
  </si>
  <si>
    <t xml:space="preserve"> ( - ) Sommes dues par les clients (411#)</t>
  </si>
  <si>
    <t xml:space="preserve"> ( - ) Sommes dues par les clients douteux (416#)</t>
  </si>
  <si>
    <t>Note :</t>
  </si>
  <si>
    <t>Remplissez les cellules non colorées</t>
  </si>
  <si>
    <t>Recuperer les déclarations effectuées de l'année et rempliser les cellules en bleu</t>
  </si>
  <si>
    <t>Journal</t>
  </si>
  <si>
    <t>Date</t>
  </si>
  <si>
    <t>Compte</t>
  </si>
  <si>
    <t>Réf. Pièce</t>
  </si>
  <si>
    <t>Pièce</t>
  </si>
  <si>
    <t>Libellé</t>
  </si>
  <si>
    <t>TOTAL ENCAISSEMENT REEL HT :</t>
  </si>
  <si>
    <t>TOTAL ENCAISSEMENT THEORIQUE HT :</t>
  </si>
  <si>
    <t>ECART ENTRE ENCAISSEMENT THEORIQUE ET REEL :</t>
  </si>
  <si>
    <t>ECART ENTRE ENCAISSEMENT ET DECLARATION :</t>
  </si>
  <si>
    <r>
      <t>FOURNISSEURS PRESTATIONS NON PAYES AU 31/03/2022 (</t>
    </r>
    <r>
      <rPr>
        <i/>
        <sz val="11"/>
        <color theme="1"/>
        <rFont val="Calibri"/>
        <family val="2"/>
        <scheme val="minor"/>
      </rPr>
      <t>Recuperer les soldes fournisseurs prestations +/-</t>
    </r>
    <r>
      <rPr>
        <sz val="11"/>
        <color theme="1"/>
        <rFont val="Calibri"/>
        <family val="2"/>
        <scheme val="minor"/>
      </rPr>
      <t>)</t>
    </r>
  </si>
  <si>
    <t>9COPPERTEAM</t>
  </si>
  <si>
    <t>COPERTEAM</t>
  </si>
  <si>
    <t>9DELAVAL</t>
  </si>
  <si>
    <t>DELAVAL</t>
  </si>
  <si>
    <t>9EVENT</t>
  </si>
  <si>
    <t>MENUISERIE EVENT</t>
  </si>
  <si>
    <t>9FOURDESIGN</t>
  </si>
  <si>
    <t xml:space="preserve"> FOUR DESIGN</t>
  </si>
  <si>
    <t>9HANA</t>
  </si>
  <si>
    <t>HANA BATIMENT</t>
  </si>
  <si>
    <t>9IMR</t>
  </si>
  <si>
    <t>IMR</t>
  </si>
  <si>
    <t>9PARTENA</t>
  </si>
  <si>
    <t>PARTENA</t>
  </si>
  <si>
    <t>SOLDE TVA AUTOLIQUIDATION AU 31/03/2022</t>
  </si>
  <si>
    <t>TVA AUTOLIQUIDATION A DECLARER</t>
  </si>
  <si>
    <t>Clients TTC N-1</t>
  </si>
  <si>
    <t>TTC</t>
  </si>
  <si>
    <t>Solde TVA compta N-1</t>
  </si>
  <si>
    <t>Ecart N-1 à régulariser</t>
  </si>
  <si>
    <t>TVA A REGULARISER SUR N</t>
  </si>
  <si>
    <t>Ecart</t>
  </si>
  <si>
    <t>Détails écart :</t>
  </si>
  <si>
    <t>Régularisation N-1</t>
  </si>
  <si>
    <t>Etat de la TVA</t>
  </si>
  <si>
    <t>Date comptable</t>
  </si>
  <si>
    <t>Réf Pièce</t>
  </si>
  <si>
    <t>Compte TTC</t>
  </si>
  <si>
    <t>Montant TTC</t>
  </si>
  <si>
    <t>Statut de l'écriture</t>
  </si>
  <si>
    <t>Compte HT facture</t>
  </si>
  <si>
    <t>Montant HT facture</t>
  </si>
  <si>
    <t>Compte TVA saisi</t>
  </si>
  <si>
    <t>Taux de TVA saisi</t>
  </si>
  <si>
    <t>Montant TVA saisi</t>
  </si>
  <si>
    <t>Compte TVA calculée</t>
  </si>
  <si>
    <t>Taux de TVA calculée</t>
  </si>
  <si>
    <t>Montant TVA calculée</t>
  </si>
  <si>
    <t>TVA SUR ECART ENTRE ENCAISSEMENT ET DECLARATION :</t>
  </si>
  <si>
    <t>Autres Opé.exo (Ligne E2)</t>
  </si>
  <si>
    <t>Hors CEE (Ligne E1)</t>
  </si>
  <si>
    <t>Livr. Intracom (Ligne E3)</t>
  </si>
  <si>
    <t>Acquis CEE (Ligne A3 et/ou B2)</t>
  </si>
  <si>
    <t>Explications ecart</t>
  </si>
  <si>
    <t>LIBELLES DU COMPTE</t>
  </si>
  <si>
    <t>N° DE COMPTES</t>
  </si>
  <si>
    <t>CHIFFRE D'AFFAIRES HORS TAXE</t>
  </si>
  <si>
    <t>EXPLICATIONS ECART</t>
  </si>
  <si>
    <t>SOLDE THEORIQUE 445700, 44587#</t>
  </si>
  <si>
    <t>SOLDE COMPTABLE 445700, 44587#</t>
  </si>
  <si>
    <r>
      <t>FOURNISSEURS PRESTATIONS NON PAYES A LA FIN DU MOIS OU DE CLOTURE (</t>
    </r>
    <r>
      <rPr>
        <i/>
        <sz val="11"/>
        <color theme="1"/>
        <rFont val="Calibri"/>
        <family val="2"/>
        <scheme val="minor"/>
      </rPr>
      <t>Recuperer les soldes fournisseurs prestations +/-</t>
    </r>
    <r>
      <rPr>
        <sz val="11"/>
        <color theme="1"/>
        <rFont val="Calibri"/>
        <family val="2"/>
        <scheme val="minor"/>
      </rPr>
      <t>)</t>
    </r>
  </si>
  <si>
    <t xml:space="preserve"> +/- SOLDE TVA DEDUCTIBLE SUR B/S A LA FIN DU MOIS OU DE CLOTURE</t>
  </si>
  <si>
    <t xml:space="preserve"> +/- SOLDE TVA DEDUCTIBLE SUR IMMO A LA FIN DU MOIS OU DE CLOTURE</t>
  </si>
  <si>
    <t>TVA DEDUCTIBLE SUR B/S</t>
  </si>
  <si>
    <t>TVA SUR IMMO</t>
  </si>
  <si>
    <t xml:space="preserve"> +/- SOLDE TVA AUTOLIQUIDATION A LA FIN DU MOIS OU DE CLOTURE</t>
  </si>
  <si>
    <t>TVA AUTOLIQUIDATION INTRACOMMUNAUTAIRE</t>
  </si>
  <si>
    <t>Régula N (Cf. OngleT "ENC REEL")</t>
  </si>
  <si>
    <t>Note:</t>
  </si>
  <si>
    <t>Débit ou remboursement</t>
  </si>
  <si>
    <t>Crédit ou encaissement</t>
  </si>
  <si>
    <t>Exporter les encaissements clients depuis Full et coller ici et repartir les en fonction des taux TVA</t>
  </si>
  <si>
    <t>TOTAL ENCAISSEMENT REEL TTC :</t>
  </si>
  <si>
    <t>DECLARATION EFFECTUEE CA3 :</t>
  </si>
  <si>
    <t xml:space="preserve"> ( - ) Avances clients ou clients créditeurs</t>
  </si>
  <si>
    <t xml:space="preserve"> ( + ) Avances clients clients créditeurs</t>
  </si>
  <si>
    <t>NOE</t>
  </si>
  <si>
    <t>29/04/2024</t>
  </si>
  <si>
    <t>VRT CIA/F.2021 40 VK41201YCQE32U01  CONCEPT INSTALLATION  CONCEPT INSTALLATION  VRT CIA/F.2021 40  V</t>
  </si>
  <si>
    <t>17/05/2024</t>
  </si>
  <si>
    <t>VRT CIA/FACTURE 2021 41 VK41382RJFW91G01  CONCEPT INSTALLATION  CONCEPT INSTALLATION  VRT CIA/FACTUR</t>
  </si>
  <si>
    <t>28/05/2024</t>
  </si>
  <si>
    <t>VRT CIA/F2021 42 VK414920K11FF601  CONCEPT INSTALLATION  CONCEPT INSTALLATION  VRT CIA/F2021 42  VK4</t>
  </si>
  <si>
    <t>24/06/2024</t>
  </si>
  <si>
    <t>VRT CIA/FACTURE 2021 43 VK41762YLMEJC101  CONCEPT INSTALLATION  CONCEPT INSTALLATION  VRT CIA/FACTUR</t>
  </si>
  <si>
    <t>18/07/2024</t>
  </si>
  <si>
    <t>VRT CIA/FACTURE 2021 44 VK42002YGDTEK301  CONCEPT INSTALLATION  CONCEPT INSTALLATION  VRT CIA/FACTUR</t>
  </si>
  <si>
    <t>15/08/2024</t>
  </si>
  <si>
    <t>VRT CIA/FACTURE 2021 45 VK42122R5XGG1Z01  CONCEPT INSTALLATION  CONCEPT INSTALLATION  VRT CIA/FACTUR</t>
  </si>
  <si>
    <t>16/09/2024</t>
  </si>
  <si>
    <t>VRT CIA/COMPLEMENT VK42602RVNS5YU01  FACTURE 2021 44  CONCEPT INSTALLATION  CONCEPT INSTALLATION  VR</t>
  </si>
  <si>
    <t>24/09/2024</t>
  </si>
  <si>
    <t>VRT CIA/F.2021 46 VK426832H3Z4P101  CONCEPT INSTALLATION  CONCEPT INSTALLATION  VRT CIA/F.2021 46  V</t>
  </si>
  <si>
    <t>28/10/2024</t>
  </si>
  <si>
    <t>VRT CIA/FACTURE 2021 47 VK43021WYLFNGS01  CONCEPT INSTALLATION  CONCEPT INSTALLATION  VRT CIA/FACTUR</t>
  </si>
  <si>
    <t>26/11/2024</t>
  </si>
  <si>
    <t xml:space="preserve">VRT CIA/F.2021 48  VK43312601EAXC01  CONCEPT INSTALLATION  CONCEPT INSTALLATION  VRT CIA/F.2021 48  </t>
  </si>
  <si>
    <t>CIC</t>
  </si>
  <si>
    <t>PRESTA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</si>
</sst>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[$-40C]mmm\-yy;@"/>
    <numFmt numFmtId="167" formatCode="_-* #,##0.000_-;\-* #,##0.000_-;_-* &quot;-&quot;??_-;_-@_-"/>
    <numFmt numFmtId="168" formatCode="[$-1040C]###\ ###\ ###\ ##0.00;\-###\ ###\ ###\ ##0.00;&quot;&quot;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Wingdings 3"/>
      <family val="1"/>
      <charset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Calibri"/>
      <family val="2"/>
    </font>
    <font>
      <b/>
      <i/>
      <u/>
      <sz val="11"/>
      <name val="Calibri"/>
      <family val="2"/>
    </font>
    <font>
      <b/>
      <sz val="11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9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2" fillId="5" borderId="2" xfId="0" applyFont="1" applyFill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3" borderId="3" xfId="0" applyFont="1" applyFill="1" applyBorder="1"/>
    <xf numFmtId="4" fontId="0" fillId="0" borderId="0" xfId="0" applyNumberFormat="1"/>
    <xf numFmtId="0" fontId="2" fillId="0" borderId="0" xfId="0" applyFont="1" applyAlignment="1">
      <alignment horizontal="right"/>
    </xf>
    <xf numFmtId="9" fontId="0" fillId="0" borderId="0" xfId="0" applyNumberFormat="1"/>
    <xf numFmtId="165" fontId="0" fillId="0" borderId="0" xfId="1" applyNumberFormat="1" applyFont="1"/>
    <xf numFmtId="165" fontId="0" fillId="0" borderId="2" xfId="1" applyNumberFormat="1" applyFont="1" applyBorder="1"/>
    <xf numFmtId="165" fontId="4" fillId="0" borderId="2" xfId="1" applyNumberFormat="1" applyFont="1" applyBorder="1"/>
    <xf numFmtId="165" fontId="2" fillId="5" borderId="2" xfId="1" applyNumberFormat="1" applyFont="1" applyFill="1" applyBorder="1"/>
    <xf numFmtId="165" fontId="2" fillId="0" borderId="0" xfId="1" applyNumberFormat="1" applyFont="1" applyBorder="1"/>
    <xf numFmtId="165" fontId="2" fillId="0" borderId="0" xfId="1" applyNumberFormat="1" applyFont="1"/>
    <xf numFmtId="165" fontId="2" fillId="0" borderId="2" xfId="1" applyNumberFormat="1" applyFont="1" applyBorder="1"/>
    <xf numFmtId="165" fontId="0" fillId="0" borderId="0" xfId="1" applyNumberFormat="1" applyFont="1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6" borderId="2" xfId="0" applyFill="1" applyBorder="1"/>
    <xf numFmtId="165" fontId="0" fillId="6" borderId="2" xfId="1" applyNumberFormat="1" applyFont="1" applyFill="1" applyBorder="1"/>
    <xf numFmtId="165" fontId="2" fillId="6" borderId="2" xfId="1" applyNumberFormat="1" applyFont="1" applyFill="1" applyBorder="1"/>
    <xf numFmtId="165" fontId="2" fillId="6" borderId="0" xfId="1" applyNumberFormat="1" applyFont="1" applyFill="1" applyBorder="1"/>
    <xf numFmtId="164" fontId="1" fillId="0" borderId="0" xfId="4" applyFont="1"/>
    <xf numFmtId="43" fontId="1" fillId="0" borderId="0" xfId="1" applyFont="1"/>
    <xf numFmtId="17" fontId="0" fillId="0" borderId="0" xfId="0" applyNumberFormat="1"/>
    <xf numFmtId="165" fontId="0" fillId="9" borderId="2" xfId="1" applyNumberFormat="1" applyFont="1" applyFill="1" applyBorder="1"/>
    <xf numFmtId="165" fontId="2" fillId="4" borderId="0" xfId="1" applyNumberFormat="1" applyFont="1" applyFill="1" applyBorder="1" applyAlignment="1">
      <alignment horizontal="center" vertical="center"/>
    </xf>
    <xf numFmtId="165" fontId="0" fillId="8" borderId="2" xfId="1" applyNumberFormat="1" applyFont="1" applyFill="1" applyBorder="1"/>
    <xf numFmtId="165" fontId="2" fillId="0" borderId="0" xfId="0" applyNumberFormat="1" applyFont="1"/>
    <xf numFmtId="43" fontId="2" fillId="0" borderId="0" xfId="0" applyNumberFormat="1" applyFont="1"/>
    <xf numFmtId="164" fontId="2" fillId="0" borderId="2" xfId="0" applyNumberFormat="1" applyFont="1" applyBorder="1"/>
    <xf numFmtId="165" fontId="2" fillId="9" borderId="2" xfId="1" applyNumberFormat="1" applyFont="1" applyFill="1" applyBorder="1"/>
    <xf numFmtId="165" fontId="2" fillId="0" borderId="2" xfId="0" applyNumberFormat="1" applyFont="1" applyBorder="1"/>
    <xf numFmtId="165" fontId="2" fillId="8" borderId="2" xfId="1" applyNumberFormat="1" applyFont="1" applyFill="1" applyBorder="1"/>
    <xf numFmtId="0" fontId="2" fillId="5" borderId="2" xfId="0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/>
    </xf>
    <xf numFmtId="10" fontId="2" fillId="5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6" borderId="2" xfId="0" quotePrefix="1" applyFill="1" applyBorder="1"/>
    <xf numFmtId="165" fontId="2" fillId="0" borderId="0" xfId="1" applyNumberFormat="1" applyFont="1" applyFill="1" applyBorder="1"/>
    <xf numFmtId="165" fontId="2" fillId="0" borderId="0" xfId="1" applyNumberFormat="1" applyFont="1" applyFill="1" applyBorder="1" applyAlignment="1">
      <alignment horizontal="center" vertical="center"/>
    </xf>
    <xf numFmtId="43" fontId="0" fillId="0" borderId="0" xfId="1" applyFont="1" applyFill="1"/>
    <xf numFmtId="0" fontId="0" fillId="0" borderId="2" xfId="0" quotePrefix="1" applyBorder="1" applyAlignment="1">
      <alignment horizontal="center"/>
    </xf>
    <xf numFmtId="43" fontId="0" fillId="0" borderId="2" xfId="1" applyFont="1" applyBorder="1" applyAlignment="1">
      <alignment horizontal="center"/>
    </xf>
    <xf numFmtId="165" fontId="5" fillId="10" borderId="2" xfId="1" applyNumberFormat="1" applyFont="1" applyFill="1" applyBorder="1"/>
    <xf numFmtId="165" fontId="5" fillId="10" borderId="2" xfId="0" applyNumberFormat="1" applyFont="1" applyFill="1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18" xfId="0" applyBorder="1" applyAlignment="1">
      <alignment horizontal="center" vertical="center"/>
    </xf>
    <xf numFmtId="165" fontId="0" fillId="0" borderId="13" xfId="1" applyNumberFormat="1" applyFont="1" applyBorder="1" applyAlignment="1">
      <alignment vertical="center"/>
    </xf>
    <xf numFmtId="165" fontId="0" fillId="0" borderId="10" xfId="1" applyNumberFormat="1" applyFont="1" applyBorder="1" applyAlignment="1" applyProtection="1">
      <alignment vertical="center"/>
    </xf>
    <xf numFmtId="165" fontId="0" fillId="11" borderId="10" xfId="1" applyNumberFormat="1" applyFont="1" applyFill="1" applyBorder="1" applyAlignment="1" applyProtection="1">
      <alignment vertical="center"/>
    </xf>
    <xf numFmtId="165" fontId="0" fillId="0" borderId="17" xfId="1" applyNumberFormat="1" applyFont="1" applyBorder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wrapText="1"/>
    </xf>
    <xf numFmtId="10" fontId="7" fillId="0" borderId="2" xfId="0" applyNumberFormat="1" applyFont="1" applyBorder="1" applyAlignment="1" applyProtection="1">
      <alignment horizontal="center" vertical="center" wrapText="1"/>
      <protection locked="0"/>
    </xf>
    <xf numFmtId="10" fontId="7" fillId="0" borderId="2" xfId="0" applyNumberFormat="1" applyFont="1" applyBorder="1" applyAlignment="1">
      <alignment horizontal="center" vertical="center" wrapText="1"/>
    </xf>
    <xf numFmtId="165" fontId="0" fillId="11" borderId="21" xfId="1" applyNumberFormat="1" applyFont="1" applyFill="1" applyBorder="1" applyAlignment="1">
      <alignment vertical="center"/>
    </xf>
    <xf numFmtId="165" fontId="0" fillId="11" borderId="13" xfId="1" applyNumberFormat="1" applyFont="1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11" borderId="28" xfId="0" applyFont="1" applyFill="1" applyBorder="1" applyAlignment="1">
      <alignment horizontal="center" vertical="center"/>
    </xf>
    <xf numFmtId="0" fontId="9" fillId="11" borderId="29" xfId="0" applyFont="1" applyFill="1" applyBorder="1" applyAlignment="1">
      <alignment vertical="center"/>
    </xf>
    <xf numFmtId="165" fontId="3" fillId="0" borderId="28" xfId="1" applyNumberFormat="1" applyFont="1" applyFill="1" applyBorder="1" applyProtection="1">
      <protection locked="0"/>
    </xf>
    <xf numFmtId="165" fontId="0" fillId="0" borderId="28" xfId="1" applyNumberFormat="1" applyFont="1" applyFill="1" applyBorder="1" applyProtection="1">
      <protection locked="0"/>
    </xf>
    <xf numFmtId="165" fontId="0" fillId="0" borderId="32" xfId="1" applyNumberFormat="1" applyFont="1" applyFill="1" applyBorder="1" applyProtection="1">
      <protection locked="0"/>
    </xf>
    <xf numFmtId="165" fontId="0" fillId="7" borderId="2" xfId="1" applyNumberFormat="1" applyFont="1" applyFill="1" applyBorder="1"/>
    <xf numFmtId="10" fontId="7" fillId="11" borderId="28" xfId="5" applyNumberFormat="1" applyFont="1" applyFill="1" applyBorder="1" applyAlignment="1">
      <alignment horizontal="center" vertical="center"/>
    </xf>
    <xf numFmtId="165" fontId="0" fillId="5" borderId="21" xfId="1" applyNumberFormat="1" applyFont="1" applyFill="1" applyBorder="1" applyAlignment="1" applyProtection="1">
      <alignment vertical="center"/>
      <protection locked="0"/>
    </xf>
    <xf numFmtId="165" fontId="0" fillId="5" borderId="12" xfId="1" applyNumberFormat="1" applyFont="1" applyFill="1" applyBorder="1" applyAlignment="1" applyProtection="1">
      <alignment vertical="center"/>
      <protection locked="0"/>
    </xf>
    <xf numFmtId="165" fontId="0" fillId="5" borderId="13" xfId="1" applyNumberFormat="1" applyFont="1" applyFill="1" applyBorder="1" applyAlignment="1" applyProtection="1">
      <alignment vertical="center"/>
      <protection locked="0"/>
    </xf>
    <xf numFmtId="165" fontId="0" fillId="5" borderId="11" xfId="1" applyNumberFormat="1" applyFont="1" applyFill="1" applyBorder="1" applyAlignment="1" applyProtection="1">
      <alignment vertical="center"/>
      <protection locked="0"/>
    </xf>
    <xf numFmtId="165" fontId="0" fillId="5" borderId="25" xfId="1" applyNumberFormat="1" applyFont="1" applyFill="1" applyBorder="1" applyAlignment="1" applyProtection="1">
      <alignment vertical="center"/>
      <protection locked="0"/>
    </xf>
    <xf numFmtId="165" fontId="0" fillId="5" borderId="15" xfId="1" applyNumberFormat="1" applyFont="1" applyFill="1" applyBorder="1" applyAlignment="1" applyProtection="1">
      <alignment vertical="center"/>
      <protection locked="0"/>
    </xf>
    <xf numFmtId="165" fontId="0" fillId="5" borderId="20" xfId="1" applyNumberFormat="1" applyFont="1" applyFill="1" applyBorder="1" applyAlignment="1" applyProtection="1">
      <alignment vertical="center"/>
      <protection locked="0"/>
    </xf>
    <xf numFmtId="165" fontId="0" fillId="5" borderId="22" xfId="1" applyNumberFormat="1" applyFont="1" applyFill="1" applyBorder="1" applyAlignment="1" applyProtection="1">
      <alignment vertical="center"/>
      <protection locked="0"/>
    </xf>
    <xf numFmtId="165" fontId="0" fillId="5" borderId="14" xfId="1" applyNumberFormat="1" applyFont="1" applyFill="1" applyBorder="1" applyAlignment="1" applyProtection="1">
      <alignment vertical="center"/>
      <protection locked="0"/>
    </xf>
    <xf numFmtId="165" fontId="0" fillId="5" borderId="10" xfId="1" applyNumberFormat="1" applyFont="1" applyFill="1" applyBorder="1" applyAlignment="1" applyProtection="1">
      <alignment vertical="center"/>
      <protection locked="0"/>
    </xf>
    <xf numFmtId="165" fontId="0" fillId="5" borderId="23" xfId="1" applyNumberFormat="1" applyFont="1" applyFill="1" applyBorder="1" applyAlignment="1" applyProtection="1">
      <alignment vertical="center"/>
      <protection locked="0"/>
    </xf>
    <xf numFmtId="165" fontId="0" fillId="5" borderId="16" xfId="1" applyNumberFormat="1" applyFont="1" applyFill="1" applyBorder="1" applyAlignment="1" applyProtection="1">
      <alignment vertical="center"/>
      <protection locked="0"/>
    </xf>
    <xf numFmtId="165" fontId="0" fillId="5" borderId="10" xfId="1" applyNumberFormat="1" applyFont="1" applyFill="1" applyBorder="1" applyAlignment="1" applyProtection="1">
      <alignment vertical="center"/>
    </xf>
    <xf numFmtId="165" fontId="0" fillId="5" borderId="16" xfId="1" applyNumberFormat="1" applyFont="1" applyFill="1" applyBorder="1" applyAlignment="1" applyProtection="1">
      <alignment vertical="center"/>
    </xf>
    <xf numFmtId="3" fontId="0" fillId="5" borderId="9" xfId="0" applyNumberFormat="1" applyFill="1" applyBorder="1" applyAlignment="1" applyProtection="1">
      <alignment vertical="center"/>
      <protection locked="0"/>
    </xf>
    <xf numFmtId="0" fontId="9" fillId="11" borderId="30" xfId="0" applyFont="1" applyFill="1" applyBorder="1" applyAlignment="1">
      <alignment vertical="center"/>
    </xf>
    <xf numFmtId="0" fontId="7" fillId="12" borderId="30" xfId="0" applyFont="1" applyFill="1" applyBorder="1"/>
    <xf numFmtId="0" fontId="0" fillId="12" borderId="28" xfId="0" applyFill="1" applyBorder="1"/>
    <xf numFmtId="165" fontId="0" fillId="12" borderId="28" xfId="1" applyNumberFormat="1" applyFont="1" applyFill="1" applyBorder="1"/>
    <xf numFmtId="0" fontId="0" fillId="12" borderId="29" xfId="0" applyFill="1" applyBorder="1"/>
    <xf numFmtId="4" fontId="0" fillId="12" borderId="31" xfId="0" applyNumberFormat="1" applyFill="1" applyBorder="1"/>
    <xf numFmtId="0" fontId="7" fillId="12" borderId="28" xfId="0" applyFont="1" applyFill="1" applyBorder="1"/>
    <xf numFmtId="165" fontId="0" fillId="12" borderId="31" xfId="1" applyNumberFormat="1" applyFont="1" applyFill="1" applyBorder="1"/>
    <xf numFmtId="165" fontId="2" fillId="14" borderId="28" xfId="1" applyNumberFormat="1" applyFont="1" applyFill="1" applyBorder="1"/>
    <xf numFmtId="165" fontId="7" fillId="14" borderId="28" xfId="1" applyNumberFormat="1" applyFont="1" applyFill="1" applyBorder="1"/>
    <xf numFmtId="4" fontId="2" fillId="14" borderId="31" xfId="0" applyNumberFormat="1" applyFont="1" applyFill="1" applyBorder="1"/>
    <xf numFmtId="4" fontId="2" fillId="14" borderId="30" xfId="0" applyNumberFormat="1" applyFont="1" applyFill="1" applyBorder="1"/>
    <xf numFmtId="165" fontId="2" fillId="14" borderId="31" xfId="1" applyNumberFormat="1" applyFont="1" applyFill="1" applyBorder="1"/>
    <xf numFmtId="165" fontId="0" fillId="12" borderId="2" xfId="1" applyNumberFormat="1" applyFont="1" applyFill="1" applyBorder="1" applyAlignment="1">
      <alignment vertical="center"/>
    </xf>
    <xf numFmtId="0" fontId="11" fillId="0" borderId="0" xfId="0" applyFont="1"/>
    <xf numFmtId="165" fontId="2" fillId="14" borderId="2" xfId="1" applyNumberFormat="1" applyFont="1" applyFill="1" applyBorder="1" applyAlignment="1">
      <alignment vertical="center"/>
    </xf>
    <xf numFmtId="165" fontId="2" fillId="14" borderId="2" xfId="1" applyNumberFormat="1" applyFont="1" applyFill="1" applyBorder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3" fontId="1" fillId="13" borderId="2" xfId="1" applyFont="1" applyFill="1" applyBorder="1"/>
    <xf numFmtId="165" fontId="0" fillId="13" borderId="2" xfId="1" applyNumberFormat="1" applyFont="1" applyFill="1" applyBorder="1"/>
    <xf numFmtId="0" fontId="12" fillId="0" borderId="0" xfId="0" applyFont="1"/>
    <xf numFmtId="0" fontId="0" fillId="0" borderId="35" xfId="0" applyBorder="1"/>
    <xf numFmtId="165" fontId="0" fillId="4" borderId="2" xfId="1" applyNumberFormat="1" applyFont="1" applyFill="1" applyBorder="1" applyAlignment="1">
      <alignment vertical="center"/>
    </xf>
    <xf numFmtId="165" fontId="12" fillId="0" borderId="0" xfId="1" applyNumberFormat="1" applyFont="1" applyFill="1" applyBorder="1"/>
    <xf numFmtId="165" fontId="12" fillId="0" borderId="2" xfId="1" applyNumberFormat="1" applyFont="1" applyFill="1" applyBorder="1"/>
    <xf numFmtId="165" fontId="0" fillId="0" borderId="2" xfId="1" applyNumberFormat="1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43" fontId="0" fillId="0" borderId="2" xfId="1" applyFont="1" applyBorder="1"/>
    <xf numFmtId="43" fontId="0" fillId="0" borderId="2" xfId="1" applyFont="1" applyFill="1" applyBorder="1"/>
    <xf numFmtId="165" fontId="0" fillId="0" borderId="0" xfId="1" applyNumberFormat="1" applyFont="1" applyFill="1" applyBorder="1"/>
    <xf numFmtId="165" fontId="2" fillId="0" borderId="0" xfId="0" applyNumberFormat="1" applyFont="1" applyAlignment="1">
      <alignment horizontal="right"/>
    </xf>
    <xf numFmtId="0" fontId="0" fillId="0" borderId="2" xfId="0" applyBorder="1" applyAlignment="1">
      <alignment horizontal="center" vertical="center" wrapText="1"/>
    </xf>
    <xf numFmtId="165" fontId="15" fillId="16" borderId="2" xfId="1" applyNumberFormat="1" applyFont="1" applyFill="1" applyBorder="1" applyAlignment="1">
      <alignment vertical="center"/>
    </xf>
    <xf numFmtId="43" fontId="12" fillId="0" borderId="0" xfId="1" applyFont="1" applyFill="1" applyBorder="1"/>
    <xf numFmtId="165" fontId="0" fillId="16" borderId="0" xfId="1" applyNumberFormat="1" applyFont="1" applyFill="1" applyBorder="1"/>
    <xf numFmtId="14" fontId="0" fillId="0" borderId="2" xfId="0" applyNumberFormat="1" applyBorder="1"/>
    <xf numFmtId="164" fontId="0" fillId="0" borderId="2" xfId="0" applyNumberFormat="1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2" fillId="0" borderId="2" xfId="1" applyFont="1" applyBorder="1"/>
    <xf numFmtId="165" fontId="0" fillId="16" borderId="0" xfId="1" applyNumberFormat="1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12" borderId="31" xfId="0" applyFont="1" applyFill="1" applyBorder="1" applyAlignment="1">
      <alignment vertical="center"/>
    </xf>
    <xf numFmtId="0" fontId="9" fillId="11" borderId="31" xfId="0" applyFont="1" applyFill="1" applyBorder="1" applyAlignment="1">
      <alignment vertical="center"/>
    </xf>
    <xf numFmtId="3" fontId="9" fillId="0" borderId="34" xfId="0" applyNumberFormat="1" applyFont="1" applyBorder="1" applyAlignment="1" applyProtection="1">
      <alignment horizontal="center" vertical="center"/>
      <protection locked="0"/>
    </xf>
    <xf numFmtId="3" fontId="9" fillId="0" borderId="30" xfId="0" applyNumberFormat="1" applyFont="1" applyBorder="1" applyAlignment="1" applyProtection="1">
      <alignment horizontal="center" vertical="center"/>
      <protection locked="0"/>
    </xf>
    <xf numFmtId="0" fontId="9" fillId="12" borderId="30" xfId="0" applyFont="1" applyFill="1" applyBorder="1" applyAlignment="1">
      <alignment vertical="center"/>
    </xf>
    <xf numFmtId="165" fontId="0" fillId="5" borderId="39" xfId="1" applyNumberFormat="1" applyFont="1" applyFill="1" applyBorder="1" applyAlignment="1" applyProtection="1">
      <alignment vertical="center"/>
      <protection locked="0"/>
    </xf>
    <xf numFmtId="165" fontId="0" fillId="5" borderId="40" xfId="1" applyNumberFormat="1" applyFont="1" applyFill="1" applyBorder="1" applyAlignment="1" applyProtection="1">
      <alignment vertical="center"/>
      <protection locked="0"/>
    </xf>
    <xf numFmtId="165" fontId="0" fillId="5" borderId="41" xfId="1" applyNumberFormat="1" applyFont="1" applyFill="1" applyBorder="1" applyAlignment="1" applyProtection="1">
      <alignment vertical="center"/>
      <protection locked="0"/>
    </xf>
    <xf numFmtId="165" fontId="0" fillId="5" borderId="42" xfId="1" applyNumberFormat="1" applyFont="1" applyFill="1" applyBorder="1" applyAlignment="1" applyProtection="1">
      <alignment vertical="center"/>
      <protection locked="0"/>
    </xf>
    <xf numFmtId="165" fontId="0" fillId="5" borderId="43" xfId="1" applyNumberFormat="1" applyFont="1" applyFill="1" applyBorder="1" applyAlignment="1" applyProtection="1">
      <alignment vertical="center"/>
      <protection locked="0"/>
    </xf>
    <xf numFmtId="165" fontId="0" fillId="5" borderId="38" xfId="1" applyNumberFormat="1" applyFont="1" applyFill="1" applyBorder="1" applyAlignment="1" applyProtection="1">
      <alignment vertical="center"/>
      <protection locked="0"/>
    </xf>
    <xf numFmtId="165" fontId="0" fillId="5" borderId="38" xfId="1" applyNumberFormat="1" applyFont="1" applyFill="1" applyBorder="1" applyAlignment="1" applyProtection="1">
      <alignment vertical="center"/>
    </xf>
    <xf numFmtId="166" fontId="0" fillId="5" borderId="10" xfId="0" applyNumberFormat="1" applyFill="1" applyBorder="1" applyAlignment="1">
      <alignment horizontal="center" vertical="center"/>
    </xf>
    <xf numFmtId="166" fontId="0" fillId="0" borderId="0" xfId="0" applyNumberFormat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3" fontId="0" fillId="0" borderId="0" xfId="0" applyNumberFormat="1" applyAlignment="1" applyProtection="1">
      <alignment vertical="center"/>
      <protection locked="0"/>
    </xf>
    <xf numFmtId="0" fontId="2" fillId="0" borderId="0" xfId="0" applyFont="1" applyAlignment="1">
      <alignment horizontal="center"/>
    </xf>
    <xf numFmtId="165" fontId="0" fillId="0" borderId="2" xfId="1" applyNumberFormat="1" applyFont="1" applyFill="1" applyBorder="1"/>
    <xf numFmtId="0" fontId="0" fillId="7" borderId="2" xfId="0" quotePrefix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3" fontId="0" fillId="7" borderId="2" xfId="1" applyFont="1" applyFill="1" applyBorder="1" applyAlignment="1">
      <alignment horizontal="center"/>
    </xf>
    <xf numFmtId="0" fontId="0" fillId="7" borderId="6" xfId="0" quotePrefix="1" applyFill="1" applyBorder="1" applyAlignment="1">
      <alignment horizontal="center"/>
    </xf>
    <xf numFmtId="0" fontId="0" fillId="0" borderId="6" xfId="0" applyBorder="1"/>
    <xf numFmtId="0" fontId="19" fillId="0" borderId="0" xfId="0" applyFont="1" applyAlignment="1">
      <alignment horizontal="left" indent="1"/>
    </xf>
    <xf numFmtId="9" fontId="12" fillId="0" borderId="2" xfId="0" applyNumberFormat="1" applyFont="1" applyBorder="1" applyAlignment="1">
      <alignment horizontal="center" vertical="center" wrapText="1"/>
    </xf>
    <xf numFmtId="10" fontId="12" fillId="0" borderId="2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7" fontId="20" fillId="21" borderId="0" xfId="1" applyNumberFormat="1" applyFont="1" applyFill="1" applyBorder="1"/>
    <xf numFmtId="165" fontId="14" fillId="0" borderId="2" xfId="1" applyNumberFormat="1" applyFont="1" applyFill="1" applyBorder="1"/>
    <xf numFmtId="165" fontId="14" fillId="0" borderId="0" xfId="1" applyNumberFormat="1" applyFont="1" applyFill="1" applyBorder="1"/>
    <xf numFmtId="165" fontId="14" fillId="22" borderId="2" xfId="1" applyNumberFormat="1" applyFont="1" applyFill="1" applyBorder="1"/>
    <xf numFmtId="165" fontId="22" fillId="0" borderId="2" xfId="1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left" vertical="center"/>
    </xf>
    <xf numFmtId="0" fontId="0" fillId="0" borderId="24" xfId="0" applyBorder="1"/>
    <xf numFmtId="0" fontId="2" fillId="0" borderId="8" xfId="0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0" fontId="0" fillId="0" borderId="55" xfId="0" applyBorder="1"/>
    <xf numFmtId="165" fontId="0" fillId="0" borderId="55" xfId="1" applyNumberFormat="1" applyFont="1" applyBorder="1"/>
    <xf numFmtId="0" fontId="0" fillId="0" borderId="56" xfId="0" applyBorder="1"/>
    <xf numFmtId="0" fontId="0" fillId="0" borderId="57" xfId="0" applyBorder="1"/>
    <xf numFmtId="0" fontId="2" fillId="0" borderId="46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16" borderId="0" xfId="0" applyFont="1" applyFill="1"/>
    <xf numFmtId="0" fontId="2" fillId="16" borderId="0" xfId="0" applyFont="1" applyFill="1" applyAlignment="1">
      <alignment horizontal="left" wrapText="1"/>
    </xf>
    <xf numFmtId="0" fontId="0" fillId="0" borderId="61" xfId="0" applyBorder="1"/>
    <xf numFmtId="165" fontId="2" fillId="0" borderId="55" xfId="1" applyNumberFormat="1" applyFont="1" applyBorder="1"/>
    <xf numFmtId="43" fontId="0" fillId="0" borderId="24" xfId="1" applyFont="1" applyBorder="1" applyAlignment="1">
      <alignment horizontal="center"/>
    </xf>
    <xf numFmtId="0" fontId="23" fillId="0" borderId="2" xfId="0" applyFont="1" applyBorder="1" applyAlignment="1">
      <alignment vertical="center" readingOrder="1"/>
    </xf>
    <xf numFmtId="14" fontId="23" fillId="0" borderId="2" xfId="0" applyNumberFormat="1" applyFont="1" applyBorder="1" applyAlignment="1">
      <alignment vertical="center" readingOrder="1"/>
    </xf>
    <xf numFmtId="168" fontId="23" fillId="0" borderId="2" xfId="0" applyNumberFormat="1" applyFont="1" applyBorder="1" applyAlignment="1">
      <alignment horizontal="right" vertical="center" readingOrder="1"/>
    </xf>
    <xf numFmtId="165" fontId="12" fillId="0" borderId="0" xfId="1" applyNumberFormat="1" applyFont="1"/>
    <xf numFmtId="165" fontId="12" fillId="0" borderId="0" xfId="1" applyNumberFormat="1" applyFont="1" applyAlignment="1">
      <alignment horizontal="center" vertical="center" wrapText="1"/>
    </xf>
    <xf numFmtId="43" fontId="12" fillId="0" borderId="0" xfId="1" applyFont="1"/>
    <xf numFmtId="165" fontId="0" fillId="0" borderId="2" xfId="0" applyNumberFormat="1" applyBorder="1"/>
    <xf numFmtId="12" fontId="0" fillId="0" borderId="2" xfId="1" applyNumberFormat="1" applyFont="1" applyBorder="1"/>
    <xf numFmtId="0" fontId="13" fillId="15" borderId="3" xfId="0" applyFont="1" applyFill="1" applyBorder="1" applyAlignment="1">
      <alignment horizontal="center" vertical="center" wrapText="1" readingOrder="1"/>
    </xf>
    <xf numFmtId="43" fontId="13" fillId="15" borderId="3" xfId="1" applyFont="1" applyFill="1" applyBorder="1" applyAlignment="1">
      <alignment horizontal="center" vertical="center" wrapText="1" readingOrder="1"/>
    </xf>
    <xf numFmtId="9" fontId="12" fillId="0" borderId="3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vertical="center" readingOrder="1"/>
    </xf>
    <xf numFmtId="14" fontId="24" fillId="0" borderId="2" xfId="0" applyNumberFormat="1" applyFont="1" applyBorder="1" applyAlignment="1">
      <alignment vertical="center" readingOrder="1"/>
    </xf>
    <xf numFmtId="168" fontId="25" fillId="0" borderId="2" xfId="0" applyNumberFormat="1" applyFont="1" applyBorder="1" applyAlignment="1">
      <alignment horizontal="right" vertical="center" readingOrder="1"/>
    </xf>
    <xf numFmtId="0" fontId="2" fillId="4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2" xfId="0" applyFont="1" applyBorder="1" applyAlignment="1">
      <alignment horizontal="center" vertical="center" wrapText="1" shrinkToFi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 shrinkToFit="1"/>
    </xf>
    <xf numFmtId="0" fontId="7" fillId="0" borderId="26" xfId="0" applyFont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7" fillId="0" borderId="47" xfId="0" applyFont="1" applyBorder="1" applyAlignment="1">
      <alignment horizontal="center" vertical="center" wrapText="1" shrinkToFit="1"/>
    </xf>
    <xf numFmtId="165" fontId="0" fillId="0" borderId="18" xfId="1" applyNumberFormat="1" applyFont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 vertical="center"/>
    </xf>
    <xf numFmtId="43" fontId="0" fillId="0" borderId="18" xfId="1" applyFont="1" applyBorder="1" applyAlignment="1">
      <alignment horizontal="center" vertical="center"/>
    </xf>
    <xf numFmtId="43" fontId="0" fillId="0" borderId="19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9" fillId="11" borderId="0" xfId="0" applyFont="1" applyFill="1" applyAlignment="1">
      <alignment horizontal="center" vertical="center"/>
    </xf>
    <xf numFmtId="0" fontId="9" fillId="11" borderId="5" xfId="0" applyFont="1" applyFill="1" applyBorder="1" applyAlignment="1">
      <alignment horizontal="center" vertical="center"/>
    </xf>
    <xf numFmtId="0" fontId="9" fillId="11" borderId="3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left" vertical="center"/>
    </xf>
    <xf numFmtId="0" fontId="9" fillId="11" borderId="31" xfId="0" applyFont="1" applyFill="1" applyBorder="1" applyAlignment="1">
      <alignment horizontal="left" vertical="center"/>
    </xf>
    <xf numFmtId="0" fontId="9" fillId="11" borderId="30" xfId="0" applyFont="1" applyFill="1" applyBorder="1" applyAlignment="1">
      <alignment horizontal="left" vertical="center"/>
    </xf>
    <xf numFmtId="0" fontId="3" fillId="11" borderId="31" xfId="0" applyFont="1" applyFill="1" applyBorder="1" applyAlignment="1">
      <alignment horizontal="left" vertical="center"/>
    </xf>
    <xf numFmtId="0" fontId="9" fillId="11" borderId="30" xfId="0" applyFont="1" applyFill="1" applyBorder="1" applyAlignment="1">
      <alignment horizontal="center" vertical="center"/>
    </xf>
    <xf numFmtId="0" fontId="9" fillId="11" borderId="27" xfId="0" applyFont="1" applyFill="1" applyBorder="1" applyAlignment="1">
      <alignment horizontal="center" vertical="center"/>
    </xf>
    <xf numFmtId="0" fontId="9" fillId="11" borderId="34" xfId="0" applyFont="1" applyFill="1" applyBorder="1" applyAlignment="1">
      <alignment horizontal="center" vertical="center"/>
    </xf>
    <xf numFmtId="0" fontId="9" fillId="11" borderId="33" xfId="0" applyFont="1" applyFill="1" applyBorder="1" applyAlignment="1">
      <alignment horizontal="center" vertical="center"/>
    </xf>
    <xf numFmtId="0" fontId="9" fillId="11" borderId="5" xfId="0" applyFont="1" applyFill="1" applyBorder="1" applyAlignment="1">
      <alignment horizontal="left" vertical="center"/>
    </xf>
    <xf numFmtId="0" fontId="9" fillId="11" borderId="6" xfId="0" applyFont="1" applyFill="1" applyBorder="1" applyAlignment="1">
      <alignment horizontal="left" vertical="center"/>
    </xf>
    <xf numFmtId="0" fontId="3" fillId="0" borderId="29" xfId="0" applyFont="1" applyBorder="1" applyAlignment="1" applyProtection="1">
      <alignment horizontal="left"/>
      <protection locked="0"/>
    </xf>
    <xf numFmtId="0" fontId="3" fillId="0" borderId="30" xfId="0" applyFont="1" applyBorder="1" applyAlignment="1" applyProtection="1">
      <alignment horizontal="left"/>
      <protection locked="0"/>
    </xf>
    <xf numFmtId="0" fontId="0" fillId="0" borderId="32" xfId="0" applyBorder="1"/>
    <xf numFmtId="0" fontId="0" fillId="0" borderId="28" xfId="0" applyBorder="1"/>
    <xf numFmtId="0" fontId="4" fillId="4" borderId="18" xfId="0" applyFont="1" applyFill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5" fillId="13" borderId="2" xfId="0" applyFont="1" applyFill="1" applyBorder="1" applyAlignment="1">
      <alignment horizontal="center" vertical="center" textRotation="255" wrapText="1"/>
    </xf>
    <xf numFmtId="0" fontId="5" fillId="17" borderId="2" xfId="0" applyFont="1" applyFill="1" applyBorder="1" applyAlignment="1">
      <alignment horizontal="center" vertical="center" textRotation="255" wrapText="1"/>
    </xf>
    <xf numFmtId="0" fontId="15" fillId="10" borderId="58" xfId="0" applyFont="1" applyFill="1" applyBorder="1" applyAlignment="1">
      <alignment horizontal="center" vertical="center" textRotation="255" wrapText="1"/>
    </xf>
    <xf numFmtId="0" fontId="15" fillId="10" borderId="59" xfId="0" applyFont="1" applyFill="1" applyBorder="1" applyAlignment="1">
      <alignment horizontal="center" vertical="center" textRotation="255" wrapText="1"/>
    </xf>
    <xf numFmtId="0" fontId="15" fillId="10" borderId="60" xfId="0" applyFont="1" applyFill="1" applyBorder="1" applyAlignment="1">
      <alignment horizontal="center" vertical="center" textRotation="255" wrapText="1"/>
    </xf>
    <xf numFmtId="0" fontId="2" fillId="0" borderId="8" xfId="0" applyFont="1" applyBorder="1" applyAlignment="1">
      <alignment horizontal="center" vertical="center"/>
    </xf>
    <xf numFmtId="43" fontId="0" fillId="0" borderId="0" xfId="1" applyFont="1" applyBorder="1" applyAlignment="1">
      <alignment horizontal="center"/>
    </xf>
    <xf numFmtId="0" fontId="7" fillId="11" borderId="29" xfId="0" applyFont="1" applyFill="1" applyBorder="1" applyAlignment="1">
      <alignment horizontal="center" vertical="center"/>
    </xf>
    <xf numFmtId="0" fontId="7" fillId="11" borderId="30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36" xfId="0" applyBorder="1" applyAlignment="1">
      <alignment horizontal="right"/>
    </xf>
    <xf numFmtId="0" fontId="14" fillId="4" borderId="4" xfId="0" applyFont="1" applyFill="1" applyBorder="1" applyAlignment="1">
      <alignment horizontal="right" readingOrder="1"/>
    </xf>
    <xf numFmtId="0" fontId="14" fillId="4" borderId="5" xfId="0" applyFont="1" applyFill="1" applyBorder="1" applyAlignment="1">
      <alignment horizontal="right" readingOrder="1"/>
    </xf>
    <xf numFmtId="0" fontId="14" fillId="4" borderId="6" xfId="0" applyFont="1" applyFill="1" applyBorder="1" applyAlignment="1">
      <alignment horizontal="right" readingOrder="1"/>
    </xf>
    <xf numFmtId="0" fontId="18" fillId="0" borderId="0" xfId="0" applyFont="1" applyAlignment="1">
      <alignment horizontal="center"/>
    </xf>
    <xf numFmtId="0" fontId="21" fillId="4" borderId="4" xfId="0" applyFont="1" applyFill="1" applyBorder="1" applyAlignment="1">
      <alignment horizontal="right" vertical="center" readingOrder="1"/>
    </xf>
    <xf numFmtId="0" fontId="21" fillId="4" borderId="5" xfId="0" applyFont="1" applyFill="1" applyBorder="1" applyAlignment="1">
      <alignment horizontal="right" vertical="center" readingOrder="1"/>
    </xf>
    <xf numFmtId="0" fontId="21" fillId="4" borderId="6" xfId="0" applyFont="1" applyFill="1" applyBorder="1" applyAlignment="1">
      <alignment horizontal="right" vertical="center" readingOrder="1"/>
    </xf>
    <xf numFmtId="0" fontId="14" fillId="22" borderId="4" xfId="0" applyFont="1" applyFill="1" applyBorder="1" applyAlignment="1">
      <alignment horizontal="right" readingOrder="1"/>
    </xf>
    <xf numFmtId="0" fontId="14" fillId="22" borderId="5" xfId="0" applyFont="1" applyFill="1" applyBorder="1" applyAlignment="1">
      <alignment horizontal="right" readingOrder="1"/>
    </xf>
    <xf numFmtId="0" fontId="14" fillId="22" borderId="6" xfId="0" applyFont="1" applyFill="1" applyBorder="1" applyAlignment="1">
      <alignment horizontal="right" readingOrder="1"/>
    </xf>
    <xf numFmtId="0" fontId="14" fillId="0" borderId="0" xfId="0" applyFont="1" applyAlignment="1">
      <alignment horizontal="center" readingOrder="1"/>
    </xf>
    <xf numFmtId="0" fontId="15" fillId="16" borderId="2" xfId="0" applyFont="1" applyFill="1" applyBorder="1" applyAlignment="1">
      <alignment horizontal="center" vertical="center" wrapText="1"/>
    </xf>
    <xf numFmtId="0" fontId="15" fillId="19" borderId="48" xfId="0" applyFont="1" applyFill="1" applyBorder="1" applyAlignment="1">
      <alignment horizontal="center" vertical="center" textRotation="255" wrapText="1"/>
    </xf>
    <xf numFmtId="0" fontId="15" fillId="19" borderId="49" xfId="0" applyFont="1" applyFill="1" applyBorder="1" applyAlignment="1">
      <alignment horizontal="center" vertical="center" textRotation="255" wrapText="1"/>
    </xf>
    <xf numFmtId="0" fontId="15" fillId="19" borderId="50" xfId="0" applyFont="1" applyFill="1" applyBorder="1" applyAlignment="1">
      <alignment horizontal="center" vertical="center" textRotation="255" wrapText="1"/>
    </xf>
    <xf numFmtId="0" fontId="15" fillId="20" borderId="51" xfId="0" applyFont="1" applyFill="1" applyBorder="1" applyAlignment="1">
      <alignment horizontal="center" vertical="center" textRotation="255" wrapText="1"/>
    </xf>
    <xf numFmtId="0" fontId="15" fillId="20" borderId="52" xfId="0" applyFont="1" applyFill="1" applyBorder="1" applyAlignment="1">
      <alignment horizontal="center" vertical="center" textRotation="255" wrapText="1"/>
    </xf>
    <xf numFmtId="0" fontId="15" fillId="20" borderId="53" xfId="0" applyFont="1" applyFill="1" applyBorder="1" applyAlignment="1">
      <alignment horizontal="center" vertical="center" textRotation="255" wrapText="1"/>
    </xf>
    <xf numFmtId="0" fontId="2" fillId="18" borderId="6" xfId="0" applyFont="1" applyFill="1" applyBorder="1" applyAlignment="1">
      <alignment horizontal="center"/>
    </xf>
    <xf numFmtId="0" fontId="2" fillId="18" borderId="2" xfId="0" applyFont="1" applyFill="1" applyBorder="1" applyAlignment="1">
      <alignment horizontal="center"/>
    </xf>
    <xf numFmtId="0" fontId="0" fillId="18" borderId="6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15" fillId="16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43" fontId="24" fillId="0" borderId="2" xfId="1" applyFont="1" applyBorder="1" applyAlignment="1">
      <alignment vertical="center" readingOrder="1"/>
    </xf>
    <xf numFmtId="43" fontId="25" fillId="0" borderId="2" xfId="1" applyFont="1" applyBorder="1" applyAlignment="1">
      <alignment horizontal="right" vertical="center" readingOrder="1"/>
    </xf>
  </cellXfs>
  <cellStyles count="6">
    <cellStyle name="Commentaire" xfId="2" xr:uid="{00000000-0005-0000-0000-000000000000}"/>
    <cellStyle name="Milliers" xfId="1" builtinId="3"/>
    <cellStyle name="Milliers_44566" xfId="4" xr:uid="{00000000-0005-0000-0000-000002000000}"/>
    <cellStyle name="Normal" xfId="0" builtinId="0"/>
    <cellStyle name="Normal 2" xfId="3" xr:uid="{00000000-0005-0000-0000-000004000000}"/>
    <cellStyle name="Pourcentage" xfId="5" builtinId="5"/>
  </cellStyles>
  <dxfs count="0"/>
  <tableStyles count="0" defaultTableStyle="TableStyleMedium2" defaultPivotStyle="PivotStyleLight16"/>
  <colors>
    <mruColors>
      <color rgb="FFCCECFF"/>
      <color rgb="FF66FFFF"/>
      <color rgb="FF66FFCC"/>
      <color rgb="FFFF66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15</xdr:row>
      <xdr:rowOff>38100</xdr:rowOff>
    </xdr:from>
    <xdr:to>
      <xdr:col>1</xdr:col>
      <xdr:colOff>638175</xdr:colOff>
      <xdr:row>15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381000" y="7810500"/>
          <a:ext cx="257175" cy="76200"/>
        </a:xfrm>
        <a:prstGeom prst="rightArrow">
          <a:avLst>
            <a:gd name="adj1" fmla="val 50000"/>
            <a:gd name="adj2" fmla="val 8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381000</xdr:colOff>
      <xdr:row>24</xdr:row>
      <xdr:rowOff>38100</xdr:rowOff>
    </xdr:from>
    <xdr:to>
      <xdr:col>1</xdr:col>
      <xdr:colOff>638175</xdr:colOff>
      <xdr:row>24</xdr:row>
      <xdr:rowOff>114300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381000" y="9267825"/>
          <a:ext cx="257175" cy="76200"/>
        </a:xfrm>
        <a:prstGeom prst="rightArrow">
          <a:avLst>
            <a:gd name="adj1" fmla="val 50000"/>
            <a:gd name="adj2" fmla="val 8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381000</xdr:colOff>
      <xdr:row>32</xdr:row>
      <xdr:rowOff>38100</xdr:rowOff>
    </xdr:from>
    <xdr:to>
      <xdr:col>1</xdr:col>
      <xdr:colOff>638175</xdr:colOff>
      <xdr:row>32</xdr:row>
      <xdr:rowOff>114300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381000" y="10563225"/>
          <a:ext cx="257175" cy="76200"/>
        </a:xfrm>
        <a:prstGeom prst="rightArrow">
          <a:avLst>
            <a:gd name="adj1" fmla="val 50000"/>
            <a:gd name="adj2" fmla="val 8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381000</xdr:colOff>
      <xdr:row>6</xdr:row>
      <xdr:rowOff>38100</xdr:rowOff>
    </xdr:from>
    <xdr:to>
      <xdr:col>1</xdr:col>
      <xdr:colOff>638175</xdr:colOff>
      <xdr:row>6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381000" y="6353175"/>
          <a:ext cx="257175" cy="76200"/>
        </a:xfrm>
        <a:prstGeom prst="rightArrow">
          <a:avLst>
            <a:gd name="adj1" fmla="val 50000"/>
            <a:gd name="adj2" fmla="val 84375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baseColWidth="10" defaultRowHeight="14.4" x14ac:dyDescent="0.3"/>
  <cols>
    <col min="1" max="1" width="41.44140625" bestFit="1" customWidth="1"/>
    <col min="2" max="2" width="21.44140625" bestFit="1" customWidth="1"/>
    <col min="3" max="3" width="20.33203125" bestFit="1" customWidth="1"/>
    <col min="4" max="4" width="20.6640625" bestFit="1" customWidth="1"/>
    <col min="5" max="5" width="15.33203125" style="1" bestFit="1" customWidth="1"/>
    <col min="6" max="6" width="15.5546875" bestFit="1" customWidth="1"/>
    <col min="7" max="7" width="15.5546875" style="2" bestFit="1" customWidth="1"/>
    <col min="8" max="8" width="14.5546875" bestFit="1" customWidth="1"/>
    <col min="10" max="10" width="11.44140625" style="2"/>
  </cols>
  <sheetData>
    <row r="1" spans="1:10" s="41" customFormat="1" x14ac:dyDescent="0.3">
      <c r="A1" s="37" t="s">
        <v>4</v>
      </c>
      <c r="B1" s="38">
        <v>0.2</v>
      </c>
      <c r="C1" s="39">
        <v>0.1</v>
      </c>
      <c r="D1" s="37" t="s">
        <v>5</v>
      </c>
      <c r="E1" s="40" t="s">
        <v>24</v>
      </c>
      <c r="G1" s="42"/>
      <c r="J1" s="42"/>
    </row>
    <row r="2" spans="1:10" x14ac:dyDescent="0.3">
      <c r="A2" s="43" t="s">
        <v>25</v>
      </c>
      <c r="B2" s="22">
        <v>631572.81999999995</v>
      </c>
      <c r="C2" s="22">
        <v>0</v>
      </c>
      <c r="D2" s="22">
        <v>0</v>
      </c>
      <c r="E2" s="35">
        <f>SUM(B2:D2)</f>
        <v>631572.81999999995</v>
      </c>
    </row>
    <row r="3" spans="1:10" x14ac:dyDescent="0.3">
      <c r="A3" s="43" t="s">
        <v>26</v>
      </c>
      <c r="B3" s="22">
        <v>609.76</v>
      </c>
      <c r="C3" s="22">
        <v>0</v>
      </c>
      <c r="D3" s="22">
        <v>0</v>
      </c>
      <c r="E3" s="35">
        <f t="shared" ref="E3:E7" si="0">SUM(B3:D3)</f>
        <v>609.76</v>
      </c>
    </row>
    <row r="4" spans="1:10" x14ac:dyDescent="0.3">
      <c r="A4" s="21"/>
      <c r="B4" s="22">
        <v>0</v>
      </c>
      <c r="C4" s="22">
        <v>0</v>
      </c>
      <c r="D4" s="22">
        <v>0</v>
      </c>
      <c r="E4" s="35">
        <f t="shared" si="0"/>
        <v>0</v>
      </c>
    </row>
    <row r="5" spans="1:10" x14ac:dyDescent="0.3">
      <c r="A5" s="21"/>
      <c r="B5" s="22">
        <v>0</v>
      </c>
      <c r="C5" s="22">
        <v>0</v>
      </c>
      <c r="D5" s="22">
        <v>0</v>
      </c>
      <c r="E5" s="35">
        <f t="shared" si="0"/>
        <v>0</v>
      </c>
    </row>
    <row r="6" spans="1:10" x14ac:dyDescent="0.3">
      <c r="A6" s="21"/>
      <c r="B6" s="22">
        <v>0</v>
      </c>
      <c r="C6" s="22">
        <v>0</v>
      </c>
      <c r="D6" s="22">
        <v>0</v>
      </c>
      <c r="E6" s="35">
        <f t="shared" si="0"/>
        <v>0</v>
      </c>
    </row>
    <row r="7" spans="1:10" x14ac:dyDescent="0.3">
      <c r="A7" s="6" t="s">
        <v>7</v>
      </c>
      <c r="B7" s="13">
        <f>SUM(B2:B6)</f>
        <v>632182.57999999996</v>
      </c>
      <c r="C7" s="13">
        <f>SUM(C2:C6)</f>
        <v>0</v>
      </c>
      <c r="D7" s="13">
        <f>SUM(D2:D6)</f>
        <v>0</v>
      </c>
      <c r="E7" s="35">
        <f t="shared" si="0"/>
        <v>632182.57999999996</v>
      </c>
    </row>
    <row r="8" spans="1:10" x14ac:dyDescent="0.3">
      <c r="B8" s="11"/>
      <c r="C8" s="11"/>
      <c r="D8" s="11"/>
      <c r="E8" s="32"/>
    </row>
    <row r="9" spans="1:10" x14ac:dyDescent="0.3">
      <c r="A9" s="4" t="s">
        <v>11</v>
      </c>
      <c r="B9" s="23">
        <v>2703.56</v>
      </c>
      <c r="C9" s="23">
        <v>0</v>
      </c>
      <c r="D9" s="23">
        <v>0</v>
      </c>
      <c r="E9" s="17">
        <f>SUM(B9:D9)</f>
        <v>2703.56</v>
      </c>
      <c r="G9" s="2">
        <v>3244.27</v>
      </c>
      <c r="H9" s="2">
        <f>+G9/1.2</f>
        <v>2703.5583333333334</v>
      </c>
    </row>
    <row r="10" spans="1:10" x14ac:dyDescent="0.3">
      <c r="A10" s="4" t="s">
        <v>3</v>
      </c>
      <c r="B10" s="23">
        <f>4902.92+609.76</f>
        <v>5512.68</v>
      </c>
      <c r="C10" s="23">
        <v>0</v>
      </c>
      <c r="D10" s="23">
        <v>0</v>
      </c>
      <c r="E10" s="17">
        <f>SUM(B10:D10)</f>
        <v>5512.68</v>
      </c>
    </row>
    <row r="11" spans="1:10" x14ac:dyDescent="0.3">
      <c r="B11" s="11"/>
      <c r="C11" s="11"/>
      <c r="D11" s="11"/>
    </row>
    <row r="12" spans="1:10" x14ac:dyDescent="0.3">
      <c r="A12" s="5" t="s">
        <v>6</v>
      </c>
      <c r="B12" s="12">
        <f>+B7+B9-B10</f>
        <v>629373.46</v>
      </c>
      <c r="C12" s="12">
        <f t="shared" ref="C12:D12" si="1">+C7+C9-C10</f>
        <v>0</v>
      </c>
      <c r="D12" s="12">
        <f t="shared" si="1"/>
        <v>0</v>
      </c>
      <c r="E12" s="201" t="s">
        <v>9</v>
      </c>
      <c r="F12" s="3"/>
    </row>
    <row r="13" spans="1:10" x14ac:dyDescent="0.3">
      <c r="A13" s="5">
        <v>4457</v>
      </c>
      <c r="B13" s="12">
        <f>+B12*B1</f>
        <v>125874.692</v>
      </c>
      <c r="C13" s="12">
        <f>+C12*C1</f>
        <v>0</v>
      </c>
      <c r="D13" s="12">
        <v>0</v>
      </c>
      <c r="E13" s="201"/>
    </row>
    <row r="14" spans="1:10" x14ac:dyDescent="0.3">
      <c r="A14" s="9"/>
      <c r="B14" s="15">
        <f>SUM(B12:B13)</f>
        <v>755248.152</v>
      </c>
      <c r="C14" s="15">
        <f t="shared" ref="C14:D14" si="2">SUM(C12:C13)</f>
        <v>0</v>
      </c>
      <c r="D14" s="15">
        <f t="shared" si="2"/>
        <v>0</v>
      </c>
      <c r="E14" s="29">
        <f>SUM(B14:D14)</f>
        <v>755248.152</v>
      </c>
    </row>
    <row r="15" spans="1:10" x14ac:dyDescent="0.3">
      <c r="A15" s="9"/>
      <c r="B15" s="44"/>
      <c r="C15" s="44"/>
      <c r="D15" s="44"/>
      <c r="E15" s="45"/>
      <c r="G15" s="46"/>
      <c r="J15" s="46"/>
    </row>
    <row r="16" spans="1:10" x14ac:dyDescent="0.3">
      <c r="A16" s="9" t="s">
        <v>13</v>
      </c>
      <c r="B16" s="24">
        <v>127835.84</v>
      </c>
      <c r="C16" s="24"/>
      <c r="D16" s="24">
        <v>0</v>
      </c>
      <c r="E16" s="29">
        <f>SUM(B16:D16)</f>
        <v>127835.84</v>
      </c>
    </row>
    <row r="17" spans="1:9" x14ac:dyDescent="0.3">
      <c r="A17" s="9" t="s">
        <v>12</v>
      </c>
      <c r="B17" s="24">
        <f>+B13-B16</f>
        <v>-1961.148000000001</v>
      </c>
      <c r="C17" s="24">
        <f>+C13-C16</f>
        <v>0</v>
      </c>
      <c r="D17" s="24"/>
      <c r="E17" s="29">
        <f>SUM(B17:D17)</f>
        <v>-1961.148000000001</v>
      </c>
      <c r="F17">
        <f>+E17*5</f>
        <v>-9805.7400000000052</v>
      </c>
    </row>
    <row r="18" spans="1:9" x14ac:dyDescent="0.3">
      <c r="B18" s="11"/>
      <c r="C18" s="11"/>
      <c r="D18" s="11"/>
    </row>
    <row r="19" spans="1:9" x14ac:dyDescent="0.3">
      <c r="A19" t="s">
        <v>14</v>
      </c>
      <c r="B19" s="22">
        <v>0</v>
      </c>
      <c r="C19" s="22">
        <v>0</v>
      </c>
      <c r="D19" s="22">
        <v>0</v>
      </c>
      <c r="E19" s="33">
        <f>SUM(B19:D19)</f>
        <v>0</v>
      </c>
      <c r="F19" s="3"/>
      <c r="I19" s="20"/>
    </row>
    <row r="20" spans="1:9" x14ac:dyDescent="0.3">
      <c r="F20" s="3"/>
    </row>
    <row r="21" spans="1:9" x14ac:dyDescent="0.3">
      <c r="A21" t="s">
        <v>15</v>
      </c>
      <c r="B21" s="22">
        <v>0</v>
      </c>
      <c r="C21" s="22">
        <v>0</v>
      </c>
      <c r="D21" s="22">
        <v>-167</v>
      </c>
      <c r="E21" s="17">
        <f>SUM(B21:D21)</f>
        <v>-167</v>
      </c>
      <c r="F21" s="11"/>
      <c r="G21" s="11"/>
      <c r="H21" s="8"/>
    </row>
    <row r="22" spans="1:9" x14ac:dyDescent="0.3">
      <c r="A22" t="s">
        <v>3</v>
      </c>
      <c r="B22" s="22">
        <v>0</v>
      </c>
      <c r="C22" s="22"/>
      <c r="D22" s="22"/>
      <c r="E22" s="17">
        <f>SUM(B22:D22)</f>
        <v>0</v>
      </c>
      <c r="F22" s="11"/>
      <c r="G22" s="11"/>
      <c r="H22" s="8"/>
    </row>
    <row r="23" spans="1:9" x14ac:dyDescent="0.3">
      <c r="A23" t="s">
        <v>21</v>
      </c>
      <c r="B23" s="22">
        <v>0</v>
      </c>
      <c r="C23" s="22">
        <v>0</v>
      </c>
      <c r="D23" s="22">
        <v>0</v>
      </c>
      <c r="E23" s="17">
        <f>SUM(B23:D23)</f>
        <v>0</v>
      </c>
      <c r="F23" s="27"/>
      <c r="H23" s="8"/>
    </row>
    <row r="24" spans="1:9" x14ac:dyDescent="0.3">
      <c r="A24" t="s">
        <v>22</v>
      </c>
      <c r="B24" s="28">
        <f>-B19+B21+B22-B23</f>
        <v>0</v>
      </c>
      <c r="C24" s="28">
        <f t="shared" ref="C24:E24" si="3">-C19+C21+C22-C23</f>
        <v>0</v>
      </c>
      <c r="D24" s="28">
        <f t="shared" si="3"/>
        <v>-167</v>
      </c>
      <c r="E24" s="34">
        <f t="shared" si="3"/>
        <v>-167</v>
      </c>
      <c r="F24" s="27"/>
    </row>
    <row r="25" spans="1:9" x14ac:dyDescent="0.3">
      <c r="B25" s="11"/>
      <c r="C25" s="11"/>
      <c r="D25" s="11"/>
      <c r="F25" s="27"/>
    </row>
    <row r="26" spans="1:9" x14ac:dyDescent="0.3">
      <c r="A26" s="4" t="s">
        <v>8</v>
      </c>
      <c r="B26" s="14">
        <f>B12+B13+B19-B21</f>
        <v>755248.152</v>
      </c>
      <c r="C26" s="14">
        <f>C12+C13+C19-C21</f>
        <v>0</v>
      </c>
      <c r="D26" s="14">
        <f>D12+D13+D19-D21+D23</f>
        <v>167</v>
      </c>
      <c r="E26" s="17">
        <f>SUM(B26:D26)</f>
        <v>755415.152</v>
      </c>
      <c r="F26" s="27"/>
      <c r="H26" s="3"/>
      <c r="I26" s="3"/>
    </row>
    <row r="27" spans="1:9" x14ac:dyDescent="0.3">
      <c r="A27" s="6" t="s">
        <v>0</v>
      </c>
      <c r="B27" s="13">
        <f>+B26/1.2</f>
        <v>629373.46000000008</v>
      </c>
      <c r="C27" s="13">
        <f>+C26*100/110</f>
        <v>0</v>
      </c>
      <c r="D27" s="13">
        <f>+D26</f>
        <v>167</v>
      </c>
      <c r="E27" s="17">
        <f>SUM(B27:D27)</f>
        <v>629540.46000000008</v>
      </c>
      <c r="F27" s="27"/>
      <c r="H27" s="3"/>
    </row>
    <row r="28" spans="1:9" x14ac:dyDescent="0.3">
      <c r="A28" s="6" t="s">
        <v>1</v>
      </c>
      <c r="B28" s="13">
        <f>+B27*20/100</f>
        <v>125874.69200000001</v>
      </c>
      <c r="C28" s="13">
        <f>+C27*10/100</f>
        <v>0</v>
      </c>
      <c r="D28" s="13"/>
      <c r="E28" s="17">
        <f>SUM(C28:D28)</f>
        <v>0</v>
      </c>
      <c r="F28" s="27"/>
      <c r="H28" s="3"/>
      <c r="I28" s="3"/>
    </row>
    <row r="29" spans="1:9" x14ac:dyDescent="0.3">
      <c r="B29" s="11"/>
      <c r="C29" s="11"/>
      <c r="D29" s="11"/>
      <c r="F29" s="27"/>
    </row>
    <row r="30" spans="1:9" x14ac:dyDescent="0.3">
      <c r="A30" s="7" t="s">
        <v>2</v>
      </c>
      <c r="B30" s="16"/>
      <c r="C30" s="11"/>
      <c r="D30" s="11"/>
      <c r="F30" s="27"/>
    </row>
    <row r="31" spans="1:9" x14ac:dyDescent="0.3">
      <c r="A31" s="6" t="s">
        <v>0</v>
      </c>
      <c r="B31" s="23">
        <f>+'RECAP DECLARATION'!H32</f>
        <v>0</v>
      </c>
      <c r="C31" s="23">
        <f>+'RECAP DECLARATION'!I32</f>
        <v>0</v>
      </c>
      <c r="D31" s="17">
        <f>+'RECAP DECLARATION'!D32</f>
        <v>0</v>
      </c>
      <c r="E31" s="35">
        <f>SUM(B31:D31)</f>
        <v>0</v>
      </c>
      <c r="F31" s="27"/>
      <c r="H31" s="3"/>
    </row>
    <row r="32" spans="1:9" x14ac:dyDescent="0.3">
      <c r="A32" s="6" t="s">
        <v>1</v>
      </c>
      <c r="B32" s="17">
        <f>+B31*0.2</f>
        <v>0</v>
      </c>
      <c r="C32" s="17">
        <f>+C31*0.1</f>
        <v>0</v>
      </c>
      <c r="D32" s="17">
        <f>+D31*0</f>
        <v>0</v>
      </c>
      <c r="E32" s="35">
        <f>SUM(B32:D32)</f>
        <v>0</v>
      </c>
      <c r="F32" s="2"/>
      <c r="H32" s="3"/>
    </row>
    <row r="33" spans="1:8" x14ac:dyDescent="0.3">
      <c r="B33" s="11"/>
      <c r="C33" s="11"/>
      <c r="D33" s="11"/>
      <c r="E33" s="31"/>
      <c r="H33" s="3"/>
    </row>
    <row r="34" spans="1:8" ht="18" x14ac:dyDescent="0.35">
      <c r="A34" s="5" t="s">
        <v>20</v>
      </c>
      <c r="B34" s="49">
        <f>+B28-B32</f>
        <v>125874.69200000001</v>
      </c>
      <c r="C34" s="49">
        <f>+C28-C32</f>
        <v>0</v>
      </c>
      <c r="D34" s="49"/>
      <c r="E34" s="50">
        <f>SUM(B34:D34)</f>
        <v>125874.69200000001</v>
      </c>
    </row>
    <row r="35" spans="1:8" ht="18" x14ac:dyDescent="0.35">
      <c r="A35" s="6" t="s">
        <v>0</v>
      </c>
      <c r="B35" s="49">
        <f>+B34/0.2</f>
        <v>629373.46</v>
      </c>
      <c r="C35" s="49">
        <f>+C34/0.1</f>
        <v>0</v>
      </c>
      <c r="D35" s="49">
        <f>+D27-D31</f>
        <v>167</v>
      </c>
      <c r="E35" s="50">
        <f>SUM(B35:D35)</f>
        <v>629540.46</v>
      </c>
      <c r="F35" s="3"/>
    </row>
    <row r="36" spans="1:8" x14ac:dyDescent="0.3">
      <c r="B36" s="11"/>
      <c r="C36" s="11"/>
      <c r="D36" s="18"/>
    </row>
    <row r="37" spans="1:8" x14ac:dyDescent="0.3">
      <c r="B37" s="11"/>
      <c r="C37" s="11"/>
      <c r="D37" s="11"/>
    </row>
    <row r="38" spans="1:8" x14ac:dyDescent="0.3">
      <c r="A38" s="1" t="s">
        <v>23</v>
      </c>
      <c r="B38" s="22">
        <v>1529</v>
      </c>
      <c r="C38" s="22">
        <v>2.6</v>
      </c>
      <c r="D38" s="22">
        <v>0</v>
      </c>
      <c r="E38" s="23">
        <f>SUM(B38:D38)</f>
        <v>1531.6</v>
      </c>
    </row>
    <row r="39" spans="1:8" x14ac:dyDescent="0.3">
      <c r="B39" s="11"/>
      <c r="C39" s="11"/>
      <c r="D39" s="11"/>
    </row>
    <row r="40" spans="1:8" x14ac:dyDescent="0.3">
      <c r="B40" s="11"/>
      <c r="C40" s="11"/>
      <c r="D40" s="11"/>
    </row>
    <row r="41" spans="1:8" x14ac:dyDescent="0.3">
      <c r="A41" t="s">
        <v>10</v>
      </c>
      <c r="B41" s="30">
        <f>((B21/1.2)*0.2)+((B22/1.2)*0.2)-((B23/1.2)*0.2)</f>
        <v>0</v>
      </c>
      <c r="C41" s="30">
        <f>((C21/1.1)*0.1)+((C22/1.1)*0.1)-((C23/1.1)*0.1)</f>
        <v>0</v>
      </c>
      <c r="D41" s="30">
        <f>((D21/1)*0)+((D22/1)*0)-((D23/1)*0)</f>
        <v>0</v>
      </c>
      <c r="E41" s="36">
        <f>SUM(B41:D41)</f>
        <v>0</v>
      </c>
    </row>
    <row r="42" spans="1:8" x14ac:dyDescent="0.3">
      <c r="B42" s="11"/>
      <c r="C42" s="11"/>
      <c r="D42" s="11"/>
      <c r="F42" s="10"/>
    </row>
    <row r="43" spans="1:8" x14ac:dyDescent="0.3">
      <c r="A43" t="s">
        <v>16</v>
      </c>
      <c r="B43" s="30">
        <f>+B38-B41</f>
        <v>1529</v>
      </c>
      <c r="C43" s="30">
        <f>+C38-C41</f>
        <v>2.6</v>
      </c>
      <c r="D43" s="30">
        <f t="shared" ref="D43" si="4">+D38-D41</f>
        <v>0</v>
      </c>
      <c r="E43" s="36">
        <f>SUM(B43:D43)</f>
        <v>1531.6</v>
      </c>
      <c r="F43" s="11"/>
      <c r="H43" s="20"/>
    </row>
    <row r="44" spans="1:8" x14ac:dyDescent="0.3">
      <c r="B44" s="11"/>
      <c r="C44" s="11"/>
      <c r="D44" s="11"/>
      <c r="H44" s="3"/>
    </row>
    <row r="45" spans="1:8" x14ac:dyDescent="0.3">
      <c r="A45" s="11"/>
    </row>
    <row r="46" spans="1:8" x14ac:dyDescent="0.3">
      <c r="A46" s="11"/>
    </row>
    <row r="47" spans="1:8" x14ac:dyDescent="0.3">
      <c r="A47" s="11"/>
    </row>
    <row r="48" spans="1:8" x14ac:dyDescent="0.3">
      <c r="A48" s="11"/>
    </row>
    <row r="49" spans="1:1" x14ac:dyDescent="0.3">
      <c r="A49" s="11"/>
    </row>
  </sheetData>
  <mergeCells count="1">
    <mergeCell ref="E12:E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5"/>
  <sheetViews>
    <sheetView showGridLines="0" topLeftCell="J1" workbookViewId="0">
      <selection activeCell="N18" sqref="N18"/>
    </sheetView>
  </sheetViews>
  <sheetFormatPr baseColWidth="10" defaultRowHeight="14.4" x14ac:dyDescent="0.3"/>
  <cols>
    <col min="1" max="1" width="9.6640625" bestFit="1" customWidth="1"/>
    <col min="2" max="2" width="12.109375" customWidth="1"/>
    <col min="3" max="3" width="11.5546875" bestFit="1" customWidth="1"/>
    <col min="4" max="4" width="11.88671875" customWidth="1"/>
    <col min="5" max="5" width="13.88671875" bestFit="1" customWidth="1"/>
    <col min="6" max="6" width="16.6640625" style="1" bestFit="1" customWidth="1"/>
    <col min="7" max="7" width="10.6640625" customWidth="1"/>
    <col min="8" max="8" width="13.5546875" customWidth="1"/>
    <col min="9" max="9" width="15.88671875" style="1" bestFit="1" customWidth="1"/>
    <col min="10" max="10" width="13" customWidth="1"/>
    <col min="11" max="11" width="11.6640625" customWidth="1"/>
    <col min="12" max="12" width="24.5546875" style="1" bestFit="1" customWidth="1"/>
    <col min="13" max="13" width="12.6640625" customWidth="1"/>
    <col min="14" max="14" width="12.33203125" customWidth="1"/>
    <col min="15" max="15" width="19.109375" style="1" customWidth="1"/>
    <col min="16" max="16" width="8.5546875" bestFit="1" customWidth="1"/>
    <col min="17" max="17" width="13.109375" bestFit="1" customWidth="1"/>
  </cols>
  <sheetData>
    <row r="1" spans="1:17" s="133" customFormat="1" ht="37.5" customHeight="1" x14ac:dyDescent="0.3">
      <c r="A1" s="126" t="s">
        <v>81</v>
      </c>
      <c r="B1" s="126" t="s">
        <v>117</v>
      </c>
      <c r="C1" s="126" t="s">
        <v>118</v>
      </c>
      <c r="D1" s="126" t="s">
        <v>85</v>
      </c>
      <c r="E1" s="126" t="s">
        <v>119</v>
      </c>
      <c r="F1" s="134" t="s">
        <v>120</v>
      </c>
      <c r="G1" s="126" t="s">
        <v>121</v>
      </c>
      <c r="H1" s="126" t="s">
        <v>122</v>
      </c>
      <c r="I1" s="134" t="s">
        <v>123</v>
      </c>
      <c r="J1" s="126" t="s">
        <v>124</v>
      </c>
      <c r="K1" s="126" t="s">
        <v>125</v>
      </c>
      <c r="L1" s="132" t="s">
        <v>126</v>
      </c>
      <c r="M1" s="126" t="s">
        <v>127</v>
      </c>
      <c r="N1" s="126" t="s">
        <v>128</v>
      </c>
      <c r="O1" s="132" t="s">
        <v>129</v>
      </c>
      <c r="P1" s="132" t="s">
        <v>66</v>
      </c>
      <c r="Q1" s="126" t="s">
        <v>116</v>
      </c>
    </row>
    <row r="2" spans="1:17" x14ac:dyDescent="0.3">
      <c r="A2" s="121"/>
      <c r="B2" s="130"/>
      <c r="C2" s="121"/>
      <c r="D2" s="121"/>
      <c r="E2" s="121"/>
      <c r="F2" s="135"/>
      <c r="G2" s="121"/>
      <c r="H2" s="121"/>
      <c r="I2" s="135"/>
      <c r="J2" s="121"/>
      <c r="K2" s="121"/>
      <c r="L2" s="135"/>
      <c r="M2" s="121"/>
      <c r="N2" s="121"/>
      <c r="O2" s="135"/>
      <c r="P2" s="131">
        <f>+L2-O2</f>
        <v>0</v>
      </c>
      <c r="Q2" s="121"/>
    </row>
    <row r="3" spans="1:17" x14ac:dyDescent="0.3">
      <c r="A3" s="121"/>
      <c r="B3" s="130"/>
      <c r="C3" s="121"/>
      <c r="D3" s="121"/>
      <c r="E3" s="121"/>
      <c r="F3" s="135"/>
      <c r="G3" s="121"/>
      <c r="H3" s="121"/>
      <c r="I3" s="135"/>
      <c r="J3" s="121"/>
      <c r="K3" s="121"/>
      <c r="L3" s="135"/>
      <c r="M3" s="121"/>
      <c r="N3" s="121"/>
      <c r="O3" s="135"/>
      <c r="P3" s="131">
        <f t="shared" ref="P3:P66" si="0">+L3-O3</f>
        <v>0</v>
      </c>
      <c r="Q3" s="121"/>
    </row>
    <row r="4" spans="1:17" x14ac:dyDescent="0.3">
      <c r="A4" s="121"/>
      <c r="B4" s="130"/>
      <c r="C4" s="121"/>
      <c r="D4" s="121"/>
      <c r="E4" s="121"/>
      <c r="F4" s="135"/>
      <c r="G4" s="121"/>
      <c r="H4" s="121"/>
      <c r="I4" s="135"/>
      <c r="J4" s="121"/>
      <c r="K4" s="121"/>
      <c r="L4" s="135"/>
      <c r="M4" s="121"/>
      <c r="N4" s="121"/>
      <c r="O4" s="135"/>
      <c r="P4" s="131">
        <f t="shared" si="0"/>
        <v>0</v>
      </c>
      <c r="Q4" s="121"/>
    </row>
    <row r="5" spans="1:17" x14ac:dyDescent="0.3">
      <c r="A5" s="121"/>
      <c r="B5" s="130"/>
      <c r="C5" s="121"/>
      <c r="D5" s="121"/>
      <c r="E5" s="121"/>
      <c r="F5" s="135"/>
      <c r="G5" s="121"/>
      <c r="H5" s="121"/>
      <c r="I5" s="135"/>
      <c r="J5" s="121"/>
      <c r="K5" s="121"/>
      <c r="L5" s="135"/>
      <c r="M5" s="121"/>
      <c r="N5" s="121"/>
      <c r="O5" s="135"/>
      <c r="P5" s="131">
        <f t="shared" si="0"/>
        <v>0</v>
      </c>
      <c r="Q5" s="121"/>
    </row>
    <row r="6" spans="1:17" x14ac:dyDescent="0.3">
      <c r="A6" s="121"/>
      <c r="B6" s="130"/>
      <c r="C6" s="121"/>
      <c r="D6" s="121"/>
      <c r="E6" s="121"/>
      <c r="F6" s="135"/>
      <c r="G6" s="121"/>
      <c r="H6" s="121"/>
      <c r="I6" s="135"/>
      <c r="J6" s="121"/>
      <c r="K6" s="121"/>
      <c r="L6" s="135"/>
      <c r="M6" s="121"/>
      <c r="N6" s="121"/>
      <c r="O6" s="135"/>
      <c r="P6" s="131">
        <f t="shared" si="0"/>
        <v>0</v>
      </c>
      <c r="Q6" s="121"/>
    </row>
    <row r="7" spans="1:17" x14ac:dyDescent="0.3">
      <c r="A7" s="121"/>
      <c r="B7" s="130"/>
      <c r="C7" s="121"/>
      <c r="D7" s="121"/>
      <c r="E7" s="121"/>
      <c r="F7" s="135"/>
      <c r="G7" s="121"/>
      <c r="H7" s="121"/>
      <c r="I7" s="135"/>
      <c r="J7" s="121"/>
      <c r="K7" s="121"/>
      <c r="L7" s="135"/>
      <c r="M7" s="121"/>
      <c r="N7" s="121"/>
      <c r="O7" s="135"/>
      <c r="P7" s="131">
        <f t="shared" si="0"/>
        <v>0</v>
      </c>
      <c r="Q7" s="121"/>
    </row>
    <row r="8" spans="1:17" x14ac:dyDescent="0.3">
      <c r="A8" s="121"/>
      <c r="B8" s="130"/>
      <c r="C8" s="121"/>
      <c r="D8" s="121"/>
      <c r="E8" s="121"/>
      <c r="F8" s="135"/>
      <c r="G8" s="121"/>
      <c r="H8" s="121"/>
      <c r="I8" s="135"/>
      <c r="J8" s="121"/>
      <c r="K8" s="121"/>
      <c r="L8" s="135"/>
      <c r="M8" s="121"/>
      <c r="N8" s="121"/>
      <c r="O8" s="135"/>
      <c r="P8" s="131">
        <f t="shared" si="0"/>
        <v>0</v>
      </c>
      <c r="Q8" s="121"/>
    </row>
    <row r="9" spans="1:17" x14ac:dyDescent="0.3">
      <c r="A9" s="121"/>
      <c r="B9" s="130"/>
      <c r="C9" s="121"/>
      <c r="D9" s="121"/>
      <c r="E9" s="121"/>
      <c r="F9" s="135"/>
      <c r="G9" s="121"/>
      <c r="H9" s="121"/>
      <c r="I9" s="135"/>
      <c r="J9" s="121"/>
      <c r="K9" s="121"/>
      <c r="L9" s="135"/>
      <c r="M9" s="121"/>
      <c r="N9" s="121"/>
      <c r="O9" s="135"/>
      <c r="P9" s="131">
        <f t="shared" si="0"/>
        <v>0</v>
      </c>
      <c r="Q9" s="121"/>
    </row>
    <row r="10" spans="1:17" x14ac:dyDescent="0.3">
      <c r="A10" s="121"/>
      <c r="B10" s="130"/>
      <c r="C10" s="121"/>
      <c r="D10" s="121"/>
      <c r="E10" s="121"/>
      <c r="F10" s="135"/>
      <c r="G10" s="121"/>
      <c r="H10" s="121"/>
      <c r="I10" s="135"/>
      <c r="J10" s="121"/>
      <c r="K10" s="121"/>
      <c r="L10" s="135"/>
      <c r="M10" s="121"/>
      <c r="N10" s="121"/>
      <c r="O10" s="135"/>
      <c r="P10" s="131">
        <f t="shared" si="0"/>
        <v>0</v>
      </c>
      <c r="Q10" s="121"/>
    </row>
    <row r="11" spans="1:17" x14ac:dyDescent="0.3">
      <c r="A11" s="121"/>
      <c r="B11" s="130"/>
      <c r="C11" s="121"/>
      <c r="D11" s="121"/>
      <c r="E11" s="121"/>
      <c r="F11" s="135"/>
      <c r="G11" s="121"/>
      <c r="H11" s="121"/>
      <c r="I11" s="135"/>
      <c r="J11" s="121"/>
      <c r="K11" s="121"/>
      <c r="L11" s="135"/>
      <c r="M11" s="121"/>
      <c r="N11" s="121"/>
      <c r="O11" s="135"/>
      <c r="P11" s="131">
        <f t="shared" si="0"/>
        <v>0</v>
      </c>
      <c r="Q11" s="121"/>
    </row>
    <row r="12" spans="1:17" x14ac:dyDescent="0.3">
      <c r="A12" s="121"/>
      <c r="B12" s="130"/>
      <c r="C12" s="121"/>
      <c r="D12" s="121"/>
      <c r="E12" s="121"/>
      <c r="F12" s="135"/>
      <c r="G12" s="121"/>
      <c r="H12" s="121"/>
      <c r="I12" s="135"/>
      <c r="J12" s="121"/>
      <c r="K12" s="121"/>
      <c r="L12" s="135"/>
      <c r="M12" s="121"/>
      <c r="N12" s="121"/>
      <c r="O12" s="135"/>
      <c r="P12" s="131">
        <f t="shared" si="0"/>
        <v>0</v>
      </c>
      <c r="Q12" s="121"/>
    </row>
    <row r="13" spans="1:17" x14ac:dyDescent="0.3">
      <c r="A13" s="121"/>
      <c r="B13" s="130"/>
      <c r="C13" s="121"/>
      <c r="D13" s="121"/>
      <c r="E13" s="121"/>
      <c r="F13" s="135"/>
      <c r="G13" s="121"/>
      <c r="H13" s="121"/>
      <c r="I13" s="135"/>
      <c r="J13" s="121"/>
      <c r="K13" s="121"/>
      <c r="L13" s="135"/>
      <c r="M13" s="121"/>
      <c r="N13" s="121"/>
      <c r="O13" s="135"/>
      <c r="P13" s="131">
        <f t="shared" si="0"/>
        <v>0</v>
      </c>
      <c r="Q13" s="121"/>
    </row>
    <row r="14" spans="1:17" x14ac:dyDescent="0.3">
      <c r="A14" s="121"/>
      <c r="B14" s="130"/>
      <c r="C14" s="121"/>
      <c r="D14" s="121"/>
      <c r="E14" s="121"/>
      <c r="F14" s="135"/>
      <c r="G14" s="121"/>
      <c r="H14" s="121"/>
      <c r="I14" s="135"/>
      <c r="J14" s="121"/>
      <c r="K14" s="121"/>
      <c r="L14" s="135"/>
      <c r="M14" s="121"/>
      <c r="N14" s="121"/>
      <c r="O14" s="135"/>
      <c r="P14" s="131">
        <f t="shared" si="0"/>
        <v>0</v>
      </c>
      <c r="Q14" s="121"/>
    </row>
    <row r="15" spans="1:17" x14ac:dyDescent="0.3">
      <c r="A15" s="121"/>
      <c r="B15" s="130"/>
      <c r="C15" s="121"/>
      <c r="D15" s="121"/>
      <c r="E15" s="121"/>
      <c r="F15" s="135"/>
      <c r="G15" s="121"/>
      <c r="H15" s="121"/>
      <c r="I15" s="135"/>
      <c r="J15" s="121"/>
      <c r="K15" s="121"/>
      <c r="L15" s="135"/>
      <c r="M15" s="121"/>
      <c r="N15" s="121"/>
      <c r="O15" s="135"/>
      <c r="P15" s="131">
        <f t="shared" si="0"/>
        <v>0</v>
      </c>
      <c r="Q15" s="121"/>
    </row>
    <row r="16" spans="1:17" x14ac:dyDescent="0.3">
      <c r="A16" s="121"/>
      <c r="B16" s="130"/>
      <c r="C16" s="121"/>
      <c r="D16" s="121"/>
      <c r="E16" s="121"/>
      <c r="F16" s="135"/>
      <c r="G16" s="121"/>
      <c r="H16" s="121"/>
      <c r="I16" s="135"/>
      <c r="J16" s="121"/>
      <c r="K16" s="121"/>
      <c r="L16" s="135"/>
      <c r="M16" s="121"/>
      <c r="N16" s="121"/>
      <c r="O16" s="135"/>
      <c r="P16" s="131">
        <f t="shared" si="0"/>
        <v>0</v>
      </c>
      <c r="Q16" s="121"/>
    </row>
    <row r="17" spans="1:17" x14ac:dyDescent="0.3">
      <c r="A17" s="121"/>
      <c r="B17" s="130"/>
      <c r="C17" s="121"/>
      <c r="D17" s="121"/>
      <c r="E17" s="121"/>
      <c r="F17" s="135"/>
      <c r="G17" s="121"/>
      <c r="H17" s="121"/>
      <c r="I17" s="135"/>
      <c r="J17" s="121"/>
      <c r="K17" s="121"/>
      <c r="L17" s="135"/>
      <c r="M17" s="121"/>
      <c r="N17" s="121"/>
      <c r="O17" s="135"/>
      <c r="P17" s="131">
        <f t="shared" si="0"/>
        <v>0</v>
      </c>
      <c r="Q17" s="121"/>
    </row>
    <row r="18" spans="1:17" x14ac:dyDescent="0.3">
      <c r="A18" s="121"/>
      <c r="B18" s="130"/>
      <c r="C18" s="121"/>
      <c r="D18" s="121"/>
      <c r="E18" s="121"/>
      <c r="F18" s="135"/>
      <c r="G18" s="121"/>
      <c r="H18" s="121"/>
      <c r="I18" s="135"/>
      <c r="J18" s="121"/>
      <c r="K18" s="121"/>
      <c r="L18" s="135"/>
      <c r="M18" s="121"/>
      <c r="N18" s="121"/>
      <c r="O18" s="135"/>
      <c r="P18" s="131">
        <f t="shared" si="0"/>
        <v>0</v>
      </c>
      <c r="Q18" s="121"/>
    </row>
    <row r="19" spans="1:17" x14ac:dyDescent="0.3">
      <c r="A19" s="121"/>
      <c r="B19" s="130"/>
      <c r="C19" s="121"/>
      <c r="D19" s="121"/>
      <c r="E19" s="121"/>
      <c r="F19" s="135"/>
      <c r="G19" s="121"/>
      <c r="H19" s="121"/>
      <c r="I19" s="135"/>
      <c r="J19" s="121"/>
      <c r="K19" s="121"/>
      <c r="L19" s="135"/>
      <c r="M19" s="121"/>
      <c r="N19" s="121"/>
      <c r="O19" s="135"/>
      <c r="P19" s="131">
        <f t="shared" si="0"/>
        <v>0</v>
      </c>
      <c r="Q19" s="121"/>
    </row>
    <row r="20" spans="1:17" x14ac:dyDescent="0.3">
      <c r="A20" s="121"/>
      <c r="B20" s="130"/>
      <c r="C20" s="121"/>
      <c r="D20" s="121"/>
      <c r="E20" s="121"/>
      <c r="F20" s="135"/>
      <c r="G20" s="121"/>
      <c r="H20" s="121"/>
      <c r="I20" s="135"/>
      <c r="J20" s="121"/>
      <c r="K20" s="121"/>
      <c r="L20" s="135"/>
      <c r="M20" s="121"/>
      <c r="N20" s="121"/>
      <c r="O20" s="135"/>
      <c r="P20" s="131">
        <f t="shared" si="0"/>
        <v>0</v>
      </c>
      <c r="Q20" s="121"/>
    </row>
    <row r="21" spans="1:17" x14ac:dyDescent="0.3">
      <c r="A21" s="121"/>
      <c r="B21" s="130"/>
      <c r="C21" s="121"/>
      <c r="D21" s="121"/>
      <c r="E21" s="121"/>
      <c r="F21" s="135"/>
      <c r="G21" s="121"/>
      <c r="H21" s="121"/>
      <c r="I21" s="135"/>
      <c r="J21" s="121"/>
      <c r="K21" s="121"/>
      <c r="L21" s="135"/>
      <c r="M21" s="121"/>
      <c r="N21" s="121"/>
      <c r="O21" s="135"/>
      <c r="P21" s="131">
        <f t="shared" si="0"/>
        <v>0</v>
      </c>
      <c r="Q21" s="121"/>
    </row>
    <row r="22" spans="1:17" x14ac:dyDescent="0.3">
      <c r="A22" s="121"/>
      <c r="B22" s="130"/>
      <c r="C22" s="121"/>
      <c r="D22" s="121"/>
      <c r="E22" s="121"/>
      <c r="F22" s="135"/>
      <c r="G22" s="121"/>
      <c r="H22" s="121"/>
      <c r="I22" s="135"/>
      <c r="J22" s="121"/>
      <c r="K22" s="121"/>
      <c r="L22" s="135"/>
      <c r="M22" s="121"/>
      <c r="N22" s="121"/>
      <c r="O22" s="135"/>
      <c r="P22" s="131">
        <f t="shared" si="0"/>
        <v>0</v>
      </c>
      <c r="Q22" s="121"/>
    </row>
    <row r="23" spans="1:17" x14ac:dyDescent="0.3">
      <c r="A23" s="121"/>
      <c r="B23" s="130"/>
      <c r="C23" s="121"/>
      <c r="D23" s="121"/>
      <c r="E23" s="121"/>
      <c r="F23" s="135"/>
      <c r="G23" s="121"/>
      <c r="H23" s="121"/>
      <c r="I23" s="135"/>
      <c r="J23" s="121"/>
      <c r="K23" s="121"/>
      <c r="L23" s="135"/>
      <c r="M23" s="121"/>
      <c r="N23" s="121"/>
      <c r="O23" s="135"/>
      <c r="P23" s="131">
        <f t="shared" si="0"/>
        <v>0</v>
      </c>
      <c r="Q23" s="121"/>
    </row>
    <row r="24" spans="1:17" x14ac:dyDescent="0.3">
      <c r="A24" s="121"/>
      <c r="B24" s="130"/>
      <c r="C24" s="121"/>
      <c r="D24" s="121"/>
      <c r="E24" s="121"/>
      <c r="F24" s="135"/>
      <c r="G24" s="121"/>
      <c r="H24" s="121"/>
      <c r="I24" s="135"/>
      <c r="J24" s="121"/>
      <c r="K24" s="121"/>
      <c r="L24" s="135"/>
      <c r="M24" s="121"/>
      <c r="N24" s="121"/>
      <c r="O24" s="135"/>
      <c r="P24" s="131">
        <f t="shared" si="0"/>
        <v>0</v>
      </c>
      <c r="Q24" s="121"/>
    </row>
    <row r="25" spans="1:17" x14ac:dyDescent="0.3">
      <c r="A25" s="121"/>
      <c r="B25" s="130"/>
      <c r="C25" s="121"/>
      <c r="D25" s="121"/>
      <c r="E25" s="121"/>
      <c r="F25" s="135"/>
      <c r="G25" s="121"/>
      <c r="H25" s="121"/>
      <c r="I25" s="135"/>
      <c r="J25" s="121"/>
      <c r="K25" s="121"/>
      <c r="L25" s="135"/>
      <c r="M25" s="121"/>
      <c r="N25" s="121"/>
      <c r="O25" s="135"/>
      <c r="P25" s="131">
        <f t="shared" si="0"/>
        <v>0</v>
      </c>
      <c r="Q25" s="121"/>
    </row>
    <row r="26" spans="1:17" x14ac:dyDescent="0.3">
      <c r="A26" s="121"/>
      <c r="B26" s="130"/>
      <c r="C26" s="121"/>
      <c r="D26" s="121"/>
      <c r="E26" s="121"/>
      <c r="F26" s="135"/>
      <c r="G26" s="121"/>
      <c r="H26" s="121"/>
      <c r="I26" s="135"/>
      <c r="J26" s="121"/>
      <c r="K26" s="121"/>
      <c r="L26" s="135"/>
      <c r="M26" s="121"/>
      <c r="N26" s="121"/>
      <c r="O26" s="135"/>
      <c r="P26" s="131">
        <f t="shared" si="0"/>
        <v>0</v>
      </c>
      <c r="Q26" s="121"/>
    </row>
    <row r="27" spans="1:17" x14ac:dyDescent="0.3">
      <c r="A27" s="121"/>
      <c r="B27" s="130"/>
      <c r="C27" s="121"/>
      <c r="D27" s="121"/>
      <c r="E27" s="121"/>
      <c r="F27" s="135"/>
      <c r="G27" s="121"/>
      <c r="H27" s="121"/>
      <c r="I27" s="135"/>
      <c r="J27" s="121"/>
      <c r="K27" s="121"/>
      <c r="L27" s="135"/>
      <c r="M27" s="121"/>
      <c r="N27" s="121"/>
      <c r="O27" s="135"/>
      <c r="P27" s="131">
        <f t="shared" si="0"/>
        <v>0</v>
      </c>
      <c r="Q27" s="121"/>
    </row>
    <row r="28" spans="1:17" x14ac:dyDescent="0.3">
      <c r="A28" s="121"/>
      <c r="B28" s="130"/>
      <c r="C28" s="121"/>
      <c r="D28" s="121"/>
      <c r="E28" s="121"/>
      <c r="F28" s="135"/>
      <c r="G28" s="121"/>
      <c r="H28" s="121"/>
      <c r="I28" s="135"/>
      <c r="J28" s="121"/>
      <c r="K28" s="121"/>
      <c r="L28" s="135"/>
      <c r="M28" s="121"/>
      <c r="N28" s="121"/>
      <c r="O28" s="135"/>
      <c r="P28" s="131">
        <f t="shared" si="0"/>
        <v>0</v>
      </c>
      <c r="Q28" s="121"/>
    </row>
    <row r="29" spans="1:17" x14ac:dyDescent="0.3">
      <c r="A29" s="121"/>
      <c r="B29" s="130"/>
      <c r="C29" s="121"/>
      <c r="D29" s="121"/>
      <c r="E29" s="121"/>
      <c r="F29" s="135"/>
      <c r="G29" s="121"/>
      <c r="H29" s="121"/>
      <c r="I29" s="135"/>
      <c r="J29" s="121"/>
      <c r="K29" s="121"/>
      <c r="L29" s="135"/>
      <c r="M29" s="121"/>
      <c r="N29" s="121"/>
      <c r="O29" s="135"/>
      <c r="P29" s="131">
        <f t="shared" si="0"/>
        <v>0</v>
      </c>
      <c r="Q29" s="121"/>
    </row>
    <row r="30" spans="1:17" x14ac:dyDescent="0.3">
      <c r="A30" s="121"/>
      <c r="B30" s="130"/>
      <c r="C30" s="121"/>
      <c r="D30" s="121"/>
      <c r="E30" s="121"/>
      <c r="F30" s="135"/>
      <c r="G30" s="121"/>
      <c r="H30" s="121"/>
      <c r="I30" s="135"/>
      <c r="J30" s="121"/>
      <c r="K30" s="121"/>
      <c r="L30" s="135"/>
      <c r="M30" s="121"/>
      <c r="N30" s="121"/>
      <c r="O30" s="135"/>
      <c r="P30" s="131">
        <f t="shared" si="0"/>
        <v>0</v>
      </c>
      <c r="Q30" s="121"/>
    </row>
    <row r="31" spans="1:17" x14ac:dyDescent="0.3">
      <c r="A31" s="121"/>
      <c r="B31" s="130"/>
      <c r="C31" s="121"/>
      <c r="D31" s="121"/>
      <c r="E31" s="121"/>
      <c r="F31" s="135"/>
      <c r="G31" s="121"/>
      <c r="H31" s="121"/>
      <c r="I31" s="135"/>
      <c r="J31" s="121"/>
      <c r="K31" s="121"/>
      <c r="L31" s="135"/>
      <c r="M31" s="121"/>
      <c r="N31" s="121"/>
      <c r="O31" s="135"/>
      <c r="P31" s="131">
        <f t="shared" si="0"/>
        <v>0</v>
      </c>
      <c r="Q31" s="121"/>
    </row>
    <row r="32" spans="1:17" x14ac:dyDescent="0.3">
      <c r="A32" s="121"/>
      <c r="B32" s="130"/>
      <c r="C32" s="121"/>
      <c r="D32" s="121"/>
      <c r="E32" s="121"/>
      <c r="F32" s="135"/>
      <c r="G32" s="121"/>
      <c r="H32" s="121"/>
      <c r="I32" s="135"/>
      <c r="J32" s="121"/>
      <c r="K32" s="121"/>
      <c r="L32" s="135"/>
      <c r="M32" s="121"/>
      <c r="N32" s="121"/>
      <c r="O32" s="135"/>
      <c r="P32" s="131">
        <f t="shared" si="0"/>
        <v>0</v>
      </c>
      <c r="Q32" s="121"/>
    </row>
    <row r="33" spans="1:17" x14ac:dyDescent="0.3">
      <c r="A33" s="121"/>
      <c r="B33" s="130"/>
      <c r="C33" s="121"/>
      <c r="D33" s="121"/>
      <c r="E33" s="121"/>
      <c r="F33" s="135"/>
      <c r="G33" s="121"/>
      <c r="H33" s="121"/>
      <c r="I33" s="135"/>
      <c r="J33" s="121"/>
      <c r="K33" s="121"/>
      <c r="L33" s="135"/>
      <c r="M33" s="121"/>
      <c r="N33" s="121"/>
      <c r="O33" s="135"/>
      <c r="P33" s="131">
        <f t="shared" si="0"/>
        <v>0</v>
      </c>
      <c r="Q33" s="121"/>
    </row>
    <row r="34" spans="1:17" x14ac:dyDescent="0.3">
      <c r="A34" s="121"/>
      <c r="B34" s="130"/>
      <c r="C34" s="121"/>
      <c r="D34" s="121"/>
      <c r="E34" s="121"/>
      <c r="F34" s="135"/>
      <c r="G34" s="121"/>
      <c r="H34" s="121"/>
      <c r="I34" s="135"/>
      <c r="J34" s="121"/>
      <c r="K34" s="121"/>
      <c r="L34" s="135"/>
      <c r="M34" s="121"/>
      <c r="N34" s="121"/>
      <c r="O34" s="135"/>
      <c r="P34" s="131">
        <f t="shared" si="0"/>
        <v>0</v>
      </c>
      <c r="Q34" s="121"/>
    </row>
    <row r="35" spans="1:17" x14ac:dyDescent="0.3">
      <c r="A35" s="121"/>
      <c r="B35" s="130"/>
      <c r="C35" s="121"/>
      <c r="D35" s="121"/>
      <c r="E35" s="121"/>
      <c r="F35" s="135"/>
      <c r="G35" s="121"/>
      <c r="H35" s="121"/>
      <c r="I35" s="135"/>
      <c r="J35" s="121"/>
      <c r="K35" s="121"/>
      <c r="L35" s="135"/>
      <c r="M35" s="121"/>
      <c r="N35" s="121"/>
      <c r="O35" s="135"/>
      <c r="P35" s="131">
        <f t="shared" si="0"/>
        <v>0</v>
      </c>
      <c r="Q35" s="121"/>
    </row>
    <row r="36" spans="1:17" x14ac:dyDescent="0.3">
      <c r="A36" s="121"/>
      <c r="B36" s="130"/>
      <c r="C36" s="121"/>
      <c r="D36" s="121"/>
      <c r="E36" s="121"/>
      <c r="F36" s="135"/>
      <c r="G36" s="121"/>
      <c r="H36" s="121"/>
      <c r="I36" s="135"/>
      <c r="J36" s="121"/>
      <c r="K36" s="121"/>
      <c r="L36" s="135"/>
      <c r="M36" s="121"/>
      <c r="N36" s="121"/>
      <c r="O36" s="135"/>
      <c r="P36" s="131">
        <f t="shared" si="0"/>
        <v>0</v>
      </c>
      <c r="Q36" s="121"/>
    </row>
    <row r="37" spans="1:17" x14ac:dyDescent="0.3">
      <c r="A37" s="121"/>
      <c r="B37" s="130"/>
      <c r="C37" s="121"/>
      <c r="D37" s="121"/>
      <c r="E37" s="121"/>
      <c r="F37" s="135"/>
      <c r="G37" s="121"/>
      <c r="H37" s="121"/>
      <c r="I37" s="135"/>
      <c r="J37" s="121"/>
      <c r="K37" s="121"/>
      <c r="L37" s="135"/>
      <c r="M37" s="121"/>
      <c r="N37" s="121"/>
      <c r="O37" s="135"/>
      <c r="P37" s="131">
        <f t="shared" si="0"/>
        <v>0</v>
      </c>
      <c r="Q37" s="121"/>
    </row>
    <row r="38" spans="1:17" x14ac:dyDescent="0.3">
      <c r="A38" s="121"/>
      <c r="B38" s="130"/>
      <c r="C38" s="121"/>
      <c r="D38" s="121"/>
      <c r="E38" s="121"/>
      <c r="F38" s="135"/>
      <c r="G38" s="121"/>
      <c r="H38" s="121"/>
      <c r="I38" s="135"/>
      <c r="J38" s="121"/>
      <c r="K38" s="121"/>
      <c r="L38" s="135"/>
      <c r="M38" s="121"/>
      <c r="N38" s="121"/>
      <c r="O38" s="135"/>
      <c r="P38" s="131">
        <f t="shared" si="0"/>
        <v>0</v>
      </c>
      <c r="Q38" s="121"/>
    </row>
    <row r="39" spans="1:17" x14ac:dyDescent="0.3">
      <c r="A39" s="121"/>
      <c r="B39" s="130"/>
      <c r="C39" s="121"/>
      <c r="D39" s="121"/>
      <c r="E39" s="121"/>
      <c r="F39" s="135"/>
      <c r="G39" s="121"/>
      <c r="H39" s="121"/>
      <c r="I39" s="135"/>
      <c r="J39" s="121"/>
      <c r="K39" s="121"/>
      <c r="L39" s="135"/>
      <c r="M39" s="121"/>
      <c r="N39" s="121"/>
      <c r="O39" s="135"/>
      <c r="P39" s="131">
        <f t="shared" si="0"/>
        <v>0</v>
      </c>
      <c r="Q39" s="121"/>
    </row>
    <row r="40" spans="1:17" x14ac:dyDescent="0.3">
      <c r="A40" s="121"/>
      <c r="B40" s="130"/>
      <c r="C40" s="121"/>
      <c r="D40" s="121"/>
      <c r="E40" s="121"/>
      <c r="F40" s="135"/>
      <c r="G40" s="121"/>
      <c r="H40" s="121"/>
      <c r="I40" s="135"/>
      <c r="J40" s="121"/>
      <c r="K40" s="121"/>
      <c r="L40" s="135"/>
      <c r="M40" s="121"/>
      <c r="N40" s="121"/>
      <c r="O40" s="135"/>
      <c r="P40" s="131">
        <f t="shared" si="0"/>
        <v>0</v>
      </c>
      <c r="Q40" s="121"/>
    </row>
    <row r="41" spans="1:17" x14ac:dyDescent="0.3">
      <c r="A41" s="121"/>
      <c r="B41" s="130"/>
      <c r="C41" s="121"/>
      <c r="D41" s="121"/>
      <c r="E41" s="121"/>
      <c r="F41" s="135"/>
      <c r="G41" s="121"/>
      <c r="H41" s="121"/>
      <c r="I41" s="135"/>
      <c r="J41" s="121"/>
      <c r="K41" s="121"/>
      <c r="L41" s="135"/>
      <c r="M41" s="121"/>
      <c r="N41" s="121"/>
      <c r="O41" s="135"/>
      <c r="P41" s="131">
        <f t="shared" si="0"/>
        <v>0</v>
      </c>
      <c r="Q41" s="121"/>
    </row>
    <row r="42" spans="1:17" x14ac:dyDescent="0.3">
      <c r="A42" s="121"/>
      <c r="B42" s="130"/>
      <c r="C42" s="121"/>
      <c r="D42" s="121"/>
      <c r="E42" s="121"/>
      <c r="F42" s="135"/>
      <c r="G42" s="121"/>
      <c r="H42" s="121"/>
      <c r="I42" s="135"/>
      <c r="J42" s="121"/>
      <c r="K42" s="121"/>
      <c r="L42" s="135"/>
      <c r="M42" s="121"/>
      <c r="N42" s="121"/>
      <c r="O42" s="135"/>
      <c r="P42" s="131">
        <f t="shared" si="0"/>
        <v>0</v>
      </c>
      <c r="Q42" s="121"/>
    </row>
    <row r="43" spans="1:17" x14ac:dyDescent="0.3">
      <c r="A43" s="121"/>
      <c r="B43" s="130"/>
      <c r="C43" s="121"/>
      <c r="D43" s="121"/>
      <c r="E43" s="121"/>
      <c r="F43" s="135"/>
      <c r="G43" s="121"/>
      <c r="H43" s="121"/>
      <c r="I43" s="135"/>
      <c r="J43" s="121"/>
      <c r="K43" s="121"/>
      <c r="L43" s="135"/>
      <c r="M43" s="121"/>
      <c r="N43" s="121"/>
      <c r="O43" s="135"/>
      <c r="P43" s="131">
        <f t="shared" si="0"/>
        <v>0</v>
      </c>
      <c r="Q43" s="121"/>
    </row>
    <row r="44" spans="1:17" x14ac:dyDescent="0.3">
      <c r="A44" s="121"/>
      <c r="B44" s="130"/>
      <c r="C44" s="121"/>
      <c r="D44" s="121"/>
      <c r="E44" s="121"/>
      <c r="F44" s="135"/>
      <c r="G44" s="121"/>
      <c r="H44" s="121"/>
      <c r="I44" s="135"/>
      <c r="J44" s="121"/>
      <c r="K44" s="121"/>
      <c r="L44" s="135"/>
      <c r="M44" s="121"/>
      <c r="N44" s="121"/>
      <c r="O44" s="135"/>
      <c r="P44" s="131">
        <f t="shared" si="0"/>
        <v>0</v>
      </c>
      <c r="Q44" s="121"/>
    </row>
    <row r="45" spans="1:17" x14ac:dyDescent="0.3">
      <c r="A45" s="121"/>
      <c r="B45" s="130"/>
      <c r="C45" s="121"/>
      <c r="D45" s="121"/>
      <c r="E45" s="121"/>
      <c r="F45" s="135"/>
      <c r="G45" s="121"/>
      <c r="H45" s="121"/>
      <c r="I45" s="135"/>
      <c r="J45" s="121"/>
      <c r="K45" s="121"/>
      <c r="L45" s="135"/>
      <c r="M45" s="121"/>
      <c r="N45" s="121"/>
      <c r="O45" s="135"/>
      <c r="P45" s="131">
        <f t="shared" si="0"/>
        <v>0</v>
      </c>
      <c r="Q45" s="121"/>
    </row>
    <row r="46" spans="1:17" x14ac:dyDescent="0.3">
      <c r="A46" s="121"/>
      <c r="B46" s="130"/>
      <c r="C46" s="121"/>
      <c r="D46" s="121"/>
      <c r="E46" s="121"/>
      <c r="F46" s="135"/>
      <c r="G46" s="121"/>
      <c r="H46" s="121"/>
      <c r="I46" s="135"/>
      <c r="J46" s="121"/>
      <c r="K46" s="121"/>
      <c r="L46" s="135"/>
      <c r="M46" s="121"/>
      <c r="N46" s="121"/>
      <c r="O46" s="135"/>
      <c r="P46" s="131">
        <f t="shared" si="0"/>
        <v>0</v>
      </c>
      <c r="Q46" s="121"/>
    </row>
    <row r="47" spans="1:17" x14ac:dyDescent="0.3">
      <c r="A47" s="121"/>
      <c r="B47" s="130"/>
      <c r="C47" s="121"/>
      <c r="D47" s="121"/>
      <c r="E47" s="121"/>
      <c r="F47" s="135"/>
      <c r="G47" s="121"/>
      <c r="H47" s="121"/>
      <c r="I47" s="135"/>
      <c r="J47" s="121"/>
      <c r="K47" s="121"/>
      <c r="L47" s="135"/>
      <c r="M47" s="121"/>
      <c r="N47" s="121"/>
      <c r="O47" s="135"/>
      <c r="P47" s="131">
        <f t="shared" si="0"/>
        <v>0</v>
      </c>
      <c r="Q47" s="121"/>
    </row>
    <row r="48" spans="1:17" x14ac:dyDescent="0.3">
      <c r="A48" s="121"/>
      <c r="B48" s="130"/>
      <c r="C48" s="121"/>
      <c r="D48" s="121"/>
      <c r="E48" s="121"/>
      <c r="F48" s="135"/>
      <c r="G48" s="121"/>
      <c r="H48" s="121"/>
      <c r="I48" s="135"/>
      <c r="J48" s="121"/>
      <c r="K48" s="121"/>
      <c r="L48" s="135"/>
      <c r="M48" s="121"/>
      <c r="N48" s="121"/>
      <c r="O48" s="135"/>
      <c r="P48" s="131">
        <f t="shared" si="0"/>
        <v>0</v>
      </c>
      <c r="Q48" s="121"/>
    </row>
    <row r="49" spans="1:17" x14ac:dyDescent="0.3">
      <c r="A49" s="121"/>
      <c r="B49" s="130"/>
      <c r="C49" s="121"/>
      <c r="D49" s="121"/>
      <c r="E49" s="121"/>
      <c r="F49" s="135"/>
      <c r="G49" s="121"/>
      <c r="H49" s="121"/>
      <c r="I49" s="135"/>
      <c r="J49" s="121"/>
      <c r="K49" s="121"/>
      <c r="L49" s="135"/>
      <c r="M49" s="121"/>
      <c r="N49" s="121"/>
      <c r="O49" s="135"/>
      <c r="P49" s="131">
        <f t="shared" si="0"/>
        <v>0</v>
      </c>
      <c r="Q49" s="121"/>
    </row>
    <row r="50" spans="1:17" x14ac:dyDescent="0.3">
      <c r="A50" s="121"/>
      <c r="B50" s="130"/>
      <c r="C50" s="121"/>
      <c r="D50" s="121"/>
      <c r="E50" s="121"/>
      <c r="F50" s="135"/>
      <c r="G50" s="121"/>
      <c r="H50" s="121"/>
      <c r="I50" s="135"/>
      <c r="J50" s="121"/>
      <c r="K50" s="121"/>
      <c r="L50" s="135"/>
      <c r="M50" s="121"/>
      <c r="N50" s="121"/>
      <c r="O50" s="135"/>
      <c r="P50" s="131">
        <f t="shared" si="0"/>
        <v>0</v>
      </c>
      <c r="Q50" s="121"/>
    </row>
    <row r="51" spans="1:17" x14ac:dyDescent="0.3">
      <c r="A51" s="121"/>
      <c r="B51" s="130"/>
      <c r="C51" s="121"/>
      <c r="D51" s="121"/>
      <c r="E51" s="121"/>
      <c r="F51" s="135"/>
      <c r="G51" s="121"/>
      <c r="H51" s="121"/>
      <c r="I51" s="135"/>
      <c r="J51" s="121"/>
      <c r="K51" s="121"/>
      <c r="L51" s="135"/>
      <c r="M51" s="121"/>
      <c r="N51" s="121"/>
      <c r="O51" s="135"/>
      <c r="P51" s="131">
        <f t="shared" si="0"/>
        <v>0</v>
      </c>
      <c r="Q51" s="121"/>
    </row>
    <row r="52" spans="1:17" x14ac:dyDescent="0.3">
      <c r="A52" s="121"/>
      <c r="B52" s="130"/>
      <c r="C52" s="121"/>
      <c r="D52" s="121"/>
      <c r="E52" s="121"/>
      <c r="F52" s="135"/>
      <c r="G52" s="121"/>
      <c r="H52" s="121"/>
      <c r="I52" s="135"/>
      <c r="J52" s="121"/>
      <c r="K52" s="121"/>
      <c r="L52" s="135"/>
      <c r="M52" s="121"/>
      <c r="N52" s="121"/>
      <c r="O52" s="135"/>
      <c r="P52" s="131">
        <f t="shared" si="0"/>
        <v>0</v>
      </c>
      <c r="Q52" s="121"/>
    </row>
    <row r="53" spans="1:17" x14ac:dyDescent="0.3">
      <c r="A53" s="121"/>
      <c r="B53" s="130"/>
      <c r="C53" s="121"/>
      <c r="D53" s="121"/>
      <c r="E53" s="121"/>
      <c r="F53" s="135"/>
      <c r="G53" s="121"/>
      <c r="H53" s="121"/>
      <c r="I53" s="135"/>
      <c r="J53" s="121"/>
      <c r="K53" s="121"/>
      <c r="L53" s="135"/>
      <c r="M53" s="121"/>
      <c r="N53" s="121"/>
      <c r="O53" s="135"/>
      <c r="P53" s="131">
        <f t="shared" si="0"/>
        <v>0</v>
      </c>
      <c r="Q53" s="121"/>
    </row>
    <row r="54" spans="1:17" x14ac:dyDescent="0.3">
      <c r="A54" s="121"/>
      <c r="B54" s="130"/>
      <c r="C54" s="121"/>
      <c r="D54" s="121"/>
      <c r="E54" s="121"/>
      <c r="F54" s="135"/>
      <c r="G54" s="121"/>
      <c r="H54" s="121"/>
      <c r="I54" s="135"/>
      <c r="J54" s="121"/>
      <c r="K54" s="121"/>
      <c r="L54" s="135"/>
      <c r="M54" s="121"/>
      <c r="N54" s="121"/>
      <c r="O54" s="135"/>
      <c r="P54" s="131">
        <f t="shared" si="0"/>
        <v>0</v>
      </c>
      <c r="Q54" s="121"/>
    </row>
    <row r="55" spans="1:17" x14ac:dyDescent="0.3">
      <c r="A55" s="121"/>
      <c r="B55" s="130"/>
      <c r="C55" s="121"/>
      <c r="D55" s="121"/>
      <c r="E55" s="121"/>
      <c r="F55" s="135"/>
      <c r="G55" s="121"/>
      <c r="H55" s="121"/>
      <c r="I55" s="135"/>
      <c r="J55" s="121"/>
      <c r="K55" s="121"/>
      <c r="L55" s="135"/>
      <c r="M55" s="121"/>
      <c r="N55" s="121"/>
      <c r="O55" s="135"/>
      <c r="P55" s="131">
        <f t="shared" si="0"/>
        <v>0</v>
      </c>
      <c r="Q55" s="121"/>
    </row>
    <row r="56" spans="1:17" x14ac:dyDescent="0.3">
      <c r="A56" s="121"/>
      <c r="B56" s="130"/>
      <c r="C56" s="121"/>
      <c r="D56" s="121"/>
      <c r="E56" s="121"/>
      <c r="F56" s="135"/>
      <c r="G56" s="121"/>
      <c r="H56" s="121"/>
      <c r="I56" s="135"/>
      <c r="J56" s="121"/>
      <c r="K56" s="121"/>
      <c r="L56" s="135"/>
      <c r="M56" s="121"/>
      <c r="N56" s="121"/>
      <c r="O56" s="135"/>
      <c r="P56" s="131">
        <f t="shared" si="0"/>
        <v>0</v>
      </c>
      <c r="Q56" s="121"/>
    </row>
    <row r="57" spans="1:17" x14ac:dyDescent="0.3">
      <c r="A57" s="121"/>
      <c r="B57" s="130"/>
      <c r="C57" s="121"/>
      <c r="D57" s="121"/>
      <c r="E57" s="121"/>
      <c r="F57" s="135"/>
      <c r="G57" s="121"/>
      <c r="H57" s="121"/>
      <c r="I57" s="135"/>
      <c r="J57" s="121"/>
      <c r="K57" s="121"/>
      <c r="L57" s="135"/>
      <c r="M57" s="121"/>
      <c r="N57" s="121"/>
      <c r="O57" s="135"/>
      <c r="P57" s="131">
        <f t="shared" si="0"/>
        <v>0</v>
      </c>
      <c r="Q57" s="121"/>
    </row>
    <row r="58" spans="1:17" x14ac:dyDescent="0.3">
      <c r="A58" s="121"/>
      <c r="B58" s="130"/>
      <c r="C58" s="121"/>
      <c r="D58" s="121"/>
      <c r="E58" s="121"/>
      <c r="F58" s="135"/>
      <c r="G58" s="121"/>
      <c r="H58" s="121"/>
      <c r="I58" s="135"/>
      <c r="J58" s="121"/>
      <c r="K58" s="121"/>
      <c r="L58" s="135"/>
      <c r="M58" s="121"/>
      <c r="N58" s="121"/>
      <c r="O58" s="135"/>
      <c r="P58" s="131">
        <f t="shared" si="0"/>
        <v>0</v>
      </c>
      <c r="Q58" s="121"/>
    </row>
    <row r="59" spans="1:17" x14ac:dyDescent="0.3">
      <c r="A59" s="121"/>
      <c r="B59" s="130"/>
      <c r="C59" s="121"/>
      <c r="D59" s="121"/>
      <c r="E59" s="121"/>
      <c r="F59" s="135"/>
      <c r="G59" s="121"/>
      <c r="H59" s="121"/>
      <c r="I59" s="135"/>
      <c r="J59" s="121"/>
      <c r="K59" s="121"/>
      <c r="L59" s="135"/>
      <c r="M59" s="121"/>
      <c r="N59" s="121"/>
      <c r="O59" s="135"/>
      <c r="P59" s="131">
        <f t="shared" si="0"/>
        <v>0</v>
      </c>
      <c r="Q59" s="121"/>
    </row>
    <row r="60" spans="1:17" x14ac:dyDescent="0.3">
      <c r="A60" s="121"/>
      <c r="B60" s="130"/>
      <c r="C60" s="121"/>
      <c r="D60" s="121"/>
      <c r="E60" s="121"/>
      <c r="F60" s="135"/>
      <c r="G60" s="121"/>
      <c r="H60" s="121"/>
      <c r="I60" s="135"/>
      <c r="J60" s="121"/>
      <c r="K60" s="121"/>
      <c r="L60" s="135"/>
      <c r="M60" s="121"/>
      <c r="N60" s="121"/>
      <c r="O60" s="135"/>
      <c r="P60" s="131">
        <f t="shared" si="0"/>
        <v>0</v>
      </c>
      <c r="Q60" s="121"/>
    </row>
    <row r="61" spans="1:17" x14ac:dyDescent="0.3">
      <c r="A61" s="121"/>
      <c r="B61" s="130"/>
      <c r="C61" s="121"/>
      <c r="D61" s="121"/>
      <c r="E61" s="121"/>
      <c r="F61" s="135"/>
      <c r="G61" s="121"/>
      <c r="H61" s="121"/>
      <c r="I61" s="135"/>
      <c r="J61" s="121"/>
      <c r="K61" s="121"/>
      <c r="L61" s="135"/>
      <c r="M61" s="121"/>
      <c r="N61" s="121"/>
      <c r="O61" s="135"/>
      <c r="P61" s="131">
        <f t="shared" si="0"/>
        <v>0</v>
      </c>
      <c r="Q61" s="121"/>
    </row>
    <row r="62" spans="1:17" x14ac:dyDescent="0.3">
      <c r="A62" s="121"/>
      <c r="B62" s="130"/>
      <c r="C62" s="121"/>
      <c r="D62" s="121"/>
      <c r="E62" s="121"/>
      <c r="F62" s="135"/>
      <c r="G62" s="121"/>
      <c r="H62" s="121"/>
      <c r="I62" s="135"/>
      <c r="J62" s="121"/>
      <c r="K62" s="121"/>
      <c r="L62" s="135"/>
      <c r="M62" s="121"/>
      <c r="N62" s="121"/>
      <c r="O62" s="135"/>
      <c r="P62" s="131">
        <f t="shared" si="0"/>
        <v>0</v>
      </c>
      <c r="Q62" s="121"/>
    </row>
    <row r="63" spans="1:17" x14ac:dyDescent="0.3">
      <c r="A63" s="121"/>
      <c r="B63" s="130"/>
      <c r="C63" s="121"/>
      <c r="D63" s="121"/>
      <c r="E63" s="121"/>
      <c r="F63" s="135"/>
      <c r="G63" s="121"/>
      <c r="H63" s="121"/>
      <c r="I63" s="135"/>
      <c r="J63" s="121"/>
      <c r="K63" s="121"/>
      <c r="L63" s="135"/>
      <c r="M63" s="121"/>
      <c r="N63" s="121"/>
      <c r="O63" s="135"/>
      <c r="P63" s="131">
        <f t="shared" si="0"/>
        <v>0</v>
      </c>
      <c r="Q63" s="121"/>
    </row>
    <row r="64" spans="1:17" x14ac:dyDescent="0.3">
      <c r="A64" s="121"/>
      <c r="B64" s="130"/>
      <c r="C64" s="121"/>
      <c r="D64" s="121"/>
      <c r="E64" s="121"/>
      <c r="F64" s="135"/>
      <c r="G64" s="121"/>
      <c r="H64" s="121"/>
      <c r="I64" s="135"/>
      <c r="J64" s="121"/>
      <c r="K64" s="121"/>
      <c r="L64" s="135"/>
      <c r="M64" s="121"/>
      <c r="N64" s="121"/>
      <c r="O64" s="135"/>
      <c r="P64" s="131">
        <f t="shared" si="0"/>
        <v>0</v>
      </c>
      <c r="Q64" s="121"/>
    </row>
    <row r="65" spans="1:17" x14ac:dyDescent="0.3">
      <c r="A65" s="121"/>
      <c r="B65" s="130"/>
      <c r="C65" s="121"/>
      <c r="D65" s="121"/>
      <c r="E65" s="121"/>
      <c r="F65" s="135"/>
      <c r="G65" s="121"/>
      <c r="H65" s="121"/>
      <c r="I65" s="135"/>
      <c r="J65" s="121"/>
      <c r="K65" s="121"/>
      <c r="L65" s="135"/>
      <c r="M65" s="121"/>
      <c r="N65" s="121"/>
      <c r="O65" s="135"/>
      <c r="P65" s="131">
        <f t="shared" si="0"/>
        <v>0</v>
      </c>
      <c r="Q65" s="121"/>
    </row>
    <row r="66" spans="1:17" x14ac:dyDescent="0.3">
      <c r="A66" s="121"/>
      <c r="B66" s="130"/>
      <c r="C66" s="121"/>
      <c r="D66" s="121"/>
      <c r="E66" s="121"/>
      <c r="F66" s="135"/>
      <c r="G66" s="121"/>
      <c r="H66" s="121"/>
      <c r="I66" s="135"/>
      <c r="J66" s="121"/>
      <c r="K66" s="121"/>
      <c r="L66" s="135"/>
      <c r="M66" s="121"/>
      <c r="N66" s="121"/>
      <c r="O66" s="135"/>
      <c r="P66" s="131">
        <f t="shared" si="0"/>
        <v>0</v>
      </c>
      <c r="Q66" s="121"/>
    </row>
    <row r="67" spans="1:17" x14ac:dyDescent="0.3">
      <c r="A67" s="121"/>
      <c r="B67" s="130"/>
      <c r="C67" s="121"/>
      <c r="D67" s="121"/>
      <c r="E67" s="121"/>
      <c r="F67" s="135"/>
      <c r="G67" s="121"/>
      <c r="H67" s="121"/>
      <c r="I67" s="135"/>
      <c r="J67" s="121"/>
      <c r="K67" s="121"/>
      <c r="L67" s="135"/>
      <c r="M67" s="121"/>
      <c r="N67" s="121"/>
      <c r="O67" s="135"/>
      <c r="P67" s="131">
        <f t="shared" ref="P67:P130" si="1">+L67-O67</f>
        <v>0</v>
      </c>
      <c r="Q67" s="121"/>
    </row>
    <row r="68" spans="1:17" x14ac:dyDescent="0.3">
      <c r="A68" s="121"/>
      <c r="B68" s="130"/>
      <c r="C68" s="121"/>
      <c r="D68" s="121"/>
      <c r="E68" s="121"/>
      <c r="F68" s="135"/>
      <c r="G68" s="121"/>
      <c r="H68" s="121"/>
      <c r="I68" s="135"/>
      <c r="J68" s="121"/>
      <c r="K68" s="121"/>
      <c r="L68" s="135"/>
      <c r="M68" s="121"/>
      <c r="N68" s="121"/>
      <c r="O68" s="135"/>
      <c r="P68" s="131">
        <f t="shared" si="1"/>
        <v>0</v>
      </c>
      <c r="Q68" s="121"/>
    </row>
    <row r="69" spans="1:17" x14ac:dyDescent="0.3">
      <c r="A69" s="121"/>
      <c r="B69" s="130"/>
      <c r="C69" s="121"/>
      <c r="D69" s="121"/>
      <c r="E69" s="121"/>
      <c r="F69" s="135"/>
      <c r="G69" s="121"/>
      <c r="H69" s="121"/>
      <c r="I69" s="135"/>
      <c r="J69" s="121"/>
      <c r="K69" s="121"/>
      <c r="L69" s="135"/>
      <c r="M69" s="121"/>
      <c r="N69" s="121"/>
      <c r="O69" s="135"/>
      <c r="P69" s="131">
        <f t="shared" si="1"/>
        <v>0</v>
      </c>
      <c r="Q69" s="121"/>
    </row>
    <row r="70" spans="1:17" x14ac:dyDescent="0.3">
      <c r="A70" s="121"/>
      <c r="B70" s="130"/>
      <c r="C70" s="121"/>
      <c r="D70" s="121"/>
      <c r="E70" s="121"/>
      <c r="F70" s="135"/>
      <c r="G70" s="121"/>
      <c r="H70" s="121"/>
      <c r="I70" s="135"/>
      <c r="J70" s="121"/>
      <c r="K70" s="121"/>
      <c r="L70" s="135"/>
      <c r="M70" s="121"/>
      <c r="N70" s="121"/>
      <c r="O70" s="135"/>
      <c r="P70" s="131">
        <f t="shared" si="1"/>
        <v>0</v>
      </c>
      <c r="Q70" s="121"/>
    </row>
    <row r="71" spans="1:17" x14ac:dyDescent="0.3">
      <c r="A71" s="121"/>
      <c r="B71" s="130"/>
      <c r="C71" s="121"/>
      <c r="D71" s="121"/>
      <c r="E71" s="121"/>
      <c r="F71" s="135"/>
      <c r="G71" s="121"/>
      <c r="H71" s="121"/>
      <c r="I71" s="135"/>
      <c r="J71" s="121"/>
      <c r="K71" s="121"/>
      <c r="L71" s="135"/>
      <c r="M71" s="121"/>
      <c r="N71" s="121"/>
      <c r="O71" s="135"/>
      <c r="P71" s="131">
        <f t="shared" si="1"/>
        <v>0</v>
      </c>
      <c r="Q71" s="121"/>
    </row>
    <row r="72" spans="1:17" x14ac:dyDescent="0.3">
      <c r="A72" s="121"/>
      <c r="B72" s="130"/>
      <c r="C72" s="121"/>
      <c r="D72" s="121"/>
      <c r="E72" s="121"/>
      <c r="F72" s="135"/>
      <c r="G72" s="121"/>
      <c r="H72" s="121"/>
      <c r="I72" s="135"/>
      <c r="J72" s="121"/>
      <c r="K72" s="121"/>
      <c r="L72" s="135"/>
      <c r="M72" s="121"/>
      <c r="N72" s="121"/>
      <c r="O72" s="135"/>
      <c r="P72" s="131">
        <f t="shared" si="1"/>
        <v>0</v>
      </c>
      <c r="Q72" s="121"/>
    </row>
    <row r="73" spans="1:17" x14ac:dyDescent="0.3">
      <c r="A73" s="121"/>
      <c r="B73" s="130"/>
      <c r="C73" s="121"/>
      <c r="D73" s="121"/>
      <c r="E73" s="121"/>
      <c r="F73" s="135"/>
      <c r="G73" s="121"/>
      <c r="H73" s="121"/>
      <c r="I73" s="135"/>
      <c r="J73" s="121"/>
      <c r="K73" s="121"/>
      <c r="L73" s="135"/>
      <c r="M73" s="121"/>
      <c r="N73" s="121"/>
      <c r="O73" s="135"/>
      <c r="P73" s="131">
        <f t="shared" si="1"/>
        <v>0</v>
      </c>
      <c r="Q73" s="121"/>
    </row>
    <row r="74" spans="1:17" x14ac:dyDescent="0.3">
      <c r="A74" s="121"/>
      <c r="B74" s="130"/>
      <c r="C74" s="121"/>
      <c r="D74" s="121"/>
      <c r="E74" s="121"/>
      <c r="F74" s="135"/>
      <c r="G74" s="121"/>
      <c r="H74" s="121"/>
      <c r="I74" s="135"/>
      <c r="J74" s="121"/>
      <c r="K74" s="121"/>
      <c r="L74" s="135"/>
      <c r="M74" s="121"/>
      <c r="N74" s="121"/>
      <c r="O74" s="135"/>
      <c r="P74" s="131">
        <f t="shared" si="1"/>
        <v>0</v>
      </c>
      <c r="Q74" s="121"/>
    </row>
    <row r="75" spans="1:17" x14ac:dyDescent="0.3">
      <c r="A75" s="121"/>
      <c r="B75" s="130"/>
      <c r="C75" s="121"/>
      <c r="D75" s="121"/>
      <c r="E75" s="121"/>
      <c r="F75" s="135"/>
      <c r="G75" s="121"/>
      <c r="H75" s="121"/>
      <c r="I75" s="135"/>
      <c r="J75" s="121"/>
      <c r="K75" s="121"/>
      <c r="L75" s="135"/>
      <c r="M75" s="121"/>
      <c r="N75" s="121"/>
      <c r="O75" s="135"/>
      <c r="P75" s="131">
        <f t="shared" si="1"/>
        <v>0</v>
      </c>
      <c r="Q75" s="121"/>
    </row>
    <row r="76" spans="1:17" x14ac:dyDescent="0.3">
      <c r="A76" s="121"/>
      <c r="B76" s="130"/>
      <c r="C76" s="121"/>
      <c r="D76" s="121"/>
      <c r="E76" s="121"/>
      <c r="F76" s="135"/>
      <c r="G76" s="121"/>
      <c r="H76" s="121"/>
      <c r="I76" s="135"/>
      <c r="J76" s="121"/>
      <c r="K76" s="121"/>
      <c r="L76" s="135"/>
      <c r="M76" s="121"/>
      <c r="N76" s="121"/>
      <c r="O76" s="135"/>
      <c r="P76" s="131">
        <f t="shared" si="1"/>
        <v>0</v>
      </c>
      <c r="Q76" s="121"/>
    </row>
    <row r="77" spans="1:17" x14ac:dyDescent="0.3">
      <c r="A77" s="121"/>
      <c r="B77" s="130"/>
      <c r="C77" s="121"/>
      <c r="D77" s="121"/>
      <c r="E77" s="121"/>
      <c r="F77" s="135"/>
      <c r="G77" s="121"/>
      <c r="H77" s="121"/>
      <c r="I77" s="135"/>
      <c r="J77" s="121"/>
      <c r="K77" s="121"/>
      <c r="L77" s="135"/>
      <c r="M77" s="121"/>
      <c r="N77" s="121"/>
      <c r="O77" s="135"/>
      <c r="P77" s="131">
        <f t="shared" si="1"/>
        <v>0</v>
      </c>
      <c r="Q77" s="121"/>
    </row>
    <row r="78" spans="1:17" x14ac:dyDescent="0.3">
      <c r="A78" s="121"/>
      <c r="B78" s="130"/>
      <c r="C78" s="121"/>
      <c r="D78" s="121"/>
      <c r="E78" s="121"/>
      <c r="F78" s="135"/>
      <c r="G78" s="121"/>
      <c r="H78" s="121"/>
      <c r="I78" s="135"/>
      <c r="J78" s="121"/>
      <c r="K78" s="121"/>
      <c r="L78" s="135"/>
      <c r="M78" s="121"/>
      <c r="N78" s="121"/>
      <c r="O78" s="135"/>
      <c r="P78" s="131">
        <f t="shared" si="1"/>
        <v>0</v>
      </c>
      <c r="Q78" s="121"/>
    </row>
    <row r="79" spans="1:17" x14ac:dyDescent="0.3">
      <c r="A79" s="121"/>
      <c r="B79" s="130"/>
      <c r="C79" s="121"/>
      <c r="D79" s="121"/>
      <c r="E79" s="121"/>
      <c r="F79" s="135"/>
      <c r="G79" s="121"/>
      <c r="H79" s="121"/>
      <c r="I79" s="135"/>
      <c r="J79" s="121"/>
      <c r="K79" s="121"/>
      <c r="L79" s="135"/>
      <c r="M79" s="121"/>
      <c r="N79" s="121"/>
      <c r="O79" s="135"/>
      <c r="P79" s="131">
        <f t="shared" si="1"/>
        <v>0</v>
      </c>
      <c r="Q79" s="121"/>
    </row>
    <row r="80" spans="1:17" x14ac:dyDescent="0.3">
      <c r="A80" s="121"/>
      <c r="B80" s="130"/>
      <c r="C80" s="121"/>
      <c r="D80" s="121"/>
      <c r="E80" s="121"/>
      <c r="F80" s="135"/>
      <c r="G80" s="121"/>
      <c r="H80" s="121"/>
      <c r="I80" s="135"/>
      <c r="J80" s="121"/>
      <c r="K80" s="121"/>
      <c r="L80" s="135"/>
      <c r="M80" s="121"/>
      <c r="N80" s="121"/>
      <c r="O80" s="135"/>
      <c r="P80" s="131">
        <f t="shared" si="1"/>
        <v>0</v>
      </c>
      <c r="Q80" s="121"/>
    </row>
    <row r="81" spans="1:17" x14ac:dyDescent="0.3">
      <c r="A81" s="121"/>
      <c r="B81" s="130"/>
      <c r="C81" s="121"/>
      <c r="D81" s="121"/>
      <c r="E81" s="121"/>
      <c r="F81" s="135"/>
      <c r="G81" s="121"/>
      <c r="H81" s="121"/>
      <c r="I81" s="135"/>
      <c r="J81" s="121"/>
      <c r="K81" s="121"/>
      <c r="L81" s="135"/>
      <c r="M81" s="121"/>
      <c r="N81" s="121"/>
      <c r="O81" s="135"/>
      <c r="P81" s="131">
        <f t="shared" si="1"/>
        <v>0</v>
      </c>
      <c r="Q81" s="121"/>
    </row>
    <row r="82" spans="1:17" x14ac:dyDescent="0.3">
      <c r="A82" s="121"/>
      <c r="B82" s="130"/>
      <c r="C82" s="121"/>
      <c r="D82" s="121"/>
      <c r="E82" s="121"/>
      <c r="F82" s="135"/>
      <c r="G82" s="121"/>
      <c r="H82" s="121"/>
      <c r="I82" s="135"/>
      <c r="J82" s="121"/>
      <c r="K82" s="121"/>
      <c r="L82" s="135"/>
      <c r="M82" s="121"/>
      <c r="N82" s="121"/>
      <c r="O82" s="135"/>
      <c r="P82" s="131">
        <f t="shared" si="1"/>
        <v>0</v>
      </c>
      <c r="Q82" s="121"/>
    </row>
    <row r="83" spans="1:17" x14ac:dyDescent="0.3">
      <c r="A83" s="121"/>
      <c r="B83" s="130"/>
      <c r="C83" s="121"/>
      <c r="D83" s="121"/>
      <c r="E83" s="121"/>
      <c r="F83" s="135"/>
      <c r="G83" s="121"/>
      <c r="H83" s="121"/>
      <c r="I83" s="135"/>
      <c r="J83" s="121"/>
      <c r="K83" s="121"/>
      <c r="L83" s="135"/>
      <c r="M83" s="121"/>
      <c r="N83" s="121"/>
      <c r="O83" s="135"/>
      <c r="P83" s="131">
        <f t="shared" si="1"/>
        <v>0</v>
      </c>
      <c r="Q83" s="121"/>
    </row>
    <row r="84" spans="1:17" x14ac:dyDescent="0.3">
      <c r="A84" s="121"/>
      <c r="B84" s="130"/>
      <c r="C84" s="121"/>
      <c r="D84" s="121"/>
      <c r="E84" s="121"/>
      <c r="F84" s="135"/>
      <c r="G84" s="121"/>
      <c r="H84" s="121"/>
      <c r="I84" s="135"/>
      <c r="J84" s="121"/>
      <c r="K84" s="121"/>
      <c r="L84" s="135"/>
      <c r="M84" s="121"/>
      <c r="N84" s="121"/>
      <c r="O84" s="135"/>
      <c r="P84" s="131">
        <f t="shared" si="1"/>
        <v>0</v>
      </c>
      <c r="Q84" s="121"/>
    </row>
    <row r="85" spans="1:17" x14ac:dyDescent="0.3">
      <c r="A85" s="121"/>
      <c r="B85" s="130"/>
      <c r="C85" s="121"/>
      <c r="D85" s="121"/>
      <c r="E85" s="121"/>
      <c r="F85" s="135"/>
      <c r="G85" s="121"/>
      <c r="H85" s="121"/>
      <c r="I85" s="135"/>
      <c r="J85" s="121"/>
      <c r="K85" s="121"/>
      <c r="L85" s="135"/>
      <c r="M85" s="121"/>
      <c r="N85" s="121"/>
      <c r="O85" s="135"/>
      <c r="P85" s="131">
        <f t="shared" si="1"/>
        <v>0</v>
      </c>
      <c r="Q85" s="121"/>
    </row>
    <row r="86" spans="1:17" x14ac:dyDescent="0.3">
      <c r="A86" s="121"/>
      <c r="B86" s="130"/>
      <c r="C86" s="121"/>
      <c r="D86" s="121"/>
      <c r="E86" s="121"/>
      <c r="F86" s="135"/>
      <c r="G86" s="121"/>
      <c r="H86" s="121"/>
      <c r="I86" s="135"/>
      <c r="J86" s="121"/>
      <c r="K86" s="121"/>
      <c r="L86" s="135"/>
      <c r="M86" s="121"/>
      <c r="N86" s="121"/>
      <c r="O86" s="135"/>
      <c r="P86" s="131">
        <f t="shared" si="1"/>
        <v>0</v>
      </c>
      <c r="Q86" s="121"/>
    </row>
    <row r="87" spans="1:17" x14ac:dyDescent="0.3">
      <c r="A87" s="121"/>
      <c r="B87" s="130"/>
      <c r="C87" s="121"/>
      <c r="D87" s="121"/>
      <c r="E87" s="121"/>
      <c r="F87" s="135"/>
      <c r="G87" s="121"/>
      <c r="H87" s="121"/>
      <c r="I87" s="135"/>
      <c r="J87" s="121"/>
      <c r="K87" s="121"/>
      <c r="L87" s="135"/>
      <c r="M87" s="121"/>
      <c r="N87" s="121"/>
      <c r="O87" s="135"/>
      <c r="P87" s="131">
        <f t="shared" si="1"/>
        <v>0</v>
      </c>
      <c r="Q87" s="121"/>
    </row>
    <row r="88" spans="1:17" x14ac:dyDescent="0.3">
      <c r="A88" s="121"/>
      <c r="B88" s="130"/>
      <c r="C88" s="121"/>
      <c r="D88" s="121"/>
      <c r="E88" s="121"/>
      <c r="F88" s="135"/>
      <c r="G88" s="121"/>
      <c r="H88" s="121"/>
      <c r="I88" s="135"/>
      <c r="J88" s="121"/>
      <c r="K88" s="121"/>
      <c r="L88" s="135"/>
      <c r="M88" s="121"/>
      <c r="N88" s="121"/>
      <c r="O88" s="135"/>
      <c r="P88" s="131">
        <f t="shared" si="1"/>
        <v>0</v>
      </c>
      <c r="Q88" s="121"/>
    </row>
    <row r="89" spans="1:17" x14ac:dyDescent="0.3">
      <c r="A89" s="121"/>
      <c r="B89" s="130"/>
      <c r="C89" s="121"/>
      <c r="D89" s="121"/>
      <c r="E89" s="121"/>
      <c r="F89" s="135"/>
      <c r="G89" s="121"/>
      <c r="H89" s="121"/>
      <c r="I89" s="135"/>
      <c r="J89" s="121"/>
      <c r="K89" s="121"/>
      <c r="L89" s="135"/>
      <c r="M89" s="121"/>
      <c r="N89" s="121"/>
      <c r="O89" s="135"/>
      <c r="P89" s="131">
        <f t="shared" si="1"/>
        <v>0</v>
      </c>
      <c r="Q89" s="121"/>
    </row>
    <row r="90" spans="1:17" x14ac:dyDescent="0.3">
      <c r="A90" s="121"/>
      <c r="B90" s="130"/>
      <c r="C90" s="121"/>
      <c r="D90" s="121"/>
      <c r="E90" s="121"/>
      <c r="F90" s="135"/>
      <c r="G90" s="121"/>
      <c r="H90" s="121"/>
      <c r="I90" s="135"/>
      <c r="J90" s="121"/>
      <c r="K90" s="121"/>
      <c r="L90" s="135"/>
      <c r="M90" s="121"/>
      <c r="N90" s="121"/>
      <c r="O90" s="135"/>
      <c r="P90" s="131">
        <f t="shared" si="1"/>
        <v>0</v>
      </c>
      <c r="Q90" s="121"/>
    </row>
    <row r="91" spans="1:17" x14ac:dyDescent="0.3">
      <c r="A91" s="121"/>
      <c r="B91" s="130"/>
      <c r="C91" s="121"/>
      <c r="D91" s="121"/>
      <c r="E91" s="121"/>
      <c r="F91" s="135"/>
      <c r="G91" s="121"/>
      <c r="H91" s="121"/>
      <c r="I91" s="135"/>
      <c r="J91" s="121"/>
      <c r="K91" s="121"/>
      <c r="L91" s="135"/>
      <c r="M91" s="121"/>
      <c r="N91" s="121"/>
      <c r="O91" s="135"/>
      <c r="P91" s="131">
        <f t="shared" si="1"/>
        <v>0</v>
      </c>
      <c r="Q91" s="121"/>
    </row>
    <row r="92" spans="1:17" x14ac:dyDescent="0.3">
      <c r="A92" s="121"/>
      <c r="B92" s="130"/>
      <c r="C92" s="121"/>
      <c r="D92" s="121"/>
      <c r="E92" s="121"/>
      <c r="F92" s="135"/>
      <c r="G92" s="121"/>
      <c r="H92" s="121"/>
      <c r="I92" s="135"/>
      <c r="J92" s="121"/>
      <c r="K92" s="121"/>
      <c r="L92" s="135"/>
      <c r="M92" s="121"/>
      <c r="N92" s="121"/>
      <c r="O92" s="135"/>
      <c r="P92" s="131">
        <f t="shared" si="1"/>
        <v>0</v>
      </c>
      <c r="Q92" s="121"/>
    </row>
    <row r="93" spans="1:17" x14ac:dyDescent="0.3">
      <c r="A93" s="121"/>
      <c r="B93" s="130"/>
      <c r="C93" s="121"/>
      <c r="D93" s="121"/>
      <c r="E93" s="121"/>
      <c r="F93" s="135"/>
      <c r="G93" s="121"/>
      <c r="H93" s="121"/>
      <c r="I93" s="135"/>
      <c r="J93" s="121"/>
      <c r="K93" s="121"/>
      <c r="L93" s="135"/>
      <c r="M93" s="121"/>
      <c r="N93" s="121"/>
      <c r="O93" s="135"/>
      <c r="P93" s="131">
        <f t="shared" si="1"/>
        <v>0</v>
      </c>
      <c r="Q93" s="121"/>
    </row>
    <row r="94" spans="1:17" x14ac:dyDescent="0.3">
      <c r="A94" s="121"/>
      <c r="B94" s="130"/>
      <c r="C94" s="121"/>
      <c r="D94" s="121"/>
      <c r="E94" s="121"/>
      <c r="F94" s="135"/>
      <c r="G94" s="121"/>
      <c r="H94" s="121"/>
      <c r="I94" s="135"/>
      <c r="J94" s="121"/>
      <c r="K94" s="121"/>
      <c r="L94" s="135"/>
      <c r="M94" s="121"/>
      <c r="N94" s="121"/>
      <c r="O94" s="135"/>
      <c r="P94" s="131">
        <f t="shared" si="1"/>
        <v>0</v>
      </c>
      <c r="Q94" s="121"/>
    </row>
    <row r="95" spans="1:17" x14ac:dyDescent="0.3">
      <c r="A95" s="121"/>
      <c r="B95" s="130"/>
      <c r="C95" s="121"/>
      <c r="D95" s="121"/>
      <c r="E95" s="121"/>
      <c r="F95" s="135"/>
      <c r="G95" s="121"/>
      <c r="H95" s="121"/>
      <c r="I95" s="135"/>
      <c r="J95" s="121"/>
      <c r="K95" s="121"/>
      <c r="L95" s="135"/>
      <c r="M95" s="121"/>
      <c r="N95" s="121"/>
      <c r="O95" s="135"/>
      <c r="P95" s="131">
        <f t="shared" si="1"/>
        <v>0</v>
      </c>
      <c r="Q95" s="121"/>
    </row>
    <row r="96" spans="1:17" x14ac:dyDescent="0.3">
      <c r="A96" s="121"/>
      <c r="B96" s="130"/>
      <c r="C96" s="121"/>
      <c r="D96" s="121"/>
      <c r="E96" s="121"/>
      <c r="F96" s="135"/>
      <c r="G96" s="121"/>
      <c r="H96" s="121"/>
      <c r="I96" s="135"/>
      <c r="J96" s="121"/>
      <c r="K96" s="121"/>
      <c r="L96" s="135"/>
      <c r="M96" s="121"/>
      <c r="N96" s="121"/>
      <c r="O96" s="135"/>
      <c r="P96" s="131">
        <f t="shared" si="1"/>
        <v>0</v>
      </c>
      <c r="Q96" s="121"/>
    </row>
    <row r="97" spans="1:17" x14ac:dyDescent="0.3">
      <c r="A97" s="121"/>
      <c r="B97" s="130"/>
      <c r="C97" s="121"/>
      <c r="D97" s="121"/>
      <c r="E97" s="121"/>
      <c r="F97" s="135"/>
      <c r="G97" s="121"/>
      <c r="H97" s="121"/>
      <c r="I97" s="135"/>
      <c r="J97" s="121"/>
      <c r="K97" s="121"/>
      <c r="L97" s="135"/>
      <c r="M97" s="121"/>
      <c r="N97" s="121"/>
      <c r="O97" s="135"/>
      <c r="P97" s="131">
        <f t="shared" si="1"/>
        <v>0</v>
      </c>
      <c r="Q97" s="121"/>
    </row>
    <row r="98" spans="1:17" x14ac:dyDescent="0.3">
      <c r="A98" s="121"/>
      <c r="B98" s="130"/>
      <c r="C98" s="121"/>
      <c r="D98" s="121"/>
      <c r="E98" s="121"/>
      <c r="F98" s="135"/>
      <c r="G98" s="121"/>
      <c r="H98" s="121"/>
      <c r="I98" s="135"/>
      <c r="J98" s="121"/>
      <c r="K98" s="121"/>
      <c r="L98" s="135"/>
      <c r="M98" s="121"/>
      <c r="N98" s="121"/>
      <c r="O98" s="135"/>
      <c r="P98" s="131">
        <f t="shared" si="1"/>
        <v>0</v>
      </c>
      <c r="Q98" s="121"/>
    </row>
    <row r="99" spans="1:17" x14ac:dyDescent="0.3">
      <c r="A99" s="121"/>
      <c r="B99" s="130"/>
      <c r="C99" s="121"/>
      <c r="D99" s="121"/>
      <c r="E99" s="121"/>
      <c r="F99" s="135"/>
      <c r="G99" s="121"/>
      <c r="H99" s="121"/>
      <c r="I99" s="135"/>
      <c r="J99" s="121"/>
      <c r="K99" s="121"/>
      <c r="L99" s="135"/>
      <c r="M99" s="121"/>
      <c r="N99" s="121"/>
      <c r="O99" s="135"/>
      <c r="P99" s="131">
        <f t="shared" si="1"/>
        <v>0</v>
      </c>
      <c r="Q99" s="121"/>
    </row>
    <row r="100" spans="1:17" x14ac:dyDescent="0.3">
      <c r="A100" s="121"/>
      <c r="B100" s="130"/>
      <c r="C100" s="121"/>
      <c r="D100" s="121"/>
      <c r="E100" s="121"/>
      <c r="F100" s="135"/>
      <c r="G100" s="121"/>
      <c r="H100" s="121"/>
      <c r="I100" s="135"/>
      <c r="J100" s="121"/>
      <c r="K100" s="121"/>
      <c r="L100" s="135"/>
      <c r="M100" s="121"/>
      <c r="N100" s="121"/>
      <c r="O100" s="135"/>
      <c r="P100" s="131">
        <f t="shared" si="1"/>
        <v>0</v>
      </c>
      <c r="Q100" s="121"/>
    </row>
    <row r="101" spans="1:17" x14ac:dyDescent="0.3">
      <c r="A101" s="121"/>
      <c r="B101" s="130"/>
      <c r="C101" s="121"/>
      <c r="D101" s="121"/>
      <c r="E101" s="121"/>
      <c r="F101" s="135"/>
      <c r="G101" s="121"/>
      <c r="H101" s="121"/>
      <c r="I101" s="135"/>
      <c r="J101" s="121"/>
      <c r="K101" s="121"/>
      <c r="L101" s="135"/>
      <c r="M101" s="121"/>
      <c r="N101" s="121"/>
      <c r="O101" s="135"/>
      <c r="P101" s="131">
        <f t="shared" si="1"/>
        <v>0</v>
      </c>
      <c r="Q101" s="121"/>
    </row>
    <row r="102" spans="1:17" x14ac:dyDescent="0.3">
      <c r="A102" s="121"/>
      <c r="B102" s="130"/>
      <c r="C102" s="121"/>
      <c r="D102" s="121"/>
      <c r="E102" s="121"/>
      <c r="F102" s="135"/>
      <c r="G102" s="121"/>
      <c r="H102" s="121"/>
      <c r="I102" s="135"/>
      <c r="J102" s="121"/>
      <c r="K102" s="121"/>
      <c r="L102" s="135"/>
      <c r="M102" s="121"/>
      <c r="N102" s="121"/>
      <c r="O102" s="135"/>
      <c r="P102" s="131">
        <f t="shared" si="1"/>
        <v>0</v>
      </c>
      <c r="Q102" s="121"/>
    </row>
    <row r="103" spans="1:17" x14ac:dyDescent="0.3">
      <c r="A103" s="121"/>
      <c r="B103" s="130"/>
      <c r="C103" s="121"/>
      <c r="D103" s="121"/>
      <c r="E103" s="121"/>
      <c r="F103" s="135"/>
      <c r="G103" s="121"/>
      <c r="H103" s="121"/>
      <c r="I103" s="135"/>
      <c r="J103" s="121"/>
      <c r="K103" s="121"/>
      <c r="L103" s="135"/>
      <c r="M103" s="121"/>
      <c r="N103" s="121"/>
      <c r="O103" s="135"/>
      <c r="P103" s="131">
        <f t="shared" si="1"/>
        <v>0</v>
      </c>
      <c r="Q103" s="121"/>
    </row>
    <row r="104" spans="1:17" x14ac:dyDescent="0.3">
      <c r="A104" s="121"/>
      <c r="B104" s="130"/>
      <c r="C104" s="121"/>
      <c r="D104" s="121"/>
      <c r="E104" s="121"/>
      <c r="F104" s="135"/>
      <c r="G104" s="121"/>
      <c r="H104" s="121"/>
      <c r="I104" s="135"/>
      <c r="J104" s="121"/>
      <c r="K104" s="121"/>
      <c r="L104" s="135"/>
      <c r="M104" s="121"/>
      <c r="N104" s="121"/>
      <c r="O104" s="135"/>
      <c r="P104" s="131">
        <f t="shared" si="1"/>
        <v>0</v>
      </c>
      <c r="Q104" s="121"/>
    </row>
    <row r="105" spans="1:17" x14ac:dyDescent="0.3">
      <c r="A105" s="121"/>
      <c r="B105" s="130"/>
      <c r="C105" s="121"/>
      <c r="D105" s="121"/>
      <c r="E105" s="121"/>
      <c r="F105" s="135"/>
      <c r="G105" s="121"/>
      <c r="H105" s="121"/>
      <c r="I105" s="135"/>
      <c r="J105" s="121"/>
      <c r="K105" s="121"/>
      <c r="L105" s="135"/>
      <c r="M105" s="121"/>
      <c r="N105" s="121"/>
      <c r="O105" s="135"/>
      <c r="P105" s="131">
        <f t="shared" si="1"/>
        <v>0</v>
      </c>
      <c r="Q105" s="121"/>
    </row>
    <row r="106" spans="1:17" x14ac:dyDescent="0.3">
      <c r="A106" s="121"/>
      <c r="B106" s="130"/>
      <c r="C106" s="121"/>
      <c r="D106" s="121"/>
      <c r="E106" s="121"/>
      <c r="F106" s="135"/>
      <c r="G106" s="121"/>
      <c r="H106" s="121"/>
      <c r="I106" s="135"/>
      <c r="J106" s="121"/>
      <c r="K106" s="121"/>
      <c r="L106" s="135"/>
      <c r="M106" s="121"/>
      <c r="N106" s="121"/>
      <c r="O106" s="135"/>
      <c r="P106" s="131">
        <f t="shared" si="1"/>
        <v>0</v>
      </c>
      <c r="Q106" s="121"/>
    </row>
    <row r="107" spans="1:17" x14ac:dyDescent="0.3">
      <c r="A107" s="121"/>
      <c r="B107" s="130"/>
      <c r="C107" s="121"/>
      <c r="D107" s="121"/>
      <c r="E107" s="121"/>
      <c r="F107" s="135"/>
      <c r="G107" s="121"/>
      <c r="H107" s="121"/>
      <c r="I107" s="135"/>
      <c r="J107" s="121"/>
      <c r="K107" s="121"/>
      <c r="L107" s="135"/>
      <c r="M107" s="121"/>
      <c r="N107" s="121"/>
      <c r="O107" s="135"/>
      <c r="P107" s="131">
        <f t="shared" si="1"/>
        <v>0</v>
      </c>
      <c r="Q107" s="121"/>
    </row>
    <row r="108" spans="1:17" x14ac:dyDescent="0.3">
      <c r="A108" s="121"/>
      <c r="B108" s="130"/>
      <c r="C108" s="121"/>
      <c r="D108" s="121"/>
      <c r="E108" s="121"/>
      <c r="F108" s="135"/>
      <c r="G108" s="121"/>
      <c r="H108" s="121"/>
      <c r="I108" s="135"/>
      <c r="J108" s="121"/>
      <c r="K108" s="121"/>
      <c r="L108" s="135"/>
      <c r="M108" s="121"/>
      <c r="N108" s="121"/>
      <c r="O108" s="135"/>
      <c r="P108" s="131">
        <f t="shared" si="1"/>
        <v>0</v>
      </c>
      <c r="Q108" s="121"/>
    </row>
    <row r="109" spans="1:17" x14ac:dyDescent="0.3">
      <c r="A109" s="121"/>
      <c r="B109" s="130"/>
      <c r="C109" s="121"/>
      <c r="D109" s="121"/>
      <c r="E109" s="121"/>
      <c r="F109" s="135"/>
      <c r="G109" s="121"/>
      <c r="H109" s="121"/>
      <c r="I109" s="135"/>
      <c r="J109" s="121"/>
      <c r="K109" s="121"/>
      <c r="L109" s="135"/>
      <c r="M109" s="121"/>
      <c r="N109" s="121"/>
      <c r="O109" s="135"/>
      <c r="P109" s="131">
        <f t="shared" si="1"/>
        <v>0</v>
      </c>
      <c r="Q109" s="121"/>
    </row>
    <row r="110" spans="1:17" x14ac:dyDescent="0.3">
      <c r="A110" s="121"/>
      <c r="B110" s="130"/>
      <c r="C110" s="121"/>
      <c r="D110" s="121"/>
      <c r="E110" s="121"/>
      <c r="F110" s="135"/>
      <c r="G110" s="121"/>
      <c r="H110" s="121"/>
      <c r="I110" s="135"/>
      <c r="J110" s="121"/>
      <c r="K110" s="121"/>
      <c r="L110" s="135"/>
      <c r="M110" s="121"/>
      <c r="N110" s="121"/>
      <c r="O110" s="135"/>
      <c r="P110" s="131">
        <f t="shared" si="1"/>
        <v>0</v>
      </c>
      <c r="Q110" s="121"/>
    </row>
    <row r="111" spans="1:17" x14ac:dyDescent="0.3">
      <c r="A111" s="121"/>
      <c r="B111" s="130"/>
      <c r="C111" s="121"/>
      <c r="D111" s="121"/>
      <c r="E111" s="121"/>
      <c r="F111" s="135"/>
      <c r="G111" s="121"/>
      <c r="H111" s="121"/>
      <c r="I111" s="135"/>
      <c r="J111" s="121"/>
      <c r="K111" s="121"/>
      <c r="L111" s="135"/>
      <c r="M111" s="121"/>
      <c r="N111" s="121"/>
      <c r="O111" s="135"/>
      <c r="P111" s="131">
        <f t="shared" si="1"/>
        <v>0</v>
      </c>
      <c r="Q111" s="121"/>
    </row>
    <row r="112" spans="1:17" x14ac:dyDescent="0.3">
      <c r="A112" s="121"/>
      <c r="B112" s="130"/>
      <c r="C112" s="121"/>
      <c r="D112" s="121"/>
      <c r="E112" s="121"/>
      <c r="F112" s="135"/>
      <c r="G112" s="121"/>
      <c r="H112" s="121"/>
      <c r="I112" s="135"/>
      <c r="J112" s="121"/>
      <c r="K112" s="121"/>
      <c r="L112" s="135"/>
      <c r="M112" s="121"/>
      <c r="N112" s="121"/>
      <c r="O112" s="135"/>
      <c r="P112" s="131">
        <f t="shared" si="1"/>
        <v>0</v>
      </c>
      <c r="Q112" s="121"/>
    </row>
    <row r="113" spans="1:17" x14ac:dyDescent="0.3">
      <c r="A113" s="121"/>
      <c r="B113" s="130"/>
      <c r="C113" s="121"/>
      <c r="D113" s="121"/>
      <c r="E113" s="121"/>
      <c r="F113" s="135"/>
      <c r="G113" s="121"/>
      <c r="H113" s="121"/>
      <c r="I113" s="135"/>
      <c r="J113" s="121"/>
      <c r="K113" s="121"/>
      <c r="L113" s="135"/>
      <c r="M113" s="121"/>
      <c r="N113" s="121"/>
      <c r="O113" s="135"/>
      <c r="P113" s="131">
        <f t="shared" si="1"/>
        <v>0</v>
      </c>
      <c r="Q113" s="121"/>
    </row>
    <row r="114" spans="1:17" x14ac:dyDescent="0.3">
      <c r="A114" s="121"/>
      <c r="B114" s="130"/>
      <c r="C114" s="121"/>
      <c r="D114" s="121"/>
      <c r="E114" s="121"/>
      <c r="F114" s="135"/>
      <c r="G114" s="121"/>
      <c r="H114" s="121"/>
      <c r="I114" s="135"/>
      <c r="J114" s="121"/>
      <c r="K114" s="121"/>
      <c r="L114" s="135"/>
      <c r="M114" s="121"/>
      <c r="N114" s="121"/>
      <c r="O114" s="135"/>
      <c r="P114" s="131">
        <f t="shared" si="1"/>
        <v>0</v>
      </c>
      <c r="Q114" s="121"/>
    </row>
    <row r="115" spans="1:17" x14ac:dyDescent="0.3">
      <c r="A115" s="121"/>
      <c r="B115" s="130"/>
      <c r="C115" s="121"/>
      <c r="D115" s="121"/>
      <c r="E115" s="121"/>
      <c r="F115" s="135"/>
      <c r="G115" s="121"/>
      <c r="H115" s="121"/>
      <c r="I115" s="135"/>
      <c r="J115" s="121"/>
      <c r="K115" s="121"/>
      <c r="L115" s="135"/>
      <c r="M115" s="121"/>
      <c r="N115" s="121"/>
      <c r="O115" s="135"/>
      <c r="P115" s="131">
        <f t="shared" si="1"/>
        <v>0</v>
      </c>
      <c r="Q115" s="121"/>
    </row>
    <row r="116" spans="1:17" x14ac:dyDescent="0.3">
      <c r="A116" s="121"/>
      <c r="B116" s="130"/>
      <c r="C116" s="121"/>
      <c r="D116" s="121"/>
      <c r="E116" s="121"/>
      <c r="F116" s="135"/>
      <c r="G116" s="121"/>
      <c r="H116" s="121"/>
      <c r="I116" s="135"/>
      <c r="J116" s="121"/>
      <c r="K116" s="121"/>
      <c r="L116" s="135"/>
      <c r="M116" s="121"/>
      <c r="N116" s="121"/>
      <c r="O116" s="135"/>
      <c r="P116" s="131">
        <f t="shared" si="1"/>
        <v>0</v>
      </c>
      <c r="Q116" s="121"/>
    </row>
    <row r="117" spans="1:17" x14ac:dyDescent="0.3">
      <c r="A117" s="121"/>
      <c r="B117" s="130"/>
      <c r="C117" s="121"/>
      <c r="D117" s="121"/>
      <c r="E117" s="121"/>
      <c r="F117" s="135"/>
      <c r="G117" s="121"/>
      <c r="H117" s="121"/>
      <c r="I117" s="135"/>
      <c r="J117" s="121"/>
      <c r="K117" s="121"/>
      <c r="L117" s="135"/>
      <c r="M117" s="121"/>
      <c r="N117" s="121"/>
      <c r="O117" s="135"/>
      <c r="P117" s="131">
        <f t="shared" si="1"/>
        <v>0</v>
      </c>
      <c r="Q117" s="121"/>
    </row>
    <row r="118" spans="1:17" x14ac:dyDescent="0.3">
      <c r="A118" s="121"/>
      <c r="B118" s="130"/>
      <c r="C118" s="121"/>
      <c r="D118" s="121"/>
      <c r="E118" s="121"/>
      <c r="F118" s="135"/>
      <c r="G118" s="121"/>
      <c r="H118" s="121"/>
      <c r="I118" s="135"/>
      <c r="J118" s="121"/>
      <c r="K118" s="121"/>
      <c r="L118" s="135"/>
      <c r="M118" s="121"/>
      <c r="N118" s="121"/>
      <c r="O118" s="135"/>
      <c r="P118" s="131">
        <f t="shared" si="1"/>
        <v>0</v>
      </c>
      <c r="Q118" s="121"/>
    </row>
    <row r="119" spans="1:17" x14ac:dyDescent="0.3">
      <c r="A119" s="121"/>
      <c r="B119" s="130"/>
      <c r="C119" s="121"/>
      <c r="D119" s="121"/>
      <c r="E119" s="121"/>
      <c r="F119" s="135"/>
      <c r="G119" s="121"/>
      <c r="H119" s="121"/>
      <c r="I119" s="135"/>
      <c r="J119" s="121"/>
      <c r="K119" s="121"/>
      <c r="L119" s="135"/>
      <c r="M119" s="121"/>
      <c r="N119" s="121"/>
      <c r="O119" s="135"/>
      <c r="P119" s="131">
        <f t="shared" si="1"/>
        <v>0</v>
      </c>
      <c r="Q119" s="121"/>
    </row>
    <row r="120" spans="1:17" x14ac:dyDescent="0.3">
      <c r="A120" s="121"/>
      <c r="B120" s="130"/>
      <c r="C120" s="121"/>
      <c r="D120" s="121"/>
      <c r="E120" s="121"/>
      <c r="F120" s="135"/>
      <c r="G120" s="121"/>
      <c r="H120" s="121"/>
      <c r="I120" s="135"/>
      <c r="J120" s="121"/>
      <c r="K120" s="121"/>
      <c r="L120" s="135"/>
      <c r="M120" s="121"/>
      <c r="N120" s="121"/>
      <c r="O120" s="135"/>
      <c r="P120" s="131">
        <f t="shared" si="1"/>
        <v>0</v>
      </c>
      <c r="Q120" s="121"/>
    </row>
    <row r="121" spans="1:17" x14ac:dyDescent="0.3">
      <c r="A121" s="121"/>
      <c r="B121" s="130"/>
      <c r="C121" s="121"/>
      <c r="D121" s="121"/>
      <c r="E121" s="121"/>
      <c r="F121" s="135"/>
      <c r="G121" s="121"/>
      <c r="H121" s="121"/>
      <c r="I121" s="135"/>
      <c r="J121" s="121"/>
      <c r="K121" s="121"/>
      <c r="L121" s="135"/>
      <c r="M121" s="121"/>
      <c r="N121" s="121"/>
      <c r="O121" s="135"/>
      <c r="P121" s="131">
        <f t="shared" si="1"/>
        <v>0</v>
      </c>
      <c r="Q121" s="121"/>
    </row>
    <row r="122" spans="1:17" x14ac:dyDescent="0.3">
      <c r="A122" s="121"/>
      <c r="B122" s="130"/>
      <c r="C122" s="121"/>
      <c r="D122" s="121"/>
      <c r="E122" s="121"/>
      <c r="F122" s="135"/>
      <c r="G122" s="121"/>
      <c r="H122" s="121"/>
      <c r="I122" s="135"/>
      <c r="J122" s="121"/>
      <c r="K122" s="121"/>
      <c r="L122" s="135"/>
      <c r="M122" s="121"/>
      <c r="N122" s="121"/>
      <c r="O122" s="135"/>
      <c r="P122" s="131">
        <f t="shared" si="1"/>
        <v>0</v>
      </c>
      <c r="Q122" s="121"/>
    </row>
    <row r="123" spans="1:17" x14ac:dyDescent="0.3">
      <c r="A123" s="121"/>
      <c r="B123" s="130"/>
      <c r="C123" s="121"/>
      <c r="D123" s="121"/>
      <c r="E123" s="121"/>
      <c r="F123" s="135"/>
      <c r="G123" s="121"/>
      <c r="H123" s="121"/>
      <c r="I123" s="135"/>
      <c r="J123" s="121"/>
      <c r="K123" s="121"/>
      <c r="L123" s="135"/>
      <c r="M123" s="121"/>
      <c r="N123" s="121"/>
      <c r="O123" s="135"/>
      <c r="P123" s="131">
        <f t="shared" si="1"/>
        <v>0</v>
      </c>
      <c r="Q123" s="121"/>
    </row>
    <row r="124" spans="1:17" x14ac:dyDescent="0.3">
      <c r="A124" s="121"/>
      <c r="B124" s="130"/>
      <c r="C124" s="121"/>
      <c r="D124" s="121"/>
      <c r="E124" s="121"/>
      <c r="F124" s="135"/>
      <c r="G124" s="121"/>
      <c r="H124" s="121"/>
      <c r="I124" s="135"/>
      <c r="J124" s="121"/>
      <c r="K124" s="121"/>
      <c r="L124" s="135"/>
      <c r="M124" s="121"/>
      <c r="N124" s="121"/>
      <c r="O124" s="135"/>
      <c r="P124" s="131">
        <f t="shared" si="1"/>
        <v>0</v>
      </c>
      <c r="Q124" s="121"/>
    </row>
    <row r="125" spans="1:17" x14ac:dyDescent="0.3">
      <c r="A125" s="121"/>
      <c r="B125" s="130"/>
      <c r="C125" s="121"/>
      <c r="D125" s="121"/>
      <c r="E125" s="121"/>
      <c r="F125" s="135"/>
      <c r="G125" s="121"/>
      <c r="H125" s="121"/>
      <c r="I125" s="135"/>
      <c r="J125" s="121"/>
      <c r="K125" s="121"/>
      <c r="L125" s="135"/>
      <c r="M125" s="121"/>
      <c r="N125" s="121"/>
      <c r="O125" s="135"/>
      <c r="P125" s="131">
        <f t="shared" si="1"/>
        <v>0</v>
      </c>
      <c r="Q125" s="121"/>
    </row>
    <row r="126" spans="1:17" x14ac:dyDescent="0.3">
      <c r="A126" s="121"/>
      <c r="B126" s="130"/>
      <c r="C126" s="121"/>
      <c r="D126" s="121"/>
      <c r="E126" s="121"/>
      <c r="F126" s="135"/>
      <c r="G126" s="121"/>
      <c r="H126" s="121"/>
      <c r="I126" s="135"/>
      <c r="J126" s="121"/>
      <c r="K126" s="121"/>
      <c r="L126" s="135"/>
      <c r="M126" s="121"/>
      <c r="N126" s="121"/>
      <c r="O126" s="135"/>
      <c r="P126" s="131">
        <f t="shared" si="1"/>
        <v>0</v>
      </c>
      <c r="Q126" s="121"/>
    </row>
    <row r="127" spans="1:17" x14ac:dyDescent="0.3">
      <c r="A127" s="121"/>
      <c r="B127" s="130"/>
      <c r="C127" s="121"/>
      <c r="D127" s="121"/>
      <c r="E127" s="121"/>
      <c r="F127" s="135"/>
      <c r="G127" s="121"/>
      <c r="H127" s="121"/>
      <c r="I127" s="135"/>
      <c r="J127" s="121"/>
      <c r="K127" s="121"/>
      <c r="L127" s="135"/>
      <c r="M127" s="121"/>
      <c r="N127" s="121"/>
      <c r="O127" s="135"/>
      <c r="P127" s="131">
        <f t="shared" si="1"/>
        <v>0</v>
      </c>
      <c r="Q127" s="121"/>
    </row>
    <row r="128" spans="1:17" x14ac:dyDescent="0.3">
      <c r="A128" s="121"/>
      <c r="B128" s="130"/>
      <c r="C128" s="121"/>
      <c r="D128" s="121"/>
      <c r="E128" s="121"/>
      <c r="F128" s="135"/>
      <c r="G128" s="121"/>
      <c r="H128" s="121"/>
      <c r="I128" s="135"/>
      <c r="J128" s="121"/>
      <c r="K128" s="121"/>
      <c r="L128" s="135"/>
      <c r="M128" s="121"/>
      <c r="N128" s="121"/>
      <c r="O128" s="135"/>
      <c r="P128" s="131">
        <f t="shared" si="1"/>
        <v>0</v>
      </c>
      <c r="Q128" s="121"/>
    </row>
    <row r="129" spans="1:17" x14ac:dyDescent="0.3">
      <c r="A129" s="121"/>
      <c r="B129" s="130"/>
      <c r="C129" s="121"/>
      <c r="D129" s="121"/>
      <c r="E129" s="121"/>
      <c r="F129" s="135"/>
      <c r="G129" s="121"/>
      <c r="H129" s="121"/>
      <c r="I129" s="135"/>
      <c r="J129" s="121"/>
      <c r="K129" s="121"/>
      <c r="L129" s="135"/>
      <c r="M129" s="121"/>
      <c r="N129" s="121"/>
      <c r="O129" s="135"/>
      <c r="P129" s="131">
        <f t="shared" si="1"/>
        <v>0</v>
      </c>
      <c r="Q129" s="121"/>
    </row>
    <row r="130" spans="1:17" x14ac:dyDescent="0.3">
      <c r="A130" s="121"/>
      <c r="B130" s="130"/>
      <c r="C130" s="121"/>
      <c r="D130" s="121"/>
      <c r="E130" s="121"/>
      <c r="F130" s="135"/>
      <c r="G130" s="121"/>
      <c r="H130" s="121"/>
      <c r="I130" s="135"/>
      <c r="J130" s="121"/>
      <c r="K130" s="121"/>
      <c r="L130" s="135"/>
      <c r="M130" s="121"/>
      <c r="N130" s="121"/>
      <c r="O130" s="135"/>
      <c r="P130" s="131">
        <f t="shared" si="1"/>
        <v>0</v>
      </c>
      <c r="Q130" s="121"/>
    </row>
    <row r="131" spans="1:17" x14ac:dyDescent="0.3">
      <c r="A131" s="121"/>
      <c r="B131" s="130"/>
      <c r="C131" s="121"/>
      <c r="D131" s="121"/>
      <c r="E131" s="121"/>
      <c r="F131" s="135"/>
      <c r="G131" s="121"/>
      <c r="H131" s="121"/>
      <c r="I131" s="135"/>
      <c r="J131" s="121"/>
      <c r="K131" s="121"/>
      <c r="L131" s="135"/>
      <c r="M131" s="121"/>
      <c r="N131" s="121"/>
      <c r="O131" s="135"/>
      <c r="P131" s="131">
        <f t="shared" ref="P131:P134" si="2">+L131-O131</f>
        <v>0</v>
      </c>
      <c r="Q131" s="121"/>
    </row>
    <row r="132" spans="1:17" x14ac:dyDescent="0.3">
      <c r="A132" s="121"/>
      <c r="B132" s="130"/>
      <c r="C132" s="121"/>
      <c r="D132" s="121"/>
      <c r="E132" s="121"/>
      <c r="F132" s="135"/>
      <c r="G132" s="121"/>
      <c r="H132" s="121"/>
      <c r="I132" s="135"/>
      <c r="J132" s="121"/>
      <c r="K132" s="121"/>
      <c r="L132" s="135"/>
      <c r="M132" s="121"/>
      <c r="N132" s="121"/>
      <c r="O132" s="135"/>
      <c r="P132" s="131">
        <f t="shared" si="2"/>
        <v>0</v>
      </c>
      <c r="Q132" s="121"/>
    </row>
    <row r="133" spans="1:17" x14ac:dyDescent="0.3">
      <c r="A133" s="121"/>
      <c r="B133" s="130"/>
      <c r="C133" s="121"/>
      <c r="D133" s="121"/>
      <c r="E133" s="121"/>
      <c r="F133" s="135"/>
      <c r="G133" s="121"/>
      <c r="H133" s="121"/>
      <c r="I133" s="135"/>
      <c r="J133" s="121"/>
      <c r="K133" s="121"/>
      <c r="L133" s="135"/>
      <c r="M133" s="121"/>
      <c r="N133" s="121"/>
      <c r="O133" s="135"/>
      <c r="P133" s="131">
        <f t="shared" si="2"/>
        <v>0</v>
      </c>
      <c r="Q133" s="121"/>
    </row>
    <row r="134" spans="1:17" x14ac:dyDescent="0.3">
      <c r="A134" s="121"/>
      <c r="B134" s="130"/>
      <c r="C134" s="121"/>
      <c r="D134" s="121"/>
      <c r="E134" s="121"/>
      <c r="F134" s="135"/>
      <c r="G134" s="121"/>
      <c r="H134" s="121"/>
      <c r="I134" s="135"/>
      <c r="J134" s="121"/>
      <c r="K134" s="121"/>
      <c r="L134" s="135"/>
      <c r="M134" s="121"/>
      <c r="N134" s="121"/>
      <c r="O134" s="135"/>
      <c r="P134" s="131">
        <f t="shared" si="2"/>
        <v>0</v>
      </c>
      <c r="Q134" s="121"/>
    </row>
    <row r="135" spans="1:17" x14ac:dyDescent="0.3">
      <c r="F135" s="32">
        <f>SUM(F2:F134)</f>
        <v>0</v>
      </c>
      <c r="I135" s="32">
        <f>SUM(I2:I134)</f>
        <v>0</v>
      </c>
      <c r="L135" s="32">
        <f>SUM(L2:L134)</f>
        <v>0</v>
      </c>
      <c r="O135" s="32">
        <f>SUM(O2:O134)</f>
        <v>0</v>
      </c>
    </row>
  </sheetData>
  <autoFilter ref="A1:O13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showGridLines="0" workbookViewId="0">
      <pane xSplit="1" ySplit="5" topLeftCell="E6" activePane="bottomRight" state="frozen"/>
      <selection pane="topRight" activeCell="B1" sqref="B1"/>
      <selection pane="bottomLeft" activeCell="A6" sqref="A6"/>
      <selection pane="bottomRight" activeCell="E10" sqref="E10"/>
    </sheetView>
  </sheetViews>
  <sheetFormatPr baseColWidth="10" defaultRowHeight="14.4" x14ac:dyDescent="0.3"/>
  <cols>
    <col min="1" max="1" width="9.109375" bestFit="1" customWidth="1"/>
    <col min="2" max="2" width="11.44140625" customWidth="1"/>
    <col min="3" max="3" width="11.109375" customWidth="1"/>
    <col min="4" max="4" width="14" customWidth="1"/>
    <col min="5" max="5" width="12.6640625" customWidth="1"/>
    <col min="6" max="7" width="10.6640625" customWidth="1"/>
    <col min="8" max="8" width="10.5546875" customWidth="1"/>
    <col min="9" max="9" width="13.44140625" customWidth="1"/>
    <col min="10" max="10" width="6.33203125" bestFit="1" customWidth="1"/>
    <col min="11" max="11" width="14.88671875" customWidth="1"/>
    <col min="12" max="12" width="9.33203125" customWidth="1"/>
    <col min="13" max="13" width="12.5546875" customWidth="1"/>
    <col min="14" max="14" width="8.44140625" customWidth="1"/>
    <col min="15" max="15" width="9.44140625" customWidth="1"/>
    <col min="16" max="16" width="11.88671875" customWidth="1"/>
    <col min="17" max="17" width="9.44140625" customWidth="1"/>
    <col min="18" max="18" width="19.33203125" bestFit="1" customWidth="1"/>
    <col min="19" max="19" width="10.6640625" customWidth="1"/>
  </cols>
  <sheetData>
    <row r="1" spans="1:19" ht="25.5" customHeight="1" thickBot="1" x14ac:dyDescent="0.35">
      <c r="A1" s="110" t="s">
        <v>78</v>
      </c>
      <c r="B1" s="111" t="s">
        <v>80</v>
      </c>
      <c r="C1" s="11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S1" s="52"/>
    </row>
    <row r="2" spans="1:19" s="65" customFormat="1" ht="34.5" customHeight="1" thickTop="1" thickBot="1" x14ac:dyDescent="0.35">
      <c r="A2" s="53" t="s">
        <v>28</v>
      </c>
      <c r="B2" s="206" t="s">
        <v>29</v>
      </c>
      <c r="C2" s="207"/>
      <c r="D2" s="207"/>
      <c r="E2" s="208"/>
      <c r="F2" s="208"/>
      <c r="G2" s="208"/>
      <c r="H2" s="208"/>
      <c r="I2" s="208"/>
      <c r="J2" s="208"/>
      <c r="K2" s="209"/>
      <c r="L2" s="206" t="s">
        <v>30</v>
      </c>
      <c r="M2" s="207"/>
      <c r="N2" s="206" t="s">
        <v>31</v>
      </c>
      <c r="O2" s="209"/>
      <c r="P2" s="210" t="s">
        <v>32</v>
      </c>
      <c r="Q2" s="213" t="s">
        <v>33</v>
      </c>
      <c r="R2" s="214" t="s">
        <v>67</v>
      </c>
      <c r="S2" s="202" t="s">
        <v>34</v>
      </c>
    </row>
    <row r="3" spans="1:19" s="65" customFormat="1" ht="40.799999999999997" thickTop="1" thickBot="1" x14ac:dyDescent="0.35">
      <c r="A3" s="221" t="s">
        <v>27</v>
      </c>
      <c r="B3" s="221" t="s">
        <v>35</v>
      </c>
      <c r="C3" s="221"/>
      <c r="D3" s="221"/>
      <c r="E3" s="53" t="s">
        <v>134</v>
      </c>
      <c r="F3" s="206" t="s">
        <v>36</v>
      </c>
      <c r="G3" s="207"/>
      <c r="H3" s="207"/>
      <c r="I3" s="207"/>
      <c r="J3" s="222"/>
      <c r="K3" s="221" t="s">
        <v>37</v>
      </c>
      <c r="L3" s="223" t="s">
        <v>38</v>
      </c>
      <c r="M3" s="223" t="s">
        <v>39</v>
      </c>
      <c r="N3" s="205" t="s">
        <v>40</v>
      </c>
      <c r="O3" s="205" t="s">
        <v>41</v>
      </c>
      <c r="P3" s="211"/>
      <c r="Q3" s="213"/>
      <c r="R3" s="215"/>
      <c r="S3" s="203"/>
    </row>
    <row r="4" spans="1:19" s="65" customFormat="1" ht="40.799999999999997" thickTop="1" thickBot="1" x14ac:dyDescent="0.35">
      <c r="A4" s="221"/>
      <c r="B4" s="53" t="s">
        <v>133</v>
      </c>
      <c r="C4" s="53" t="s">
        <v>132</v>
      </c>
      <c r="D4" s="53" t="s">
        <v>131</v>
      </c>
      <c r="E4" s="66">
        <v>0.2</v>
      </c>
      <c r="F4" s="67">
        <v>5.5E-2</v>
      </c>
      <c r="G4" s="67">
        <v>8.5000000000000006E-2</v>
      </c>
      <c r="H4" s="67">
        <v>0.2</v>
      </c>
      <c r="I4" s="67">
        <v>0.1</v>
      </c>
      <c r="J4" s="67">
        <v>2.1000000000000001E-2</v>
      </c>
      <c r="K4" s="221"/>
      <c r="L4" s="224"/>
      <c r="M4" s="224"/>
      <c r="N4" s="205"/>
      <c r="O4" s="205"/>
      <c r="P4" s="212"/>
      <c r="Q4" s="213"/>
      <c r="R4" s="216"/>
      <c r="S4" s="204"/>
    </row>
    <row r="5" spans="1:19" ht="15" thickTop="1" x14ac:dyDescent="0.3">
      <c r="A5" s="152"/>
      <c r="B5" s="153"/>
      <c r="C5" s="153"/>
      <c r="D5" s="153"/>
      <c r="E5" s="154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5"/>
      <c r="S5" s="92">
        <v>0</v>
      </c>
    </row>
    <row r="6" spans="1:19" x14ac:dyDescent="0.3">
      <c r="A6" s="152"/>
      <c r="B6" s="153"/>
      <c r="C6" s="153"/>
      <c r="D6" s="153"/>
      <c r="E6" s="154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5"/>
      <c r="S6" s="92"/>
    </row>
    <row r="7" spans="1:19" x14ac:dyDescent="0.3">
      <c r="A7" s="151">
        <v>45292</v>
      </c>
      <c r="B7" s="78"/>
      <c r="C7" s="79"/>
      <c r="D7" s="80"/>
      <c r="E7" s="81"/>
      <c r="F7" s="81"/>
      <c r="G7" s="81"/>
      <c r="H7" s="81"/>
      <c r="I7" s="79"/>
      <c r="J7" s="79"/>
      <c r="K7" s="60">
        <f>SUM($E$7:$J$7)</f>
        <v>0</v>
      </c>
      <c r="L7" s="68">
        <f>+E7*$E$4+F7*$F$4+H7*$H$4+I7*$I$4+J7*$J$4+G7*$G$4</f>
        <v>0</v>
      </c>
      <c r="M7" s="69">
        <f>+E7*$E$4</f>
        <v>0</v>
      </c>
      <c r="N7" s="86"/>
      <c r="O7" s="80">
        <v>87</v>
      </c>
      <c r="P7" s="87"/>
      <c r="Q7" s="60">
        <f>IF(L7-N7-O7+P7-S5&lt;0,P7,L7-N7-O7+P7-S5)</f>
        <v>0</v>
      </c>
      <c r="R7" s="90"/>
      <c r="S7" s="62">
        <f>IF((L7-N7-O7-S5)&gt;0,0,(L7-N7-O7-S5)*-1)-R7</f>
        <v>87</v>
      </c>
    </row>
    <row r="8" spans="1:19" x14ac:dyDescent="0.3">
      <c r="A8" s="54">
        <f>+A7+31</f>
        <v>45323</v>
      </c>
      <c r="B8" s="78"/>
      <c r="C8" s="79"/>
      <c r="D8" s="80"/>
      <c r="E8" s="81"/>
      <c r="F8" s="81"/>
      <c r="G8" s="81"/>
      <c r="H8" s="81"/>
      <c r="I8" s="79"/>
      <c r="J8" s="79"/>
      <c r="K8" s="60">
        <f>SUM($E$8:$J$8)</f>
        <v>0</v>
      </c>
      <c r="L8" s="68">
        <f t="shared" ref="L8:L30" si="0">+E8*$E$4+F8*$F$4+H8*$H$4+I8*$I$4+J8*$J$4+G8*$G$4</f>
        <v>0</v>
      </c>
      <c r="M8" s="69">
        <f t="shared" ref="M8:M30" si="1">+E8*$E$4</f>
        <v>0</v>
      </c>
      <c r="N8" s="86"/>
      <c r="O8" s="80">
        <v>49</v>
      </c>
      <c r="P8" s="87"/>
      <c r="Q8" s="61">
        <f t="shared" ref="Q8:Q30" si="2">IF(L8-N8-O8+P8-S7&lt;0,P8,L8-N8-O8+P8-S7)</f>
        <v>0</v>
      </c>
      <c r="R8" s="90"/>
      <c r="S8" s="62">
        <f>IF((L8-N8-O8-S7)&gt;0,0,(L8-N8-O8-S7)*-1)-R8</f>
        <v>136</v>
      </c>
    </row>
    <row r="9" spans="1:19" x14ac:dyDescent="0.3">
      <c r="A9" s="54">
        <f t="shared" ref="A9:A30" si="3">+A8+31</f>
        <v>45354</v>
      </c>
      <c r="B9" s="78"/>
      <c r="C9" s="79"/>
      <c r="D9" s="80"/>
      <c r="E9" s="81"/>
      <c r="F9" s="81"/>
      <c r="G9" s="81"/>
      <c r="H9" s="81"/>
      <c r="I9" s="79"/>
      <c r="J9" s="79"/>
      <c r="K9" s="60">
        <f>SUM($E$9:$J$9)</f>
        <v>0</v>
      </c>
      <c r="L9" s="68">
        <f t="shared" si="0"/>
        <v>0</v>
      </c>
      <c r="M9" s="69">
        <f t="shared" si="1"/>
        <v>0</v>
      </c>
      <c r="N9" s="86"/>
      <c r="O9" s="80">
        <v>49</v>
      </c>
      <c r="P9" s="87"/>
      <c r="Q9" s="61">
        <f t="shared" si="2"/>
        <v>0</v>
      </c>
      <c r="R9" s="90"/>
      <c r="S9" s="62">
        <f t="shared" ref="S9:S30" si="4">IF((L9-N9-O9-S8)&gt;0,0,(L9-N9-O9-S8)*-1)-R9</f>
        <v>185</v>
      </c>
    </row>
    <row r="10" spans="1:19" x14ac:dyDescent="0.3">
      <c r="A10" s="54">
        <f t="shared" si="3"/>
        <v>45385</v>
      </c>
      <c r="B10" s="78"/>
      <c r="C10" s="79"/>
      <c r="D10" s="80"/>
      <c r="E10" s="81">
        <v>35000</v>
      </c>
      <c r="F10" s="81"/>
      <c r="G10" s="81"/>
      <c r="H10" s="81"/>
      <c r="I10" s="79"/>
      <c r="J10" s="79"/>
      <c r="K10" s="60">
        <f>SUM($E$10:$J$10)</f>
        <v>35000</v>
      </c>
      <c r="L10" s="68">
        <f t="shared" si="0"/>
        <v>7000</v>
      </c>
      <c r="M10" s="69">
        <f t="shared" si="1"/>
        <v>7000</v>
      </c>
      <c r="N10" s="86"/>
      <c r="O10" s="80">
        <v>49</v>
      </c>
      <c r="P10" s="87"/>
      <c r="Q10" s="61">
        <f t="shared" si="2"/>
        <v>6766</v>
      </c>
      <c r="R10" s="90"/>
      <c r="S10" s="62">
        <f t="shared" si="4"/>
        <v>0</v>
      </c>
    </row>
    <row r="11" spans="1:19" x14ac:dyDescent="0.3">
      <c r="A11" s="54">
        <f t="shared" si="3"/>
        <v>45416</v>
      </c>
      <c r="B11" s="78"/>
      <c r="C11" s="79"/>
      <c r="D11" s="80"/>
      <c r="E11" s="81">
        <v>65000</v>
      </c>
      <c r="F11" s="81"/>
      <c r="G11" s="81"/>
      <c r="H11" s="81"/>
      <c r="I11" s="79"/>
      <c r="J11" s="79"/>
      <c r="K11" s="60">
        <f>SUM($E$11:$J$11)</f>
        <v>65000</v>
      </c>
      <c r="L11" s="68">
        <f t="shared" si="0"/>
        <v>13000</v>
      </c>
      <c r="M11" s="69">
        <f t="shared" si="1"/>
        <v>13000</v>
      </c>
      <c r="N11" s="86"/>
      <c r="O11" s="80">
        <v>49</v>
      </c>
      <c r="P11" s="87"/>
      <c r="Q11" s="61">
        <f t="shared" si="2"/>
        <v>12951</v>
      </c>
      <c r="R11" s="90"/>
      <c r="S11" s="62">
        <f t="shared" si="4"/>
        <v>0</v>
      </c>
    </row>
    <row r="12" spans="1:19" x14ac:dyDescent="0.3">
      <c r="A12" s="54">
        <f t="shared" si="3"/>
        <v>45447</v>
      </c>
      <c r="B12" s="78"/>
      <c r="C12" s="79"/>
      <c r="D12" s="80"/>
      <c r="E12" s="81">
        <v>37000</v>
      </c>
      <c r="F12" s="81"/>
      <c r="G12" s="81"/>
      <c r="H12" s="81"/>
      <c r="I12" s="79"/>
      <c r="J12" s="79"/>
      <c r="K12" s="60">
        <f>SUM($E$12:$J$12)</f>
        <v>37000</v>
      </c>
      <c r="L12" s="68">
        <f t="shared" si="0"/>
        <v>7400</v>
      </c>
      <c r="M12" s="69">
        <f t="shared" si="1"/>
        <v>7400</v>
      </c>
      <c r="N12" s="86"/>
      <c r="O12" s="80">
        <v>99</v>
      </c>
      <c r="P12" s="87"/>
      <c r="Q12" s="61">
        <f t="shared" si="2"/>
        <v>7301</v>
      </c>
      <c r="R12" s="90"/>
      <c r="S12" s="62">
        <f t="shared" si="4"/>
        <v>0</v>
      </c>
    </row>
    <row r="13" spans="1:19" x14ac:dyDescent="0.3">
      <c r="A13" s="54">
        <f t="shared" si="3"/>
        <v>45478</v>
      </c>
      <c r="B13" s="78"/>
      <c r="C13" s="79"/>
      <c r="D13" s="80"/>
      <c r="E13" s="81">
        <v>36667</v>
      </c>
      <c r="F13" s="81"/>
      <c r="G13" s="81"/>
      <c r="H13" s="81"/>
      <c r="I13" s="79"/>
      <c r="J13" s="79"/>
      <c r="K13" s="60">
        <f>SUM($E$13:$J$13)</f>
        <v>36667</v>
      </c>
      <c r="L13" s="68">
        <f t="shared" si="0"/>
        <v>7333.4000000000005</v>
      </c>
      <c r="M13" s="69">
        <f t="shared" si="1"/>
        <v>7333.4000000000005</v>
      </c>
      <c r="N13" s="86"/>
      <c r="O13" s="80">
        <v>55</v>
      </c>
      <c r="P13" s="87"/>
      <c r="Q13" s="61">
        <f t="shared" si="2"/>
        <v>7278.4000000000005</v>
      </c>
      <c r="R13" s="90"/>
      <c r="S13" s="62">
        <f t="shared" si="4"/>
        <v>0</v>
      </c>
    </row>
    <row r="14" spans="1:19" x14ac:dyDescent="0.3">
      <c r="A14" s="54">
        <f t="shared" si="3"/>
        <v>45509</v>
      </c>
      <c r="B14" s="78"/>
      <c r="C14" s="79"/>
      <c r="D14" s="80"/>
      <c r="E14" s="81">
        <v>37000</v>
      </c>
      <c r="F14" s="81"/>
      <c r="G14" s="81"/>
      <c r="H14" s="81"/>
      <c r="I14" s="79"/>
      <c r="J14" s="79"/>
      <c r="K14" s="60">
        <f>SUM($E$14:$J$14)</f>
        <v>37000</v>
      </c>
      <c r="L14" s="68">
        <f t="shared" si="0"/>
        <v>7400</v>
      </c>
      <c r="M14" s="69">
        <f t="shared" si="1"/>
        <v>7400</v>
      </c>
      <c r="N14" s="86"/>
      <c r="O14" s="80">
        <v>373</v>
      </c>
      <c r="P14" s="87"/>
      <c r="Q14" s="61">
        <f t="shared" si="2"/>
        <v>7027</v>
      </c>
      <c r="R14" s="90"/>
      <c r="S14" s="62">
        <f t="shared" si="4"/>
        <v>0</v>
      </c>
    </row>
    <row r="15" spans="1:19" x14ac:dyDescent="0.3">
      <c r="A15" s="54">
        <f>+A14+31</f>
        <v>45540</v>
      </c>
      <c r="B15" s="78"/>
      <c r="C15" s="79"/>
      <c r="D15" s="80"/>
      <c r="E15" s="81">
        <v>37333</v>
      </c>
      <c r="F15" s="81"/>
      <c r="G15" s="81"/>
      <c r="H15" s="81"/>
      <c r="I15" s="79"/>
      <c r="J15" s="79"/>
      <c r="K15" s="60">
        <f>SUM($E$15:$J$15)</f>
        <v>37333</v>
      </c>
      <c r="L15" s="68">
        <f t="shared" si="0"/>
        <v>7466.6</v>
      </c>
      <c r="M15" s="69">
        <f t="shared" si="1"/>
        <v>7466.6</v>
      </c>
      <c r="N15" s="86"/>
      <c r="O15" s="80">
        <v>49</v>
      </c>
      <c r="P15" s="87"/>
      <c r="Q15" s="61">
        <f t="shared" si="2"/>
        <v>7417.6</v>
      </c>
      <c r="R15" s="90"/>
      <c r="S15" s="62">
        <f t="shared" si="4"/>
        <v>0</v>
      </c>
    </row>
    <row r="16" spans="1:19" x14ac:dyDescent="0.3">
      <c r="A16" s="54">
        <f t="shared" si="3"/>
        <v>45571</v>
      </c>
      <c r="B16" s="78"/>
      <c r="C16" s="79"/>
      <c r="D16" s="80"/>
      <c r="E16" s="81">
        <v>37000</v>
      </c>
      <c r="F16" s="81"/>
      <c r="G16" s="81"/>
      <c r="H16" s="81"/>
      <c r="I16" s="79"/>
      <c r="J16" s="79"/>
      <c r="K16" s="60">
        <f>SUM($E$16:$J$16)</f>
        <v>37000</v>
      </c>
      <c r="L16" s="68">
        <f t="shared" si="0"/>
        <v>7400</v>
      </c>
      <c r="M16" s="69">
        <f t="shared" si="1"/>
        <v>7400</v>
      </c>
      <c r="N16" s="86"/>
      <c r="O16" s="80">
        <v>49</v>
      </c>
      <c r="P16" s="87"/>
      <c r="Q16" s="61">
        <f t="shared" si="2"/>
        <v>7351</v>
      </c>
      <c r="R16" s="90"/>
      <c r="S16" s="62">
        <f t="shared" si="4"/>
        <v>0</v>
      </c>
    </row>
    <row r="17" spans="1:19" x14ac:dyDescent="0.3">
      <c r="A17" s="54">
        <f t="shared" si="3"/>
        <v>45602</v>
      </c>
      <c r="B17" s="78"/>
      <c r="C17" s="79"/>
      <c r="D17" s="80"/>
      <c r="E17" s="78"/>
      <c r="F17" s="81"/>
      <c r="G17" s="81"/>
      <c r="H17" s="81"/>
      <c r="I17" s="79"/>
      <c r="J17" s="79"/>
      <c r="K17" s="60">
        <f>SUM($E$17:$J$17)</f>
        <v>0</v>
      </c>
      <c r="L17" s="68">
        <f t="shared" si="0"/>
        <v>0</v>
      </c>
      <c r="M17" s="69">
        <f t="shared" si="1"/>
        <v>0</v>
      </c>
      <c r="N17" s="86"/>
      <c r="O17" s="80"/>
      <c r="P17" s="87"/>
      <c r="Q17" s="61">
        <f t="shared" si="2"/>
        <v>0</v>
      </c>
      <c r="R17" s="90"/>
      <c r="S17" s="62">
        <f t="shared" si="4"/>
        <v>0</v>
      </c>
    </row>
    <row r="18" spans="1:19" x14ac:dyDescent="0.3">
      <c r="A18" s="54">
        <f t="shared" si="3"/>
        <v>45633</v>
      </c>
      <c r="B18" s="78"/>
      <c r="C18" s="79"/>
      <c r="D18" s="80"/>
      <c r="E18" s="78"/>
      <c r="F18" s="81"/>
      <c r="G18" s="81"/>
      <c r="H18" s="81"/>
      <c r="I18" s="79"/>
      <c r="J18" s="79"/>
      <c r="K18" s="60">
        <f>SUM($E$18:$J$18)</f>
        <v>0</v>
      </c>
      <c r="L18" s="68">
        <f t="shared" si="0"/>
        <v>0</v>
      </c>
      <c r="M18" s="69">
        <f t="shared" si="1"/>
        <v>0</v>
      </c>
      <c r="N18" s="86"/>
      <c r="O18" s="80"/>
      <c r="P18" s="87"/>
      <c r="Q18" s="61">
        <f t="shared" si="2"/>
        <v>0</v>
      </c>
      <c r="R18" s="90"/>
      <c r="S18" s="62">
        <f t="shared" si="4"/>
        <v>0</v>
      </c>
    </row>
    <row r="19" spans="1:19" x14ac:dyDescent="0.3">
      <c r="A19" s="54">
        <f t="shared" si="3"/>
        <v>45664</v>
      </c>
      <c r="B19" s="78"/>
      <c r="C19" s="79"/>
      <c r="D19" s="80"/>
      <c r="E19" s="78"/>
      <c r="F19" s="81"/>
      <c r="G19" s="81"/>
      <c r="H19" s="79"/>
      <c r="I19" s="79"/>
      <c r="J19" s="79"/>
      <c r="K19" s="60">
        <f>SUM($E$19:$J$19)</f>
        <v>0</v>
      </c>
      <c r="L19" s="68">
        <f t="shared" si="0"/>
        <v>0</v>
      </c>
      <c r="M19" s="69">
        <f t="shared" si="1"/>
        <v>0</v>
      </c>
      <c r="N19" s="86"/>
      <c r="O19" s="80"/>
      <c r="P19" s="87"/>
      <c r="Q19" s="61">
        <f t="shared" si="2"/>
        <v>0</v>
      </c>
      <c r="R19" s="90"/>
      <c r="S19" s="62">
        <f t="shared" si="4"/>
        <v>0</v>
      </c>
    </row>
    <row r="20" spans="1:19" x14ac:dyDescent="0.3">
      <c r="A20" s="54">
        <f t="shared" si="3"/>
        <v>45695</v>
      </c>
      <c r="B20" s="78"/>
      <c r="C20" s="79"/>
      <c r="D20" s="80"/>
      <c r="E20" s="78"/>
      <c r="F20" s="81"/>
      <c r="G20" s="81"/>
      <c r="H20" s="79"/>
      <c r="I20" s="79"/>
      <c r="J20" s="79"/>
      <c r="K20" s="60">
        <f>SUM($E$20:$J$20)</f>
        <v>0</v>
      </c>
      <c r="L20" s="68">
        <f t="shared" si="0"/>
        <v>0</v>
      </c>
      <c r="M20" s="69">
        <f t="shared" si="1"/>
        <v>0</v>
      </c>
      <c r="N20" s="86"/>
      <c r="O20" s="80"/>
      <c r="P20" s="87"/>
      <c r="Q20" s="61">
        <f t="shared" si="2"/>
        <v>0</v>
      </c>
      <c r="R20" s="90"/>
      <c r="S20" s="62">
        <f t="shared" si="4"/>
        <v>0</v>
      </c>
    </row>
    <row r="21" spans="1:19" x14ac:dyDescent="0.3">
      <c r="A21" s="54">
        <f t="shared" si="3"/>
        <v>45726</v>
      </c>
      <c r="B21" s="144"/>
      <c r="C21" s="145"/>
      <c r="D21" s="146"/>
      <c r="E21" s="144"/>
      <c r="F21" s="147"/>
      <c r="G21" s="147"/>
      <c r="H21" s="145"/>
      <c r="I21" s="145"/>
      <c r="J21" s="145"/>
      <c r="K21" s="60">
        <f t="shared" ref="K21:K30" si="5">SUM($E$20:$J$20)</f>
        <v>0</v>
      </c>
      <c r="L21" s="68">
        <f t="shared" si="0"/>
        <v>0</v>
      </c>
      <c r="M21" s="69">
        <f t="shared" si="1"/>
        <v>0</v>
      </c>
      <c r="N21" s="148"/>
      <c r="O21" s="146"/>
      <c r="P21" s="149"/>
      <c r="Q21" s="61">
        <f t="shared" si="2"/>
        <v>0</v>
      </c>
      <c r="R21" s="150"/>
      <c r="S21" s="62">
        <f t="shared" si="4"/>
        <v>0</v>
      </c>
    </row>
    <row r="22" spans="1:19" x14ac:dyDescent="0.3">
      <c r="A22" s="54">
        <f t="shared" si="3"/>
        <v>45757</v>
      </c>
      <c r="B22" s="144"/>
      <c r="C22" s="145"/>
      <c r="D22" s="146"/>
      <c r="E22" s="144"/>
      <c r="F22" s="147"/>
      <c r="G22" s="147"/>
      <c r="H22" s="145"/>
      <c r="I22" s="145"/>
      <c r="J22" s="145"/>
      <c r="K22" s="60">
        <f t="shared" si="5"/>
        <v>0</v>
      </c>
      <c r="L22" s="68">
        <f t="shared" si="0"/>
        <v>0</v>
      </c>
      <c r="M22" s="69">
        <f t="shared" si="1"/>
        <v>0</v>
      </c>
      <c r="N22" s="148"/>
      <c r="O22" s="146"/>
      <c r="P22" s="149"/>
      <c r="Q22" s="61">
        <f t="shared" si="2"/>
        <v>0</v>
      </c>
      <c r="R22" s="150"/>
      <c r="S22" s="62">
        <f t="shared" si="4"/>
        <v>0</v>
      </c>
    </row>
    <row r="23" spans="1:19" x14ac:dyDescent="0.3">
      <c r="A23" s="54">
        <f t="shared" si="3"/>
        <v>45788</v>
      </c>
      <c r="B23" s="144"/>
      <c r="C23" s="145"/>
      <c r="D23" s="146"/>
      <c r="E23" s="144"/>
      <c r="F23" s="147"/>
      <c r="G23" s="147"/>
      <c r="H23" s="145"/>
      <c r="I23" s="145"/>
      <c r="J23" s="145"/>
      <c r="K23" s="60">
        <f t="shared" si="5"/>
        <v>0</v>
      </c>
      <c r="L23" s="68">
        <f t="shared" si="0"/>
        <v>0</v>
      </c>
      <c r="M23" s="69">
        <f t="shared" si="1"/>
        <v>0</v>
      </c>
      <c r="N23" s="148"/>
      <c r="O23" s="146"/>
      <c r="P23" s="149"/>
      <c r="Q23" s="61">
        <f t="shared" si="2"/>
        <v>0</v>
      </c>
      <c r="R23" s="150"/>
      <c r="S23" s="62">
        <f t="shared" si="4"/>
        <v>0</v>
      </c>
    </row>
    <row r="24" spans="1:19" x14ac:dyDescent="0.3">
      <c r="A24" s="54">
        <f t="shared" si="3"/>
        <v>45819</v>
      </c>
      <c r="B24" s="144"/>
      <c r="C24" s="145"/>
      <c r="D24" s="146"/>
      <c r="E24" s="144"/>
      <c r="F24" s="147"/>
      <c r="G24" s="147"/>
      <c r="H24" s="145"/>
      <c r="I24" s="145"/>
      <c r="J24" s="145"/>
      <c r="K24" s="60">
        <f t="shared" si="5"/>
        <v>0</v>
      </c>
      <c r="L24" s="68">
        <f t="shared" si="0"/>
        <v>0</v>
      </c>
      <c r="M24" s="69">
        <f t="shared" si="1"/>
        <v>0</v>
      </c>
      <c r="N24" s="148"/>
      <c r="O24" s="146"/>
      <c r="P24" s="149"/>
      <c r="Q24" s="61">
        <f t="shared" si="2"/>
        <v>0</v>
      </c>
      <c r="R24" s="150"/>
      <c r="S24" s="62">
        <f t="shared" si="4"/>
        <v>0</v>
      </c>
    </row>
    <row r="25" spans="1:19" x14ac:dyDescent="0.3">
      <c r="A25" s="54">
        <f t="shared" si="3"/>
        <v>45850</v>
      </c>
      <c r="B25" s="144"/>
      <c r="C25" s="145"/>
      <c r="D25" s="146"/>
      <c r="E25" s="144"/>
      <c r="F25" s="147"/>
      <c r="G25" s="147"/>
      <c r="H25" s="145"/>
      <c r="I25" s="145"/>
      <c r="J25" s="145"/>
      <c r="K25" s="60">
        <f t="shared" si="5"/>
        <v>0</v>
      </c>
      <c r="L25" s="68">
        <f t="shared" si="0"/>
        <v>0</v>
      </c>
      <c r="M25" s="69">
        <f t="shared" si="1"/>
        <v>0</v>
      </c>
      <c r="N25" s="148"/>
      <c r="O25" s="146"/>
      <c r="P25" s="149"/>
      <c r="Q25" s="61">
        <f t="shared" si="2"/>
        <v>0</v>
      </c>
      <c r="R25" s="150"/>
      <c r="S25" s="62">
        <f t="shared" si="4"/>
        <v>0</v>
      </c>
    </row>
    <row r="26" spans="1:19" x14ac:dyDescent="0.3">
      <c r="A26" s="54">
        <f t="shared" si="3"/>
        <v>45881</v>
      </c>
      <c r="B26" s="144"/>
      <c r="C26" s="145"/>
      <c r="D26" s="146"/>
      <c r="E26" s="144"/>
      <c r="F26" s="147"/>
      <c r="G26" s="147"/>
      <c r="H26" s="145"/>
      <c r="I26" s="145"/>
      <c r="J26" s="145"/>
      <c r="K26" s="60">
        <f t="shared" si="5"/>
        <v>0</v>
      </c>
      <c r="L26" s="68">
        <f t="shared" si="0"/>
        <v>0</v>
      </c>
      <c r="M26" s="69">
        <f t="shared" si="1"/>
        <v>0</v>
      </c>
      <c r="N26" s="148"/>
      <c r="O26" s="146"/>
      <c r="P26" s="149"/>
      <c r="Q26" s="61">
        <f t="shared" si="2"/>
        <v>0</v>
      </c>
      <c r="R26" s="150"/>
      <c r="S26" s="62">
        <f t="shared" si="4"/>
        <v>0</v>
      </c>
    </row>
    <row r="27" spans="1:19" x14ac:dyDescent="0.3">
      <c r="A27" s="54">
        <f t="shared" si="3"/>
        <v>45912</v>
      </c>
      <c r="B27" s="144"/>
      <c r="C27" s="145"/>
      <c r="D27" s="146"/>
      <c r="E27" s="144"/>
      <c r="F27" s="147"/>
      <c r="G27" s="147"/>
      <c r="H27" s="145"/>
      <c r="I27" s="145"/>
      <c r="J27" s="145"/>
      <c r="K27" s="60">
        <f t="shared" si="5"/>
        <v>0</v>
      </c>
      <c r="L27" s="68">
        <f t="shared" si="0"/>
        <v>0</v>
      </c>
      <c r="M27" s="69">
        <f t="shared" si="1"/>
        <v>0</v>
      </c>
      <c r="N27" s="148"/>
      <c r="O27" s="146"/>
      <c r="P27" s="149"/>
      <c r="Q27" s="61">
        <f t="shared" si="2"/>
        <v>0</v>
      </c>
      <c r="R27" s="150"/>
      <c r="S27" s="62">
        <f t="shared" si="4"/>
        <v>0</v>
      </c>
    </row>
    <row r="28" spans="1:19" x14ac:dyDescent="0.3">
      <c r="A28" s="54">
        <f t="shared" si="3"/>
        <v>45943</v>
      </c>
      <c r="B28" s="144"/>
      <c r="C28" s="145"/>
      <c r="D28" s="146"/>
      <c r="E28" s="144"/>
      <c r="F28" s="147"/>
      <c r="G28" s="147"/>
      <c r="H28" s="145"/>
      <c r="I28" s="145"/>
      <c r="J28" s="145"/>
      <c r="K28" s="60">
        <f t="shared" si="5"/>
        <v>0</v>
      </c>
      <c r="L28" s="68">
        <f t="shared" si="0"/>
        <v>0</v>
      </c>
      <c r="M28" s="69">
        <f t="shared" si="1"/>
        <v>0</v>
      </c>
      <c r="N28" s="148"/>
      <c r="O28" s="146"/>
      <c r="P28" s="149"/>
      <c r="Q28" s="61">
        <f t="shared" si="2"/>
        <v>0</v>
      </c>
      <c r="R28" s="150"/>
      <c r="S28" s="62">
        <f t="shared" si="4"/>
        <v>0</v>
      </c>
    </row>
    <row r="29" spans="1:19" x14ac:dyDescent="0.3">
      <c r="A29" s="54">
        <f t="shared" si="3"/>
        <v>45974</v>
      </c>
      <c r="B29" s="144"/>
      <c r="C29" s="145"/>
      <c r="D29" s="146"/>
      <c r="E29" s="144"/>
      <c r="F29" s="147"/>
      <c r="G29" s="147"/>
      <c r="H29" s="145"/>
      <c r="I29" s="145"/>
      <c r="J29" s="145"/>
      <c r="K29" s="60">
        <f t="shared" si="5"/>
        <v>0</v>
      </c>
      <c r="L29" s="68">
        <f t="shared" si="0"/>
        <v>0</v>
      </c>
      <c r="M29" s="69">
        <f t="shared" si="1"/>
        <v>0</v>
      </c>
      <c r="N29" s="148"/>
      <c r="O29" s="146"/>
      <c r="P29" s="149"/>
      <c r="Q29" s="61">
        <f t="shared" si="2"/>
        <v>0</v>
      </c>
      <c r="R29" s="150"/>
      <c r="S29" s="62">
        <f t="shared" si="4"/>
        <v>0</v>
      </c>
    </row>
    <row r="30" spans="1:19" ht="15" thickBot="1" x14ac:dyDescent="0.35">
      <c r="A30" s="54">
        <f t="shared" si="3"/>
        <v>46005</v>
      </c>
      <c r="B30" s="82"/>
      <c r="C30" s="83"/>
      <c r="D30" s="84"/>
      <c r="E30" s="82"/>
      <c r="F30" s="85"/>
      <c r="G30" s="85"/>
      <c r="H30" s="83"/>
      <c r="I30" s="83"/>
      <c r="J30" s="83"/>
      <c r="K30" s="60">
        <f t="shared" si="5"/>
        <v>0</v>
      </c>
      <c r="L30" s="68">
        <f t="shared" si="0"/>
        <v>0</v>
      </c>
      <c r="M30" s="69">
        <f t="shared" si="1"/>
        <v>0</v>
      </c>
      <c r="N30" s="88"/>
      <c r="O30" s="84"/>
      <c r="P30" s="89"/>
      <c r="Q30" s="61">
        <f t="shared" si="2"/>
        <v>0</v>
      </c>
      <c r="R30" s="91"/>
      <c r="S30" s="62">
        <f t="shared" si="4"/>
        <v>0</v>
      </c>
    </row>
    <row r="31" spans="1:19" ht="15" thickBot="1" x14ac:dyDescent="0.35">
      <c r="A31" s="51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S31" s="55"/>
    </row>
    <row r="32" spans="1:19" ht="15" thickBot="1" x14ac:dyDescent="0.35">
      <c r="A32" s="56" t="s">
        <v>42</v>
      </c>
      <c r="B32" s="63">
        <f t="shared" ref="B32:O32" si="6">SUM(B6:B30)</f>
        <v>0</v>
      </c>
      <c r="C32" s="63">
        <f t="shared" si="6"/>
        <v>0</v>
      </c>
      <c r="D32" s="63">
        <f t="shared" si="6"/>
        <v>0</v>
      </c>
      <c r="E32" s="63">
        <f>SUM(E6:E30)</f>
        <v>285000</v>
      </c>
      <c r="F32" s="63">
        <f t="shared" si="6"/>
        <v>0</v>
      </c>
      <c r="G32" s="63">
        <f t="shared" si="6"/>
        <v>0</v>
      </c>
      <c r="H32" s="63">
        <f t="shared" si="6"/>
        <v>0</v>
      </c>
      <c r="I32" s="63">
        <f t="shared" si="6"/>
        <v>0</v>
      </c>
      <c r="J32" s="63">
        <f t="shared" si="6"/>
        <v>0</v>
      </c>
      <c r="K32" s="63">
        <f t="shared" si="6"/>
        <v>285000</v>
      </c>
      <c r="L32" s="63">
        <f t="shared" si="6"/>
        <v>57000</v>
      </c>
      <c r="M32" s="63">
        <f t="shared" si="6"/>
        <v>57000</v>
      </c>
      <c r="N32" s="63">
        <f t="shared" si="6"/>
        <v>0</v>
      </c>
      <c r="O32" s="63">
        <f t="shared" si="6"/>
        <v>908</v>
      </c>
      <c r="P32" s="63"/>
      <c r="Q32" s="63">
        <f>SUM(Q6:Q30)</f>
        <v>56092</v>
      </c>
      <c r="R32" s="63">
        <f>SUM(R6:R30)</f>
        <v>0</v>
      </c>
      <c r="S32" s="63">
        <f>SUM(S6:S30)</f>
        <v>408</v>
      </c>
    </row>
    <row r="33" spans="1:19" ht="15" thickBot="1" x14ac:dyDescent="0.3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 t="s">
        <v>28</v>
      </c>
      <c r="L33" s="51"/>
      <c r="M33" s="51"/>
      <c r="N33" s="51"/>
      <c r="O33" s="51"/>
      <c r="P33" s="51"/>
      <c r="Q33" s="51"/>
      <c r="S33" s="51"/>
    </row>
    <row r="34" spans="1:19" ht="15" thickBot="1" x14ac:dyDescent="0.35">
      <c r="A34" s="51"/>
      <c r="B34" s="51"/>
      <c r="C34" s="51"/>
      <c r="D34" s="57"/>
      <c r="E34" s="58" t="s">
        <v>43</v>
      </c>
      <c r="F34" s="63">
        <f>F32*F4</f>
        <v>0</v>
      </c>
      <c r="G34" s="63"/>
      <c r="H34" s="63">
        <f>H32*H4</f>
        <v>0</v>
      </c>
      <c r="I34" s="63">
        <f>I32*I4</f>
        <v>0</v>
      </c>
      <c r="J34" s="63">
        <f>J32*J4</f>
        <v>0</v>
      </c>
      <c r="K34" s="64"/>
      <c r="L34" s="217">
        <f>SUM(F34:K34)</f>
        <v>0</v>
      </c>
      <c r="M34" s="218"/>
      <c r="N34" s="51"/>
      <c r="O34" s="51"/>
      <c r="P34" s="51"/>
      <c r="Q34" s="51"/>
      <c r="S34" s="51"/>
    </row>
    <row r="35" spans="1:19" ht="15" thickBot="1" x14ac:dyDescent="0.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9" t="s">
        <v>44</v>
      </c>
      <c r="L35" s="219">
        <f>L32-M32-L34</f>
        <v>0</v>
      </c>
      <c r="M35" s="220"/>
      <c r="N35" s="51"/>
      <c r="O35" s="51"/>
      <c r="P35" s="51"/>
      <c r="Q35" s="51"/>
      <c r="S35" s="52"/>
    </row>
    <row r="39" spans="1:19" x14ac:dyDescent="0.3">
      <c r="M39" s="20"/>
    </row>
  </sheetData>
  <protectedRanges>
    <protectedRange sqref="R7:R30" name="Plage6"/>
    <protectedRange sqref="A7" name="Plage5"/>
    <protectedRange algorithmName="SHA-512" hashValue="XTZIuf1figxs338HZkZQBGJxf29SG7N5sAN4syHJks0xn4D313aebG5HyAtQdViwmWwd9KTZzqdc2FdAneiz1g==" saltValue="FvLFf+68SF4ZAcS6ogZ64Q==" spinCount="100000" sqref="S5" name="Plage4"/>
    <protectedRange algorithmName="SHA-512" hashValue="VpvFyrHplv80RKp8/hyRFvgpIkhTv7PG3/2+w9nNR9F6iCiBxIqhFybCxoCPi8ABqzV08WBfe87s8ZnnhO4KeQ==" saltValue="Cht0/xlSNFI2pIedRIKCIA==" spinCount="100000" sqref="N7:P30" name="Plage3"/>
    <protectedRange algorithmName="SHA-512" hashValue="eS/7TMUDoAs5yz66e1I1RG8tfJBeNv4+Pl86AVHWpnnPDpF1u7uUKcNth4ccacCaFGOuNyEhomb1ASqlcu2Yrg==" saltValue="YowVsgB5GrcrQ2x2qc5dQg==" spinCount="100000" sqref="B7:J30" name="Plage2"/>
  </protectedRanges>
  <mergeCells count="17">
    <mergeCell ref="L34:M34"/>
    <mergeCell ref="L35:M35"/>
    <mergeCell ref="A3:A4"/>
    <mergeCell ref="B3:D3"/>
    <mergeCell ref="F3:J3"/>
    <mergeCell ref="K3:K4"/>
    <mergeCell ref="L3:L4"/>
    <mergeCell ref="M3:M4"/>
    <mergeCell ref="S2:S4"/>
    <mergeCell ref="N3:N4"/>
    <mergeCell ref="O3:O4"/>
    <mergeCell ref="B2:K2"/>
    <mergeCell ref="L2:M2"/>
    <mergeCell ref="N2:O2"/>
    <mergeCell ref="P2:P4"/>
    <mergeCell ref="Q2:Q4"/>
    <mergeCell ref="R2:R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65"/>
  <sheetViews>
    <sheetView showGridLines="0" tabSelected="1" zoomScaleNormal="100" workbookViewId="0">
      <pane xSplit="2" ySplit="3" topLeftCell="C9" activePane="bottomRight" state="frozen"/>
      <selection pane="topRight" activeCell="B1" sqref="B1"/>
      <selection pane="bottomLeft" activeCell="A12" sqref="A12"/>
      <selection pane="bottomRight" activeCell="B34" sqref="B34:M34"/>
    </sheetView>
  </sheetViews>
  <sheetFormatPr baseColWidth="10" defaultRowHeight="14.4" x14ac:dyDescent="0.3"/>
  <cols>
    <col min="1" max="1" width="5.109375" customWidth="1"/>
    <col min="2" max="2" width="15.6640625" bestFit="1" customWidth="1"/>
    <col min="4" max="4" width="27" customWidth="1"/>
    <col min="5" max="5" width="20.33203125" customWidth="1"/>
    <col min="6" max="6" width="22.88671875" bestFit="1" customWidth="1"/>
    <col min="14" max="14" width="12.109375" style="2" bestFit="1" customWidth="1"/>
  </cols>
  <sheetData>
    <row r="1" spans="1:13" x14ac:dyDescent="0.3">
      <c r="B1" s="107" t="s">
        <v>78</v>
      </c>
      <c r="C1" s="225" t="s">
        <v>79</v>
      </c>
      <c r="D1" s="225"/>
    </row>
    <row r="2" spans="1:13" x14ac:dyDescent="0.3">
      <c r="M2" s="70"/>
    </row>
    <row r="3" spans="1:13" ht="15" customHeight="1" x14ac:dyDescent="0.3">
      <c r="A3" s="247" t="s">
        <v>138</v>
      </c>
      <c r="B3" s="137" t="s">
        <v>137</v>
      </c>
      <c r="C3" s="254" t="s">
        <v>136</v>
      </c>
      <c r="D3" s="255"/>
      <c r="E3" s="71" t="s">
        <v>45</v>
      </c>
      <c r="F3" s="77">
        <v>5.5E-2</v>
      </c>
      <c r="G3" s="77">
        <v>0.2</v>
      </c>
      <c r="H3" s="77">
        <v>0.1</v>
      </c>
      <c r="I3" s="77">
        <v>2.1000000000000001E-2</v>
      </c>
      <c r="J3" s="77">
        <v>8.5000000000000006E-2</v>
      </c>
      <c r="K3" s="71" t="s">
        <v>46</v>
      </c>
      <c r="L3" s="71" t="s">
        <v>47</v>
      </c>
      <c r="M3" s="71" t="s">
        <v>1</v>
      </c>
    </row>
    <row r="4" spans="1:13" x14ac:dyDescent="0.3">
      <c r="A4" s="247"/>
      <c r="B4" s="138">
        <v>70600</v>
      </c>
      <c r="C4" s="240" t="s">
        <v>180</v>
      </c>
      <c r="D4" s="241"/>
      <c r="E4" s="73"/>
      <c r="F4" s="74"/>
      <c r="G4" s="74">
        <v>247833.33</v>
      </c>
      <c r="H4" s="74"/>
      <c r="I4" s="74"/>
      <c r="J4" s="74"/>
      <c r="K4" s="101">
        <f>SUM(E4:J4)</f>
        <v>247833.33</v>
      </c>
      <c r="L4" s="101">
        <f>+K4+F4*$F$3+G4*$G$3+H4*$H$3+I4*$I$3+J4*$J$3</f>
        <v>297399.99599999998</v>
      </c>
      <c r="M4" s="101">
        <f>+L4-K4</f>
        <v>49566.665999999997</v>
      </c>
    </row>
    <row r="5" spans="1:13" x14ac:dyDescent="0.3">
      <c r="A5" s="247"/>
      <c r="B5" s="138"/>
      <c r="C5" s="240"/>
      <c r="D5" s="241"/>
      <c r="E5" s="73"/>
      <c r="F5" s="74"/>
      <c r="G5" s="74"/>
      <c r="H5" s="74"/>
      <c r="I5" s="74"/>
      <c r="J5" s="74"/>
      <c r="K5" s="101">
        <f t="shared" ref="K5:K6" si="0">SUM(E5:J5)</f>
        <v>0</v>
      </c>
      <c r="L5" s="101">
        <f t="shared" ref="L5:L6" si="1">+K5+F5*$F$3+G5*$G$3+H5*$H$3+I5*$I$3+J5*$J$3</f>
        <v>0</v>
      </c>
      <c r="M5" s="101">
        <f t="shared" ref="M5:M6" si="2">+L5-K5</f>
        <v>0</v>
      </c>
    </row>
    <row r="6" spans="1:13" x14ac:dyDescent="0.3">
      <c r="A6" s="247"/>
      <c r="B6" s="138" t="s">
        <v>48</v>
      </c>
      <c r="C6" s="240" t="s">
        <v>28</v>
      </c>
      <c r="D6" s="241"/>
      <c r="E6" s="73"/>
      <c r="F6" s="74"/>
      <c r="G6" s="74"/>
      <c r="H6" s="74"/>
      <c r="I6" s="74"/>
      <c r="J6" s="74"/>
      <c r="K6" s="101">
        <f t="shared" si="0"/>
        <v>0</v>
      </c>
      <c r="L6" s="101">
        <f t="shared" si="1"/>
        <v>0</v>
      </c>
      <c r="M6" s="101">
        <f t="shared" si="2"/>
        <v>0</v>
      </c>
    </row>
    <row r="7" spans="1:13" x14ac:dyDescent="0.3">
      <c r="A7" s="247"/>
      <c r="B7" s="139" t="s">
        <v>28</v>
      </c>
      <c r="C7" s="94" t="s">
        <v>49</v>
      </c>
      <c r="D7" s="95"/>
      <c r="E7" s="96">
        <f t="shared" ref="E7:M7" si="3">SUM(E4:E6)</f>
        <v>0</v>
      </c>
      <c r="F7" s="96">
        <f t="shared" si="3"/>
        <v>0</v>
      </c>
      <c r="G7" s="96">
        <f t="shared" si="3"/>
        <v>247833.33</v>
      </c>
      <c r="H7" s="96">
        <f t="shared" si="3"/>
        <v>0</v>
      </c>
      <c r="I7" s="96">
        <f t="shared" si="3"/>
        <v>0</v>
      </c>
      <c r="J7" s="96">
        <f t="shared" si="3"/>
        <v>0</v>
      </c>
      <c r="K7" s="102">
        <f t="shared" si="3"/>
        <v>247833.33</v>
      </c>
      <c r="L7" s="102">
        <f t="shared" si="3"/>
        <v>297399.99599999998</v>
      </c>
      <c r="M7" s="102">
        <f t="shared" si="3"/>
        <v>49566.665999999997</v>
      </c>
    </row>
    <row r="8" spans="1:13" x14ac:dyDescent="0.3">
      <c r="A8" s="247"/>
      <c r="B8" s="140"/>
      <c r="C8" s="72"/>
      <c r="D8" s="93"/>
      <c r="E8" s="72"/>
      <c r="F8" s="72"/>
      <c r="G8" s="72"/>
      <c r="H8" s="72"/>
      <c r="I8" s="72"/>
      <c r="J8" s="72"/>
      <c r="K8" s="72"/>
      <c r="L8" s="72"/>
      <c r="M8" s="72"/>
    </row>
    <row r="9" spans="1:13" x14ac:dyDescent="0.3">
      <c r="A9" s="247"/>
      <c r="B9" s="141">
        <v>775000</v>
      </c>
      <c r="C9" s="242" t="s">
        <v>50</v>
      </c>
      <c r="D9" s="242"/>
      <c r="E9" s="75"/>
      <c r="F9" s="75"/>
      <c r="G9" s="75"/>
      <c r="H9" s="75"/>
      <c r="I9" s="75"/>
      <c r="J9" s="75"/>
      <c r="K9" s="101">
        <f>SUM(E9:J9)</f>
        <v>0</v>
      </c>
      <c r="L9" s="101">
        <f>+K9+F9*$F$3+G9*$G$3+H9*$H$3+I9*$I$3+J9*$J$3</f>
        <v>0</v>
      </c>
      <c r="M9" s="101">
        <f>+L9-K9</f>
        <v>0</v>
      </c>
    </row>
    <row r="10" spans="1:13" x14ac:dyDescent="0.3">
      <c r="A10" s="247"/>
      <c r="B10" s="138"/>
      <c r="C10" s="243" t="s">
        <v>51</v>
      </c>
      <c r="D10" s="243"/>
      <c r="E10" s="74"/>
      <c r="F10" s="74"/>
      <c r="G10" s="74"/>
      <c r="H10" s="74"/>
      <c r="I10" s="74"/>
      <c r="J10" s="74"/>
      <c r="K10" s="101">
        <f t="shared" ref="K10:K14" si="4">SUM(E10:J10)</f>
        <v>0</v>
      </c>
      <c r="L10" s="101">
        <f t="shared" ref="L10:L14" si="5">+K10+F10*$F$3+G10*$G$3+H10*$H$3+I10*$I$3+J10*$J$3</f>
        <v>0</v>
      </c>
      <c r="M10" s="101">
        <f t="shared" ref="M10:M14" si="6">+L10-K10</f>
        <v>0</v>
      </c>
    </row>
    <row r="11" spans="1:13" x14ac:dyDescent="0.3">
      <c r="A11" s="247"/>
      <c r="B11" s="138" t="s">
        <v>52</v>
      </c>
      <c r="C11" s="243" t="s">
        <v>53</v>
      </c>
      <c r="D11" s="243"/>
      <c r="E11" s="74"/>
      <c r="F11" s="74"/>
      <c r="G11" s="74"/>
      <c r="H11" s="74"/>
      <c r="I11" s="74"/>
      <c r="J11" s="74"/>
      <c r="K11" s="101">
        <f t="shared" si="4"/>
        <v>0</v>
      </c>
      <c r="L11" s="101">
        <f t="shared" si="5"/>
        <v>0</v>
      </c>
      <c r="M11" s="101">
        <f t="shared" si="6"/>
        <v>0</v>
      </c>
    </row>
    <row r="12" spans="1:13" x14ac:dyDescent="0.3">
      <c r="A12" s="247"/>
      <c r="B12" s="138" t="s">
        <v>52</v>
      </c>
      <c r="C12" s="243" t="s">
        <v>53</v>
      </c>
      <c r="D12" s="243"/>
      <c r="E12" s="74"/>
      <c r="F12" s="74"/>
      <c r="G12" s="74"/>
      <c r="H12" s="74"/>
      <c r="I12" s="74"/>
      <c r="J12" s="74"/>
      <c r="K12" s="101">
        <f t="shared" si="4"/>
        <v>0</v>
      </c>
      <c r="L12" s="101">
        <f t="shared" si="5"/>
        <v>0</v>
      </c>
      <c r="M12" s="101">
        <f t="shared" si="6"/>
        <v>0</v>
      </c>
    </row>
    <row r="13" spans="1:13" x14ac:dyDescent="0.3">
      <c r="A13" s="247"/>
      <c r="B13" s="142">
        <v>654400</v>
      </c>
      <c r="C13" s="243" t="s">
        <v>54</v>
      </c>
      <c r="D13" s="243"/>
      <c r="E13" s="74"/>
      <c r="F13" s="74"/>
      <c r="G13" s="74"/>
      <c r="H13" s="74"/>
      <c r="I13" s="74"/>
      <c r="J13" s="74"/>
      <c r="K13" s="101">
        <f t="shared" si="4"/>
        <v>0</v>
      </c>
      <c r="L13" s="101">
        <f t="shared" si="5"/>
        <v>0</v>
      </c>
      <c r="M13" s="101">
        <f t="shared" si="6"/>
        <v>0</v>
      </c>
    </row>
    <row r="14" spans="1:13" x14ac:dyDescent="0.3">
      <c r="A14" s="247"/>
      <c r="B14" s="142">
        <v>665000</v>
      </c>
      <c r="C14" s="243" t="s">
        <v>55</v>
      </c>
      <c r="D14" s="243"/>
      <c r="E14" s="74"/>
      <c r="F14" s="74"/>
      <c r="G14" s="74"/>
      <c r="H14" s="74"/>
      <c r="I14" s="74"/>
      <c r="J14" s="74"/>
      <c r="K14" s="101">
        <f t="shared" si="4"/>
        <v>0</v>
      </c>
      <c r="L14" s="101">
        <f t="shared" si="5"/>
        <v>0</v>
      </c>
      <c r="M14" s="101">
        <f t="shared" si="6"/>
        <v>0</v>
      </c>
    </row>
    <row r="15" spans="1:13" x14ac:dyDescent="0.3">
      <c r="A15" s="247"/>
      <c r="B15" s="228" t="s">
        <v>28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</row>
    <row r="16" spans="1:13" x14ac:dyDescent="0.3">
      <c r="A16" s="247"/>
      <c r="B16" s="139" t="s">
        <v>28</v>
      </c>
      <c r="C16" s="94" t="s">
        <v>56</v>
      </c>
      <c r="D16" s="97"/>
      <c r="E16" s="98"/>
      <c r="F16" s="98"/>
      <c r="G16" s="98"/>
      <c r="H16" s="98"/>
      <c r="I16" s="98"/>
      <c r="J16" s="98"/>
      <c r="K16" s="103"/>
      <c r="L16" s="103"/>
      <c r="M16" s="104"/>
    </row>
    <row r="17" spans="1:13" x14ac:dyDescent="0.3">
      <c r="A17" s="247"/>
      <c r="B17" s="231" t="s">
        <v>68</v>
      </c>
      <c r="C17" s="231"/>
      <c r="D17" s="232"/>
      <c r="E17" s="74">
        <v>0</v>
      </c>
      <c r="F17" s="74"/>
      <c r="G17" s="74">
        <v>74166.67</v>
      </c>
      <c r="H17" s="74"/>
      <c r="I17" s="74"/>
      <c r="J17" s="74"/>
      <c r="K17" s="101">
        <f>SUM(E17:J17)</f>
        <v>74166.67</v>
      </c>
      <c r="L17" s="101">
        <f>+K17+F17*$F$3+G17*$G$3+H17*$H$3+I17*$I$3+J17*$J$3</f>
        <v>89000.004000000001</v>
      </c>
      <c r="M17" s="101">
        <f t="shared" ref="M17" si="7">+L17-K17</f>
        <v>14833.334000000003</v>
      </c>
    </row>
    <row r="18" spans="1:13" x14ac:dyDescent="0.3">
      <c r="A18" s="247"/>
      <c r="B18" s="231" t="s">
        <v>69</v>
      </c>
      <c r="C18" s="231"/>
      <c r="D18" s="232"/>
      <c r="E18" s="74"/>
      <c r="F18" s="74"/>
      <c r="G18" s="74"/>
      <c r="H18" s="74"/>
      <c r="I18" s="74"/>
      <c r="J18" s="74"/>
      <c r="K18" s="101">
        <f t="shared" ref="K18:K23" si="8">SUM(E18:J18)</f>
        <v>0</v>
      </c>
      <c r="L18" s="101">
        <f t="shared" ref="L18:L23" si="9">+K18+F18*$F$3+G18*$G$3+H18*$H$3+I18*$I$3+J18*$J$3</f>
        <v>0</v>
      </c>
      <c r="M18" s="101">
        <f t="shared" ref="M18:M23" si="10">+L18-K18</f>
        <v>0</v>
      </c>
    </row>
    <row r="19" spans="1:13" x14ac:dyDescent="0.3">
      <c r="A19" s="247"/>
      <c r="B19" s="231" t="s">
        <v>70</v>
      </c>
      <c r="C19" s="231"/>
      <c r="D19" s="232"/>
      <c r="E19" s="74"/>
      <c r="F19" s="74"/>
      <c r="G19" s="74"/>
      <c r="H19" s="74"/>
      <c r="I19" s="74"/>
      <c r="J19" s="74"/>
      <c r="K19" s="101">
        <f t="shared" ref="K19:K21" si="11">SUM(E19:J19)</f>
        <v>0</v>
      </c>
      <c r="L19" s="101">
        <f t="shared" ref="L19:L21" si="12">+K19+F19*$F$3+G19*$G$3+H19*$H$3+I19*$I$3+J19*$J$3</f>
        <v>0</v>
      </c>
      <c r="M19" s="101">
        <f t="shared" ref="M19:M21" si="13">+L19-K19</f>
        <v>0</v>
      </c>
    </row>
    <row r="20" spans="1:13" x14ac:dyDescent="0.3">
      <c r="A20" s="247"/>
      <c r="B20" s="231" t="s">
        <v>71</v>
      </c>
      <c r="C20" s="231"/>
      <c r="D20" s="232"/>
      <c r="E20" s="74"/>
      <c r="F20" s="74"/>
      <c r="G20" s="74"/>
      <c r="H20" s="74"/>
      <c r="I20" s="74"/>
      <c r="J20" s="74"/>
      <c r="K20" s="101">
        <f t="shared" si="11"/>
        <v>0</v>
      </c>
      <c r="L20" s="101">
        <f>+K20+F20*$F$3+G20*$G$3+H20*$H$3+I20*$I$3+J20*$J$3</f>
        <v>0</v>
      </c>
      <c r="M20" s="101">
        <f t="shared" si="13"/>
        <v>0</v>
      </c>
    </row>
    <row r="21" spans="1:13" x14ac:dyDescent="0.3">
      <c r="A21" s="247"/>
      <c r="B21" s="231" t="s">
        <v>72</v>
      </c>
      <c r="C21" s="231"/>
      <c r="D21" s="232"/>
      <c r="E21" s="74"/>
      <c r="F21" s="74"/>
      <c r="G21" s="74"/>
      <c r="H21" s="74"/>
      <c r="I21" s="74"/>
      <c r="J21" s="74"/>
      <c r="K21" s="101">
        <f t="shared" si="11"/>
        <v>0</v>
      </c>
      <c r="L21" s="101">
        <f t="shared" si="12"/>
        <v>0</v>
      </c>
      <c r="M21" s="101">
        <f t="shared" si="13"/>
        <v>0</v>
      </c>
    </row>
    <row r="22" spans="1:13" x14ac:dyDescent="0.3">
      <c r="A22" s="247"/>
      <c r="B22" s="233" t="s">
        <v>156</v>
      </c>
      <c r="C22" s="231"/>
      <c r="D22" s="232"/>
      <c r="E22" s="74"/>
      <c r="F22" s="74"/>
      <c r="G22" s="74"/>
      <c r="H22" s="74"/>
      <c r="I22" s="74"/>
      <c r="J22" s="74"/>
      <c r="K22" s="101">
        <f t="shared" si="8"/>
        <v>0</v>
      </c>
      <c r="L22" s="101">
        <f t="shared" si="9"/>
        <v>0</v>
      </c>
      <c r="M22" s="101">
        <f t="shared" si="10"/>
        <v>0</v>
      </c>
    </row>
    <row r="23" spans="1:13" x14ac:dyDescent="0.3">
      <c r="A23" s="247"/>
      <c r="B23" s="231" t="s">
        <v>57</v>
      </c>
      <c r="C23" s="231"/>
      <c r="D23" s="232"/>
      <c r="E23" s="74"/>
      <c r="F23" s="74"/>
      <c r="G23" s="74"/>
      <c r="H23" s="74"/>
      <c r="I23" s="74"/>
      <c r="J23" s="74"/>
      <c r="K23" s="101">
        <f t="shared" si="8"/>
        <v>0</v>
      </c>
      <c r="L23" s="101">
        <f t="shared" si="9"/>
        <v>0</v>
      </c>
      <c r="M23" s="101">
        <f t="shared" si="10"/>
        <v>0</v>
      </c>
    </row>
    <row r="24" spans="1:13" x14ac:dyDescent="0.3">
      <c r="A24" s="247"/>
      <c r="B24" s="228" t="s">
        <v>28</v>
      </c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</row>
    <row r="25" spans="1:13" x14ac:dyDescent="0.3">
      <c r="A25" s="247"/>
      <c r="B25" s="143" t="s">
        <v>28</v>
      </c>
      <c r="C25" s="99" t="s">
        <v>58</v>
      </c>
      <c r="D25" s="97"/>
      <c r="E25" s="98"/>
      <c r="F25" s="98"/>
      <c r="G25" s="98"/>
      <c r="H25" s="98"/>
      <c r="I25" s="98"/>
      <c r="J25" s="98"/>
      <c r="K25" s="103"/>
      <c r="L25" s="103"/>
      <c r="M25" s="104"/>
    </row>
    <row r="26" spans="1:13" x14ac:dyDescent="0.3">
      <c r="A26" s="247"/>
      <c r="B26" s="231" t="s">
        <v>73</v>
      </c>
      <c r="C26" s="231"/>
      <c r="D26" s="232"/>
      <c r="E26" s="74"/>
      <c r="F26" s="74"/>
      <c r="G26" s="74"/>
      <c r="H26" s="74"/>
      <c r="I26" s="74"/>
      <c r="J26" s="74"/>
      <c r="K26" s="101">
        <f>SUM(E26:J26)</f>
        <v>0</v>
      </c>
      <c r="L26" s="101">
        <f>+K26+F26*$F$3+G26*$G$3+H26*$H$3+I26*$I$3+J26*$J$3</f>
        <v>0</v>
      </c>
      <c r="M26" s="101">
        <f t="shared" ref="M26" si="14">+L26-K26</f>
        <v>0</v>
      </c>
    </row>
    <row r="27" spans="1:13" x14ac:dyDescent="0.3">
      <c r="A27" s="247"/>
      <c r="B27" s="231" t="s">
        <v>74</v>
      </c>
      <c r="C27" s="231"/>
      <c r="D27" s="232"/>
      <c r="E27" s="74"/>
      <c r="F27" s="74"/>
      <c r="G27" s="74"/>
      <c r="H27" s="74"/>
      <c r="I27" s="74"/>
      <c r="J27" s="74"/>
      <c r="K27" s="101">
        <f t="shared" ref="K27:K32" si="15">SUM(E27:J27)</f>
        <v>0</v>
      </c>
      <c r="L27" s="101">
        <f t="shared" ref="L27:L32" si="16">+K27+F27*$F$3+G27*$G$3+H27*$H$3+I27*$I$3+J27*$J$3</f>
        <v>0</v>
      </c>
      <c r="M27" s="101">
        <f t="shared" ref="M27:M32" si="17">+L27-K27</f>
        <v>0</v>
      </c>
    </row>
    <row r="28" spans="1:13" x14ac:dyDescent="0.3">
      <c r="A28" s="247"/>
      <c r="B28" s="231" t="s">
        <v>75</v>
      </c>
      <c r="C28" s="231"/>
      <c r="D28" s="232"/>
      <c r="E28" s="74"/>
      <c r="F28" s="74"/>
      <c r="G28" s="74"/>
      <c r="H28" s="74"/>
      <c r="I28" s="74"/>
      <c r="J28" s="74"/>
      <c r="K28" s="101">
        <f t="shared" si="15"/>
        <v>0</v>
      </c>
      <c r="L28" s="101">
        <f t="shared" si="16"/>
        <v>0</v>
      </c>
      <c r="M28" s="101">
        <f t="shared" si="17"/>
        <v>0</v>
      </c>
    </row>
    <row r="29" spans="1:13" x14ac:dyDescent="0.3">
      <c r="A29" s="247"/>
      <c r="B29" s="231" t="s">
        <v>76</v>
      </c>
      <c r="C29" s="231"/>
      <c r="D29" s="232"/>
      <c r="E29" s="74"/>
      <c r="F29" s="74"/>
      <c r="G29" s="74"/>
      <c r="H29" s="74"/>
      <c r="I29" s="74"/>
      <c r="J29" s="74"/>
      <c r="K29" s="101">
        <f t="shared" si="15"/>
        <v>0</v>
      </c>
      <c r="L29" s="101">
        <f t="shared" si="16"/>
        <v>0</v>
      </c>
      <c r="M29" s="101">
        <f t="shared" si="17"/>
        <v>0</v>
      </c>
    </row>
    <row r="30" spans="1:13" x14ac:dyDescent="0.3">
      <c r="A30" s="247"/>
      <c r="B30" s="231" t="s">
        <v>77</v>
      </c>
      <c r="C30" s="231"/>
      <c r="D30" s="232"/>
      <c r="E30" s="74"/>
      <c r="F30" s="74"/>
      <c r="G30" s="74"/>
      <c r="H30" s="74"/>
      <c r="I30" s="74"/>
      <c r="J30" s="74"/>
      <c r="K30" s="101">
        <f t="shared" si="15"/>
        <v>0</v>
      </c>
      <c r="L30" s="101">
        <f t="shared" si="16"/>
        <v>0</v>
      </c>
      <c r="M30" s="101">
        <f t="shared" si="17"/>
        <v>0</v>
      </c>
    </row>
    <row r="31" spans="1:13" x14ac:dyDescent="0.3">
      <c r="A31" s="247"/>
      <c r="B31" s="233" t="s">
        <v>157</v>
      </c>
      <c r="C31" s="231"/>
      <c r="D31" s="232"/>
      <c r="E31" s="74"/>
      <c r="F31" s="74"/>
      <c r="G31" s="74"/>
      <c r="H31" s="74"/>
      <c r="I31" s="74"/>
      <c r="J31" s="74"/>
      <c r="K31" s="101">
        <f t="shared" si="15"/>
        <v>0</v>
      </c>
      <c r="L31" s="101">
        <f t="shared" si="16"/>
        <v>0</v>
      </c>
      <c r="M31" s="101">
        <f t="shared" si="17"/>
        <v>0</v>
      </c>
    </row>
    <row r="32" spans="1:13" x14ac:dyDescent="0.3">
      <c r="A32" s="247"/>
      <c r="B32" s="231" t="s">
        <v>59</v>
      </c>
      <c r="C32" s="231"/>
      <c r="D32" s="232"/>
      <c r="E32" s="74"/>
      <c r="F32" s="74"/>
      <c r="G32" s="74"/>
      <c r="H32" s="74"/>
      <c r="I32" s="74"/>
      <c r="J32" s="74"/>
      <c r="K32" s="101">
        <f t="shared" si="15"/>
        <v>0</v>
      </c>
      <c r="L32" s="101">
        <f t="shared" si="16"/>
        <v>0</v>
      </c>
      <c r="M32" s="101">
        <f t="shared" si="17"/>
        <v>0</v>
      </c>
    </row>
    <row r="33" spans="1:13" x14ac:dyDescent="0.3">
      <c r="A33" s="247"/>
      <c r="B33" s="143" t="s">
        <v>28</v>
      </c>
      <c r="C33" s="99" t="s">
        <v>60</v>
      </c>
      <c r="D33" s="97"/>
      <c r="E33" s="100"/>
      <c r="F33" s="100"/>
      <c r="G33" s="100"/>
      <c r="H33" s="100"/>
      <c r="I33" s="100"/>
      <c r="J33" s="100"/>
      <c r="K33" s="105">
        <f>SUM(E33:I33)</f>
        <v>0</v>
      </c>
      <c r="L33" s="101">
        <f>+K33+F33*F4+G33*G4+H33*H4+I33*I4</f>
        <v>0</v>
      </c>
      <c r="M33" s="101">
        <f t="shared" ref="M33" si="18">+L33-K33</f>
        <v>0</v>
      </c>
    </row>
    <row r="34" spans="1:13" x14ac:dyDescent="0.3">
      <c r="A34" s="247"/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34"/>
    </row>
    <row r="35" spans="1:13" x14ac:dyDescent="0.3">
      <c r="A35" s="247"/>
      <c r="B35" s="231" t="s">
        <v>61</v>
      </c>
      <c r="C35" s="231"/>
      <c r="D35" s="232"/>
      <c r="E35" s="74"/>
      <c r="F35" s="74"/>
      <c r="G35" s="74"/>
      <c r="H35" s="74"/>
      <c r="I35" s="74"/>
      <c r="J35" s="74"/>
      <c r="K35" s="101">
        <f>SUM(E35:J35)</f>
        <v>0</v>
      </c>
      <c r="L35" s="101">
        <f>+K35+F35*$F$3+G35*$G$3+H35*$H$3+I35*$I$3+J35*$J$3</f>
        <v>0</v>
      </c>
      <c r="M35" s="101">
        <f>+L35-K35</f>
        <v>0</v>
      </c>
    </row>
    <row r="36" spans="1:13" x14ac:dyDescent="0.3">
      <c r="A36" s="247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6"/>
    </row>
    <row r="37" spans="1:13" ht="22.5" customHeight="1" x14ac:dyDescent="0.3">
      <c r="A37" s="247"/>
      <c r="B37" s="229" t="s">
        <v>62</v>
      </c>
      <c r="C37" s="229"/>
      <c r="D37" s="230"/>
      <c r="E37" s="106">
        <f t="shared" ref="E37" si="19">+E7+E9+E10+E11+E12-E13-E14+E17-E18-E19+E20+E21-E22+E23-E26+E27+E28-E29-E30+E31-E32+E35</f>
        <v>0</v>
      </c>
      <c r="F37" s="106">
        <f>+F7+F9+F10+F11+F12-F13-F14+F17-F18-F19+F20+F21-F22+F23-F26+F27+F28-F29-F30+F31-F32+F35</f>
        <v>0</v>
      </c>
      <c r="G37" s="106">
        <f>+G7+G9+G10+G11+G12-G13-G14+G17-G18-G19+G20+G21-G22+G23-G26+G27+G28-G29-G30+G31-G32+G35</f>
        <v>322000</v>
      </c>
      <c r="H37" s="106">
        <f>+H7+H9+H10+H11+H12-H13-H14+H17-H18-H19+H20+H21-H22+H23-H26+H27+H28-H29-H30+H31-H32+H35</f>
        <v>0</v>
      </c>
      <c r="I37" s="106">
        <f t="shared" ref="I37" si="20">+I7+I9+I10+I11+I12-I13-I14+I17-I18-I19+I20+I21-I22+I23-I26+I27+I28-I29-I30+I31-I32+I35</f>
        <v>0</v>
      </c>
      <c r="J37" s="106">
        <f>+J7+J9+J10+J11+J12-J13-J14+J17-J18-J19+J20+J21-J22+J23-J26+J27+J28-J29-J30+J31-J32+J35</f>
        <v>0</v>
      </c>
      <c r="K37" s="108">
        <f>+K7+K9+K10+K11+K12-K13-K14+K17-K18-K19+K20+K21-K22+K23-K26+K27+K28-K29-K30+K31-K32+K35</f>
        <v>322000</v>
      </c>
      <c r="L37" s="108">
        <f>+L7+L9+L10+L11+L12-L13-L14+L17-L18-L19+L20+L21-L22+L23-L26+L27+L28-L29-L30+L31-L32+L35</f>
        <v>386400</v>
      </c>
      <c r="M37" s="108">
        <f>+M7+M9+M10+M11+M12-M13-M14+M17-M18-M19+M20+M21-M22+M23-M26+M27+M28-M29-M30+M31-M32+M35</f>
        <v>64400</v>
      </c>
    </row>
    <row r="38" spans="1:13" x14ac:dyDescent="0.3">
      <c r="A38" s="247"/>
      <c r="B38" s="226"/>
      <c r="C38" s="226"/>
      <c r="D38" s="226"/>
      <c r="E38" s="226"/>
      <c r="F38" s="226"/>
      <c r="G38" s="226"/>
      <c r="H38" s="226"/>
      <c r="I38" s="226"/>
      <c r="J38" s="226"/>
      <c r="K38" s="226"/>
      <c r="L38" s="226"/>
      <c r="M38" s="226"/>
    </row>
    <row r="39" spans="1:13" ht="22.5" customHeight="1" x14ac:dyDescent="0.3">
      <c r="A39" s="247"/>
      <c r="B39" s="229" t="s">
        <v>63</v>
      </c>
      <c r="C39" s="229"/>
      <c r="D39" s="230"/>
      <c r="E39" s="106">
        <f>+'RECAP DECLARATION'!D32</f>
        <v>0</v>
      </c>
      <c r="F39" s="106">
        <f>+'RECAP DECLARATION'!F32</f>
        <v>0</v>
      </c>
      <c r="G39" s="106">
        <f>+'RECAP DECLARATION'!E32</f>
        <v>285000</v>
      </c>
      <c r="H39" s="106">
        <f>+'RECAP DECLARATION'!I32</f>
        <v>0</v>
      </c>
      <c r="I39" s="106">
        <f>+'RECAP DECLARATION'!J32</f>
        <v>0</v>
      </c>
      <c r="J39" s="106">
        <f>+'RECAP DECLARATION'!G32</f>
        <v>0</v>
      </c>
      <c r="K39" s="108">
        <f>SUM(E39:J39)</f>
        <v>285000</v>
      </c>
      <c r="L39" s="108">
        <f>F39*$F$3+G39*$G$3+H39*$H$3+I39*$I$3+K39+J39*$J$3</f>
        <v>342000</v>
      </c>
      <c r="M39" s="108">
        <f>L39-K39</f>
        <v>57000</v>
      </c>
    </row>
    <row r="40" spans="1:13" x14ac:dyDescent="0.3">
      <c r="A40" s="248" t="s">
        <v>30</v>
      </c>
      <c r="B40" s="237"/>
      <c r="C40" s="237"/>
      <c r="D40" s="237"/>
      <c r="E40" s="237"/>
      <c r="F40" s="237"/>
      <c r="G40" s="237"/>
      <c r="H40" s="237"/>
      <c r="I40" s="237"/>
      <c r="J40" s="237"/>
      <c r="K40" s="237"/>
      <c r="L40" s="237"/>
      <c r="M40" s="237"/>
    </row>
    <row r="41" spans="1:13" ht="22.5" customHeight="1" x14ac:dyDescent="0.3">
      <c r="A41" s="248"/>
      <c r="B41" s="229" t="s">
        <v>64</v>
      </c>
      <c r="C41" s="229"/>
      <c r="D41" s="230"/>
      <c r="E41" s="116">
        <f t="shared" ref="E41:J41" si="21">+E37-E39</f>
        <v>0</v>
      </c>
      <c r="F41" s="116">
        <f t="shared" si="21"/>
        <v>0</v>
      </c>
      <c r="G41" s="116">
        <f>+G37-G39</f>
        <v>37000</v>
      </c>
      <c r="H41" s="116">
        <f t="shared" si="21"/>
        <v>0</v>
      </c>
      <c r="I41" s="116">
        <f t="shared" si="21"/>
        <v>0</v>
      </c>
      <c r="J41" s="116">
        <f t="shared" si="21"/>
        <v>0</v>
      </c>
      <c r="K41" s="108">
        <f>+K37-K39</f>
        <v>37000</v>
      </c>
      <c r="L41" s="108">
        <f>+L37-L39</f>
        <v>44400</v>
      </c>
      <c r="M41" s="108">
        <f>+M37-M39</f>
        <v>7400</v>
      </c>
    </row>
    <row r="42" spans="1:13" x14ac:dyDescent="0.3">
      <c r="A42" s="248"/>
      <c r="B42" s="237"/>
      <c r="C42" s="237"/>
      <c r="D42" s="237"/>
      <c r="E42" s="237"/>
      <c r="F42" s="237"/>
      <c r="G42" s="237"/>
      <c r="H42" s="237"/>
      <c r="I42" s="237"/>
      <c r="J42" s="237"/>
      <c r="K42" s="237"/>
      <c r="L42" s="237"/>
      <c r="M42" s="237"/>
    </row>
    <row r="43" spans="1:13" ht="22.5" customHeight="1" x14ac:dyDescent="0.3">
      <c r="A43" s="248"/>
      <c r="B43" s="238" t="s">
        <v>65</v>
      </c>
      <c r="C43" s="238"/>
      <c r="D43" s="239"/>
      <c r="E43" s="116"/>
      <c r="F43" s="116">
        <f>+F41*F3</f>
        <v>0</v>
      </c>
      <c r="G43" s="116">
        <f>+G41*G3</f>
        <v>7400</v>
      </c>
      <c r="H43" s="116">
        <f>+H41*H3</f>
        <v>0</v>
      </c>
      <c r="I43" s="116">
        <f>+I41*I3</f>
        <v>0</v>
      </c>
      <c r="J43" s="116">
        <f>+J41*J3</f>
        <v>0</v>
      </c>
      <c r="K43" s="109"/>
      <c r="L43" s="109"/>
      <c r="M43" s="109">
        <f>SUM(F43:J43)</f>
        <v>7400</v>
      </c>
    </row>
    <row r="44" spans="1:13" x14ac:dyDescent="0.3">
      <c r="A44" s="248"/>
      <c r="B44" s="226"/>
      <c r="C44" s="226"/>
      <c r="D44" s="226"/>
      <c r="E44" s="226"/>
      <c r="F44" s="226"/>
      <c r="G44" s="226"/>
      <c r="H44" s="226"/>
      <c r="I44" s="226"/>
      <c r="J44" s="226"/>
      <c r="K44" s="226"/>
      <c r="L44" s="226"/>
      <c r="M44" s="226"/>
    </row>
    <row r="45" spans="1:13" ht="22.5" customHeight="1" x14ac:dyDescent="0.3">
      <c r="A45" s="248"/>
      <c r="B45" s="229" t="s">
        <v>140</v>
      </c>
      <c r="C45" s="229"/>
      <c r="D45" s="230"/>
      <c r="E45" s="106"/>
      <c r="F45" s="106">
        <f>-(-F26+F27+F28-F29-F30+F31-F32)*F3</f>
        <v>0</v>
      </c>
      <c r="G45" s="106">
        <f>-(-G26+G27+G28-G29-G30+G31-G32)*G3</f>
        <v>0</v>
      </c>
      <c r="H45" s="106">
        <f>-(-H26+H27+H28-H29-H30+H31-H32)*H3</f>
        <v>0</v>
      </c>
      <c r="I45" s="106">
        <f>-(-I26+I27+I28-I29-I30+I31-I32)*I3</f>
        <v>0</v>
      </c>
      <c r="J45" s="106">
        <f>-(-J26+J27+J28-J29-J30+J31-J32)*J3</f>
        <v>0</v>
      </c>
      <c r="K45" s="108"/>
      <c r="L45" s="108"/>
      <c r="M45" s="108">
        <f>SUM(F45:J45)</f>
        <v>0</v>
      </c>
    </row>
    <row r="46" spans="1:13" x14ac:dyDescent="0.3">
      <c r="A46" s="248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</row>
    <row r="47" spans="1:13" ht="22.5" customHeight="1" x14ac:dyDescent="0.3">
      <c r="A47" s="248"/>
      <c r="B47" s="229" t="s">
        <v>141</v>
      </c>
      <c r="C47" s="229"/>
      <c r="D47" s="230"/>
      <c r="E47" s="119"/>
      <c r="F47" s="119"/>
      <c r="G47" s="119"/>
      <c r="H47" s="119"/>
      <c r="I47" s="119"/>
      <c r="J47" s="119"/>
      <c r="K47" s="108">
        <f>SUM(E47:J47)</f>
        <v>0</v>
      </c>
      <c r="L47" s="108"/>
      <c r="M47" s="108">
        <f>SUM(F47:J47)</f>
        <v>0</v>
      </c>
    </row>
    <row r="48" spans="1:13" x14ac:dyDescent="0.3">
      <c r="A48" s="248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</row>
    <row r="49" spans="1:13" ht="22.5" customHeight="1" x14ac:dyDescent="0.3">
      <c r="A49" s="248"/>
      <c r="B49" s="229" t="s">
        <v>66</v>
      </c>
      <c r="C49" s="229"/>
      <c r="D49" s="230"/>
      <c r="E49" s="106"/>
      <c r="F49" s="106">
        <f>+F45-F47</f>
        <v>0</v>
      </c>
      <c r="G49" s="106">
        <f t="shared" ref="G49:I49" si="22">+G45-G47</f>
        <v>0</v>
      </c>
      <c r="H49" s="106">
        <f t="shared" si="22"/>
        <v>0</v>
      </c>
      <c r="I49" s="106">
        <f t="shared" si="22"/>
        <v>0</v>
      </c>
      <c r="J49" s="106">
        <f>+J45-J47</f>
        <v>0</v>
      </c>
      <c r="K49" s="108"/>
      <c r="L49" s="108"/>
      <c r="M49" s="108">
        <f>SUM(F49:J49)</f>
        <v>0</v>
      </c>
    </row>
    <row r="50" spans="1:13" ht="15" thickBot="1" x14ac:dyDescent="0.35">
      <c r="B50" s="172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</row>
    <row r="51" spans="1:13" ht="15" thickBot="1" x14ac:dyDescent="0.35">
      <c r="A51" s="249" t="s">
        <v>139</v>
      </c>
      <c r="B51" s="244" t="s">
        <v>135</v>
      </c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6"/>
    </row>
    <row r="52" spans="1:13" ht="24.75" customHeight="1" thickTop="1" thickBot="1" x14ac:dyDescent="0.35">
      <c r="A52" s="250"/>
      <c r="B52" s="258"/>
      <c r="C52" s="258"/>
      <c r="D52" s="259"/>
      <c r="E52" s="174" t="s">
        <v>109</v>
      </c>
      <c r="F52" s="175" t="s">
        <v>0</v>
      </c>
      <c r="G52" s="174" t="s">
        <v>1</v>
      </c>
      <c r="H52" s="252" t="s">
        <v>110</v>
      </c>
      <c r="I52" s="252"/>
      <c r="J52" s="180"/>
      <c r="K52" s="252" t="s">
        <v>111</v>
      </c>
      <c r="L52" s="252"/>
      <c r="M52" s="178"/>
    </row>
    <row r="53" spans="1:13" ht="24" customHeight="1" thickTop="1" thickBot="1" x14ac:dyDescent="0.35">
      <c r="A53" s="250"/>
      <c r="B53" s="258" t="s">
        <v>108</v>
      </c>
      <c r="C53" s="258"/>
      <c r="D53" s="258"/>
      <c r="E53" s="20"/>
      <c r="F53" s="18"/>
      <c r="G53" s="18"/>
      <c r="H53" s="253"/>
      <c r="I53" s="253"/>
      <c r="J53" s="186"/>
      <c r="K53" s="256"/>
      <c r="L53" s="257"/>
      <c r="M53" s="115"/>
    </row>
    <row r="54" spans="1:13" ht="29.25" customHeight="1" thickTop="1" thickBot="1" x14ac:dyDescent="0.35">
      <c r="A54" s="250"/>
      <c r="B54" s="181"/>
      <c r="C54" s="181"/>
      <c r="D54" s="181" t="s">
        <v>112</v>
      </c>
      <c r="F54" s="18">
        <v>0</v>
      </c>
      <c r="G54" s="18"/>
      <c r="L54" s="20"/>
      <c r="M54" s="115"/>
    </row>
    <row r="55" spans="1:13" ht="24.75" customHeight="1" thickTop="1" thickBot="1" x14ac:dyDescent="0.35">
      <c r="A55" s="250"/>
      <c r="B55" s="181"/>
      <c r="C55" s="181"/>
      <c r="D55" s="181"/>
      <c r="F55" s="124"/>
      <c r="G55" s="124"/>
      <c r="L55" s="31"/>
      <c r="M55" s="115"/>
    </row>
    <row r="56" spans="1:13" ht="24.75" customHeight="1" thickTop="1" thickBot="1" x14ac:dyDescent="0.35">
      <c r="A56" s="250"/>
      <c r="D56" s="9" t="s">
        <v>114</v>
      </c>
      <c r="E56" s="182" t="s">
        <v>115</v>
      </c>
      <c r="F56" s="129">
        <f>+K53</f>
        <v>0</v>
      </c>
      <c r="G56" s="124"/>
      <c r="K56" s="20"/>
      <c r="M56" s="115"/>
    </row>
    <row r="57" spans="1:13" ht="36.75" customHeight="1" thickTop="1" thickBot="1" x14ac:dyDescent="0.35">
      <c r="A57" s="250"/>
      <c r="D57" s="1"/>
      <c r="E57" s="183" t="s">
        <v>149</v>
      </c>
      <c r="F57" s="136">
        <f>+G43</f>
        <v>7400</v>
      </c>
      <c r="G57" s="124"/>
      <c r="H57" s="18"/>
      <c r="L57" s="20"/>
      <c r="M57" s="115"/>
    </row>
    <row r="58" spans="1:13" ht="24.75" customHeight="1" thickTop="1" thickBot="1" x14ac:dyDescent="0.35">
      <c r="A58" s="251"/>
      <c r="B58" s="184"/>
      <c r="C58" s="176"/>
      <c r="D58" s="176"/>
      <c r="E58" s="176"/>
      <c r="F58" s="185">
        <f>SUM(F56:F57)</f>
        <v>7400</v>
      </c>
      <c r="G58" s="176"/>
      <c r="H58" s="176"/>
      <c r="I58" s="177"/>
      <c r="J58" s="177"/>
      <c r="K58" s="176"/>
      <c r="L58" s="176"/>
      <c r="M58" s="179"/>
    </row>
    <row r="59" spans="1:13" x14ac:dyDescent="0.3">
      <c r="E59" s="9" t="s">
        <v>113</v>
      </c>
      <c r="F59" s="125">
        <f>+F58+G49</f>
        <v>7400</v>
      </c>
    </row>
    <row r="61" spans="1:13" x14ac:dyDescent="0.3">
      <c r="H61" s="11"/>
      <c r="I61" s="11"/>
      <c r="J61" s="11"/>
      <c r="K61" s="11"/>
    </row>
    <row r="62" spans="1:13" x14ac:dyDescent="0.3">
      <c r="F62" s="11"/>
      <c r="I62" s="20"/>
      <c r="J62" s="20"/>
    </row>
    <row r="63" spans="1:13" x14ac:dyDescent="0.3">
      <c r="F63" s="11"/>
      <c r="I63" s="11"/>
      <c r="J63" s="11"/>
    </row>
    <row r="64" spans="1:13" x14ac:dyDescent="0.3">
      <c r="F64" s="11"/>
    </row>
    <row r="65" spans="6:8" x14ac:dyDescent="0.3">
      <c r="F65" s="11"/>
      <c r="H65" s="20"/>
    </row>
  </sheetData>
  <protectedRanges>
    <protectedRange sqref="B6:J6 B4:J5" name="Plage1"/>
    <protectedRange sqref="E9:J14" name="Plage2"/>
    <protectedRange sqref="E17:J23" name="Plage3"/>
    <protectedRange sqref="E26:J32" name="Plage4"/>
    <protectedRange sqref="E35:J35" name="Plage5"/>
    <protectedRange sqref="E47:J47" name="Plage6"/>
    <protectedRange sqref="B52:M69" name="Plage7"/>
  </protectedRanges>
  <mergeCells count="53">
    <mergeCell ref="B51:M51"/>
    <mergeCell ref="A3:A39"/>
    <mergeCell ref="A40:A49"/>
    <mergeCell ref="A51:A58"/>
    <mergeCell ref="H52:I52"/>
    <mergeCell ref="H53:I53"/>
    <mergeCell ref="C3:D3"/>
    <mergeCell ref="C4:D4"/>
    <mergeCell ref="C5:D5"/>
    <mergeCell ref="K52:L52"/>
    <mergeCell ref="K53:L53"/>
    <mergeCell ref="B52:D52"/>
    <mergeCell ref="B53:D53"/>
    <mergeCell ref="C12:D12"/>
    <mergeCell ref="C13:D13"/>
    <mergeCell ref="C14:D14"/>
    <mergeCell ref="C6:D6"/>
    <mergeCell ref="C9:D9"/>
    <mergeCell ref="C10:D10"/>
    <mergeCell ref="C11:D11"/>
    <mergeCell ref="B28:D28"/>
    <mergeCell ref="B17:D17"/>
    <mergeCell ref="B18:D18"/>
    <mergeCell ref="B19:D19"/>
    <mergeCell ref="B20:D20"/>
    <mergeCell ref="B21:D21"/>
    <mergeCell ref="B49:D49"/>
    <mergeCell ref="B34:M34"/>
    <mergeCell ref="B36:M36"/>
    <mergeCell ref="B38:M38"/>
    <mergeCell ref="B40:M40"/>
    <mergeCell ref="B35:D35"/>
    <mergeCell ref="B37:D37"/>
    <mergeCell ref="B39:D39"/>
    <mergeCell ref="B41:D41"/>
    <mergeCell ref="B43:D43"/>
    <mergeCell ref="B42:M42"/>
    <mergeCell ref="C1:D1"/>
    <mergeCell ref="B44:M44"/>
    <mergeCell ref="B46:M46"/>
    <mergeCell ref="B48:M48"/>
    <mergeCell ref="B24:M24"/>
    <mergeCell ref="B15:M15"/>
    <mergeCell ref="B45:D45"/>
    <mergeCell ref="B47:D47"/>
    <mergeCell ref="B29:D29"/>
    <mergeCell ref="B30:D30"/>
    <mergeCell ref="B31:D31"/>
    <mergeCell ref="B32:D32"/>
    <mergeCell ref="B22:D22"/>
    <mergeCell ref="B23:D23"/>
    <mergeCell ref="B26:D26"/>
    <mergeCell ref="B27:D27"/>
  </mergeCells>
  <pageMargins left="0.7" right="0.7" top="0.75" bottom="0.75" header="0.3" footer="0.3"/>
  <pageSetup paperSize="9" scale="4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showGridLines="0" workbookViewId="0">
      <pane ySplit="4" topLeftCell="A5" activePane="bottomLeft" state="frozen"/>
      <selection pane="bottomLeft" activeCell="H5" sqref="H5:I14"/>
    </sheetView>
  </sheetViews>
  <sheetFormatPr baseColWidth="10" defaultColWidth="11.44140625" defaultRowHeight="14.4" x14ac:dyDescent="0.3"/>
  <cols>
    <col min="1" max="1" width="7.109375" style="114" bestFit="1" customWidth="1"/>
    <col min="2" max="2" width="8.6640625" style="114" bestFit="1" customWidth="1"/>
    <col min="3" max="3" width="11" style="114" bestFit="1" customWidth="1"/>
    <col min="4" max="4" width="9.109375" style="114" bestFit="1" customWidth="1"/>
    <col min="5" max="5" width="5.5546875" style="114" bestFit="1" customWidth="1"/>
    <col min="6" max="6" width="40.77734375" style="114" customWidth="1"/>
    <col min="7" max="7" width="14.5546875" style="114" customWidth="1"/>
    <col min="8" max="9" width="12.88671875" style="114" bestFit="1" customWidth="1"/>
    <col min="10" max="11" width="11.5546875" style="114" bestFit="1" customWidth="1"/>
    <col min="12" max="12" width="10.44140625" style="114" bestFit="1" customWidth="1"/>
    <col min="13" max="14" width="9" style="114" bestFit="1" customWidth="1"/>
    <col min="15" max="15" width="11.44140625" style="114"/>
    <col min="16" max="16" width="11.44140625" style="190"/>
    <col min="17" max="16384" width="11.44140625" style="114"/>
  </cols>
  <sheetData>
    <row r="1" spans="1:16" x14ac:dyDescent="0.3">
      <c r="I1" s="167">
        <v>1.2</v>
      </c>
      <c r="J1" s="167">
        <v>1.1000000000000001</v>
      </c>
      <c r="K1" s="167">
        <v>1.085</v>
      </c>
      <c r="L1" s="167">
        <v>1.0549999999999999</v>
      </c>
      <c r="M1" s="167">
        <v>1.0209999999999999</v>
      </c>
      <c r="N1" s="167">
        <v>1</v>
      </c>
    </row>
    <row r="2" spans="1:16" x14ac:dyDescent="0.3">
      <c r="A2" s="163" t="s">
        <v>150</v>
      </c>
      <c r="B2" s="263" t="s">
        <v>153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</row>
    <row r="4" spans="1:16" s="166" customFormat="1" ht="24" x14ac:dyDescent="0.3">
      <c r="A4" s="195" t="s">
        <v>81</v>
      </c>
      <c r="B4" s="195" t="s">
        <v>82</v>
      </c>
      <c r="C4" s="195" t="s">
        <v>83</v>
      </c>
      <c r="D4" s="195" t="s">
        <v>84</v>
      </c>
      <c r="E4" s="195" t="s">
        <v>85</v>
      </c>
      <c r="F4" s="195" t="s">
        <v>86</v>
      </c>
      <c r="G4" s="196" t="s">
        <v>151</v>
      </c>
      <c r="H4" s="196" t="s">
        <v>152</v>
      </c>
      <c r="I4" s="197">
        <v>0.2</v>
      </c>
      <c r="J4" s="164">
        <v>0.1</v>
      </c>
      <c r="K4" s="165">
        <v>8.5000000000000006E-2</v>
      </c>
      <c r="L4" s="165">
        <v>5.5E-2</v>
      </c>
      <c r="M4" s="165">
        <v>2.1000000000000001E-2</v>
      </c>
      <c r="N4" s="165">
        <v>0</v>
      </c>
      <c r="P4" s="191"/>
    </row>
    <row r="5" spans="1:16" x14ac:dyDescent="0.3">
      <c r="A5" s="198" t="s">
        <v>179</v>
      </c>
      <c r="B5" s="199" t="s">
        <v>159</v>
      </c>
      <c r="C5" s="198"/>
      <c r="D5" s="198"/>
      <c r="E5" s="198"/>
      <c r="F5" s="198" t="s">
        <v>160</v>
      </c>
      <c r="G5" s="287">
        <v>0</v>
      </c>
      <c r="H5" s="287">
        <v>42000</v>
      </c>
      <c r="I5" s="288">
        <f>+H5</f>
        <v>42000</v>
      </c>
      <c r="J5" s="118"/>
      <c r="K5" s="118"/>
      <c r="L5" s="118"/>
      <c r="M5" s="118"/>
      <c r="N5" s="118"/>
      <c r="P5" s="114"/>
    </row>
    <row r="6" spans="1:16" x14ac:dyDescent="0.3">
      <c r="A6" s="198" t="s">
        <v>179</v>
      </c>
      <c r="B6" s="199" t="s">
        <v>161</v>
      </c>
      <c r="C6" s="198"/>
      <c r="D6" s="198"/>
      <c r="E6" s="198"/>
      <c r="F6" s="198" t="s">
        <v>162</v>
      </c>
      <c r="G6" s="287">
        <v>0</v>
      </c>
      <c r="H6" s="287">
        <v>36000</v>
      </c>
      <c r="I6" s="288">
        <f t="shared" ref="I6:I14" si="0">+H6</f>
        <v>36000</v>
      </c>
      <c r="J6" s="118"/>
      <c r="K6" s="118"/>
      <c r="L6" s="118"/>
      <c r="M6" s="118"/>
      <c r="N6" s="118"/>
      <c r="P6" s="114"/>
    </row>
    <row r="7" spans="1:16" x14ac:dyDescent="0.3">
      <c r="A7" s="198" t="s">
        <v>179</v>
      </c>
      <c r="B7" s="199" t="s">
        <v>163</v>
      </c>
      <c r="C7" s="198"/>
      <c r="D7" s="198"/>
      <c r="E7" s="198"/>
      <c r="F7" s="198" t="s">
        <v>164</v>
      </c>
      <c r="G7" s="287">
        <v>0</v>
      </c>
      <c r="H7" s="287">
        <v>42000</v>
      </c>
      <c r="I7" s="288">
        <f t="shared" si="0"/>
        <v>42000</v>
      </c>
      <c r="J7" s="118"/>
      <c r="K7" s="118"/>
      <c r="L7" s="118"/>
      <c r="M7" s="118"/>
      <c r="N7" s="118"/>
      <c r="P7" s="114"/>
    </row>
    <row r="8" spans="1:16" x14ac:dyDescent="0.3">
      <c r="A8" s="198" t="s">
        <v>179</v>
      </c>
      <c r="B8" s="199" t="s">
        <v>165</v>
      </c>
      <c r="C8" s="198"/>
      <c r="D8" s="198"/>
      <c r="E8" s="198"/>
      <c r="F8" s="198" t="s">
        <v>166</v>
      </c>
      <c r="G8" s="287">
        <v>0</v>
      </c>
      <c r="H8" s="287">
        <v>44400</v>
      </c>
      <c r="I8" s="288">
        <f t="shared" si="0"/>
        <v>44400</v>
      </c>
      <c r="J8" s="118"/>
      <c r="K8" s="118"/>
      <c r="L8" s="118"/>
      <c r="M8" s="118"/>
      <c r="N8" s="118"/>
      <c r="P8" s="114"/>
    </row>
    <row r="9" spans="1:16" x14ac:dyDescent="0.3">
      <c r="A9" s="198" t="s">
        <v>179</v>
      </c>
      <c r="B9" s="199" t="s">
        <v>167</v>
      </c>
      <c r="C9" s="198"/>
      <c r="D9" s="198"/>
      <c r="E9" s="198"/>
      <c r="F9" s="198" t="s">
        <v>168</v>
      </c>
      <c r="G9" s="287">
        <v>0</v>
      </c>
      <c r="H9" s="287">
        <v>44000</v>
      </c>
      <c r="I9" s="288">
        <f t="shared" si="0"/>
        <v>44000</v>
      </c>
      <c r="J9" s="118"/>
      <c r="K9" s="118"/>
      <c r="L9" s="118"/>
      <c r="M9" s="118"/>
      <c r="N9" s="118"/>
      <c r="P9" s="114"/>
    </row>
    <row r="10" spans="1:16" x14ac:dyDescent="0.3">
      <c r="A10" s="198" t="s">
        <v>179</v>
      </c>
      <c r="B10" s="199" t="s">
        <v>169</v>
      </c>
      <c r="C10" s="198"/>
      <c r="D10" s="198"/>
      <c r="E10" s="198"/>
      <c r="F10" s="198" t="s">
        <v>170</v>
      </c>
      <c r="G10" s="287">
        <v>0</v>
      </c>
      <c r="H10" s="287">
        <v>44400</v>
      </c>
      <c r="I10" s="288">
        <f t="shared" si="0"/>
        <v>44400</v>
      </c>
      <c r="J10" s="118"/>
      <c r="K10" s="118"/>
      <c r="L10" s="118"/>
      <c r="M10" s="118"/>
      <c r="N10" s="118"/>
      <c r="P10" s="114"/>
    </row>
    <row r="11" spans="1:16" x14ac:dyDescent="0.3">
      <c r="A11" s="198" t="s">
        <v>179</v>
      </c>
      <c r="B11" s="199" t="s">
        <v>171</v>
      </c>
      <c r="C11" s="198"/>
      <c r="D11" s="198"/>
      <c r="E11" s="198"/>
      <c r="F11" s="198" t="s">
        <v>172</v>
      </c>
      <c r="G11" s="287">
        <v>0</v>
      </c>
      <c r="H11" s="287">
        <v>400</v>
      </c>
      <c r="I11" s="288">
        <f t="shared" si="0"/>
        <v>400</v>
      </c>
      <c r="J11" s="118"/>
      <c r="K11" s="118"/>
      <c r="L11" s="118"/>
      <c r="M11" s="118"/>
      <c r="N11" s="118"/>
      <c r="P11" s="114"/>
    </row>
    <row r="12" spans="1:16" x14ac:dyDescent="0.3">
      <c r="A12" s="198" t="s">
        <v>179</v>
      </c>
      <c r="B12" s="199" t="s">
        <v>173</v>
      </c>
      <c r="C12" s="198"/>
      <c r="D12" s="198"/>
      <c r="E12" s="198"/>
      <c r="F12" s="198" t="s">
        <v>174</v>
      </c>
      <c r="G12" s="287">
        <v>0</v>
      </c>
      <c r="H12" s="287">
        <v>44400</v>
      </c>
      <c r="I12" s="288">
        <f t="shared" si="0"/>
        <v>44400</v>
      </c>
      <c r="J12" s="118"/>
      <c r="K12" s="118"/>
      <c r="L12" s="118"/>
      <c r="M12" s="118"/>
      <c r="N12" s="118"/>
      <c r="P12" s="114"/>
    </row>
    <row r="13" spans="1:16" x14ac:dyDescent="0.3">
      <c r="A13" s="198" t="s">
        <v>179</v>
      </c>
      <c r="B13" s="199" t="s">
        <v>175</v>
      </c>
      <c r="C13" s="198"/>
      <c r="D13" s="198"/>
      <c r="E13" s="198"/>
      <c r="F13" s="198" t="s">
        <v>176</v>
      </c>
      <c r="G13" s="287">
        <v>0</v>
      </c>
      <c r="H13" s="287">
        <v>44400</v>
      </c>
      <c r="I13" s="288">
        <f t="shared" si="0"/>
        <v>44400</v>
      </c>
      <c r="J13" s="118"/>
      <c r="K13" s="118"/>
      <c r="L13" s="118"/>
      <c r="M13" s="118"/>
      <c r="N13" s="118"/>
      <c r="P13" s="114"/>
    </row>
    <row r="14" spans="1:16" x14ac:dyDescent="0.3">
      <c r="A14" s="198" t="s">
        <v>179</v>
      </c>
      <c r="B14" s="199" t="s">
        <v>177</v>
      </c>
      <c r="C14" s="198"/>
      <c r="D14" s="198"/>
      <c r="E14" s="198"/>
      <c r="F14" s="198" t="s">
        <v>178</v>
      </c>
      <c r="G14" s="287">
        <v>0</v>
      </c>
      <c r="H14" s="287">
        <v>44400</v>
      </c>
      <c r="I14" s="288">
        <f t="shared" si="0"/>
        <v>44400</v>
      </c>
      <c r="J14" s="118"/>
      <c r="K14" s="118"/>
      <c r="L14" s="118"/>
      <c r="M14" s="118"/>
      <c r="N14" s="118"/>
      <c r="P14" s="114"/>
    </row>
    <row r="15" spans="1:16" x14ac:dyDescent="0.3">
      <c r="A15" s="198"/>
      <c r="B15" s="199"/>
      <c r="C15" s="198"/>
      <c r="D15" s="198"/>
      <c r="E15" s="198"/>
      <c r="F15" s="198"/>
      <c r="G15" s="198"/>
      <c r="H15" s="198"/>
      <c r="I15" s="200">
        <f t="shared" ref="I15" si="1">+H15</f>
        <v>0</v>
      </c>
      <c r="J15" s="118"/>
      <c r="K15" s="118"/>
      <c r="L15" s="118"/>
      <c r="M15" s="118"/>
      <c r="N15" s="118"/>
      <c r="P15" s="114"/>
    </row>
    <row r="16" spans="1:16" x14ac:dyDescent="0.3">
      <c r="A16" s="187"/>
      <c r="B16" s="188"/>
      <c r="C16" s="187"/>
      <c r="D16" s="187"/>
      <c r="E16" s="187"/>
      <c r="F16" s="187"/>
      <c r="G16" s="189"/>
      <c r="H16" s="189"/>
      <c r="I16" s="118"/>
      <c r="J16" s="118"/>
      <c r="K16" s="118"/>
      <c r="L16" s="118"/>
      <c r="M16" s="118"/>
      <c r="N16" s="118"/>
      <c r="O16" s="192"/>
    </row>
    <row r="17" spans="1:15" x14ac:dyDescent="0.3">
      <c r="A17" s="267" t="s">
        <v>154</v>
      </c>
      <c r="B17" s="268"/>
      <c r="C17" s="268"/>
      <c r="D17" s="268"/>
      <c r="E17" s="268"/>
      <c r="F17" s="268"/>
      <c r="G17" s="268"/>
      <c r="H17" s="269"/>
      <c r="I17" s="170">
        <f>SUM(I5:I15)</f>
        <v>386400</v>
      </c>
      <c r="J17" s="170">
        <f>SUM(J5:J5)</f>
        <v>0</v>
      </c>
      <c r="K17" s="170">
        <f>SUM(K5:K5)</f>
        <v>0</v>
      </c>
      <c r="L17" s="170">
        <f>SUM(L5:L5)</f>
        <v>0</v>
      </c>
      <c r="M17" s="170">
        <f>SUM(M5:M5)</f>
        <v>0</v>
      </c>
      <c r="N17" s="170">
        <f>SUM(N5:N5)</f>
        <v>0</v>
      </c>
      <c r="O17" s="192"/>
    </row>
    <row r="18" spans="1:15" x14ac:dyDescent="0.3">
      <c r="I18" s="169"/>
      <c r="J18" s="169"/>
      <c r="K18" s="169"/>
      <c r="L18" s="169"/>
      <c r="M18" s="169"/>
      <c r="N18" s="169"/>
    </row>
    <row r="19" spans="1:15" x14ac:dyDescent="0.3">
      <c r="A19" s="260" t="s">
        <v>87</v>
      </c>
      <c r="B19" s="261"/>
      <c r="C19" s="261"/>
      <c r="D19" s="261"/>
      <c r="E19" s="261"/>
      <c r="F19" s="261"/>
      <c r="G19" s="261"/>
      <c r="H19" s="262"/>
      <c r="I19" s="168">
        <f>+I17/1.2</f>
        <v>322000</v>
      </c>
      <c r="J19" s="168">
        <f>+J17/J1</f>
        <v>0</v>
      </c>
      <c r="K19" s="168">
        <f>+K17/K1</f>
        <v>0</v>
      </c>
      <c r="L19" s="168">
        <f>+L17/L1</f>
        <v>0</v>
      </c>
      <c r="M19" s="168">
        <f>+M17/M1</f>
        <v>0</v>
      </c>
      <c r="N19" s="168">
        <f>+N17/N1</f>
        <v>0</v>
      </c>
    </row>
    <row r="20" spans="1:15" x14ac:dyDescent="0.3">
      <c r="A20" s="260" t="s">
        <v>88</v>
      </c>
      <c r="B20" s="261"/>
      <c r="C20" s="261"/>
      <c r="D20" s="261"/>
      <c r="E20" s="261"/>
      <c r="F20" s="261"/>
      <c r="G20" s="261"/>
      <c r="H20" s="262"/>
      <c r="I20" s="168">
        <f>+'CADRAGE TVA COLLECTEE'!G37</f>
        <v>322000</v>
      </c>
      <c r="J20" s="168">
        <f>+'CADRAGE TVA COLLECTEE'!H37</f>
        <v>0</v>
      </c>
      <c r="K20" s="168">
        <f>+'CADRAGE TVA COLLECTEE'!J37</f>
        <v>0</v>
      </c>
      <c r="L20" s="168">
        <f>+'CADRAGE TVA COLLECTEE'!F37</f>
        <v>0</v>
      </c>
      <c r="M20" s="168">
        <f>+'CADRAGE TVA COLLECTEE'!I37</f>
        <v>0</v>
      </c>
      <c r="N20" s="168">
        <f>+'CADRAGE TVA COLLECTEE'!E37</f>
        <v>0</v>
      </c>
    </row>
    <row r="21" spans="1:15" x14ac:dyDescent="0.3">
      <c r="A21" s="260" t="s">
        <v>89</v>
      </c>
      <c r="B21" s="261"/>
      <c r="C21" s="261"/>
      <c r="D21" s="261"/>
      <c r="E21" s="261"/>
      <c r="F21" s="261"/>
      <c r="G21" s="261"/>
      <c r="H21" s="262"/>
      <c r="I21" s="168">
        <f>+I19-I20</f>
        <v>0</v>
      </c>
      <c r="J21" s="168">
        <f t="shared" ref="J21:N21" si="2">+J19-J20</f>
        <v>0</v>
      </c>
      <c r="K21" s="168">
        <f t="shared" si="2"/>
        <v>0</v>
      </c>
      <c r="L21" s="168">
        <f t="shared" si="2"/>
        <v>0</v>
      </c>
      <c r="M21" s="168">
        <f t="shared" si="2"/>
        <v>0</v>
      </c>
      <c r="N21" s="168">
        <f t="shared" si="2"/>
        <v>0</v>
      </c>
    </row>
    <row r="22" spans="1:15" x14ac:dyDescent="0.3">
      <c r="A22" s="270"/>
      <c r="B22" s="270"/>
      <c r="C22" s="270"/>
      <c r="D22" s="270"/>
      <c r="E22" s="270"/>
      <c r="F22" s="270"/>
      <c r="G22" s="270"/>
      <c r="H22" s="270"/>
      <c r="I22" s="169"/>
      <c r="J22" s="169"/>
      <c r="K22" s="169"/>
      <c r="L22" s="169"/>
      <c r="M22" s="169"/>
      <c r="N22" s="169"/>
    </row>
    <row r="23" spans="1:15" ht="26.25" customHeight="1" x14ac:dyDescent="0.35">
      <c r="A23" s="264" t="s">
        <v>155</v>
      </c>
      <c r="B23" s="265"/>
      <c r="C23" s="265"/>
      <c r="D23" s="265"/>
      <c r="E23" s="265"/>
      <c r="F23" s="265"/>
      <c r="G23" s="265"/>
      <c r="H23" s="266"/>
      <c r="I23" s="171">
        <f>+'RECAP DECLARATION'!E32</f>
        <v>285000</v>
      </c>
      <c r="J23" s="171">
        <f>+'RECAP DECLARATION'!I32</f>
        <v>0</v>
      </c>
      <c r="K23" s="171">
        <f>+'RECAP DECLARATION'!G32</f>
        <v>0</v>
      </c>
      <c r="L23" s="171">
        <f>+'RECAP DECLARATION'!F32</f>
        <v>0</v>
      </c>
      <c r="M23" s="171">
        <f>+'RECAP DECLARATION'!J32</f>
        <v>0</v>
      </c>
      <c r="N23" s="171">
        <f>+'RECAP DECLARATION'!D32</f>
        <v>0</v>
      </c>
    </row>
    <row r="24" spans="1:15" ht="18" x14ac:dyDescent="0.35">
      <c r="I24" s="171"/>
      <c r="J24" s="171"/>
      <c r="K24" s="171"/>
      <c r="L24" s="171"/>
      <c r="M24" s="171"/>
      <c r="N24" s="171"/>
    </row>
    <row r="25" spans="1:15" ht="26.25" customHeight="1" x14ac:dyDescent="0.35">
      <c r="A25" s="264" t="s">
        <v>90</v>
      </c>
      <c r="B25" s="265"/>
      <c r="C25" s="265"/>
      <c r="D25" s="265"/>
      <c r="E25" s="265"/>
      <c r="F25" s="265"/>
      <c r="G25" s="265"/>
      <c r="H25" s="266"/>
      <c r="I25" s="171">
        <f>+I19-I23</f>
        <v>37000</v>
      </c>
      <c r="J25" s="171">
        <f t="shared" ref="J25:N25" si="3">+J19+J23</f>
        <v>0</v>
      </c>
      <c r="K25" s="171">
        <f t="shared" si="3"/>
        <v>0</v>
      </c>
      <c r="L25" s="171">
        <f t="shared" si="3"/>
        <v>0</v>
      </c>
      <c r="M25" s="171">
        <f t="shared" si="3"/>
        <v>0</v>
      </c>
      <c r="N25" s="171">
        <f t="shared" si="3"/>
        <v>0</v>
      </c>
    </row>
    <row r="26" spans="1:15" ht="18" x14ac:dyDescent="0.35">
      <c r="I26" s="171"/>
      <c r="J26" s="171"/>
      <c r="K26" s="171"/>
      <c r="L26" s="171"/>
      <c r="M26" s="171"/>
      <c r="N26" s="171"/>
    </row>
    <row r="27" spans="1:15" ht="26.25" customHeight="1" x14ac:dyDescent="0.35">
      <c r="A27" s="264" t="s">
        <v>130</v>
      </c>
      <c r="B27" s="265"/>
      <c r="C27" s="265"/>
      <c r="D27" s="265"/>
      <c r="E27" s="265"/>
      <c r="F27" s="265"/>
      <c r="G27" s="265"/>
      <c r="H27" s="266"/>
      <c r="I27" s="171">
        <f t="shared" ref="I27:N27" si="4">+I25*I4</f>
        <v>7400</v>
      </c>
      <c r="J27" s="171">
        <f t="shared" si="4"/>
        <v>0</v>
      </c>
      <c r="K27" s="171">
        <f t="shared" si="4"/>
        <v>0</v>
      </c>
      <c r="L27" s="171">
        <f t="shared" si="4"/>
        <v>0</v>
      </c>
      <c r="M27" s="171">
        <f t="shared" si="4"/>
        <v>0</v>
      </c>
      <c r="N27" s="171">
        <f t="shared" si="4"/>
        <v>0</v>
      </c>
    </row>
    <row r="28" spans="1:15" x14ac:dyDescent="0.3">
      <c r="I28" s="117"/>
      <c r="J28" s="117"/>
      <c r="K28" s="117"/>
    </row>
    <row r="30" spans="1:15" x14ac:dyDescent="0.3">
      <c r="I30" s="128"/>
    </row>
  </sheetData>
  <sheetProtection insertRows="0"/>
  <protectedRanges>
    <protectedRange sqref="A5:N16" name="Plage1"/>
  </protectedRanges>
  <autoFilter ref="A4:N5" xr:uid="{00000000-0009-0000-0000-000004000000}"/>
  <mergeCells count="9">
    <mergeCell ref="A19:H19"/>
    <mergeCell ref="B2:N2"/>
    <mergeCell ref="A27:H27"/>
    <mergeCell ref="A25:H25"/>
    <mergeCell ref="A17:H17"/>
    <mergeCell ref="A20:H20"/>
    <mergeCell ref="A21:H21"/>
    <mergeCell ref="A23:H23"/>
    <mergeCell ref="A22:H2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workbookViewId="0">
      <selection activeCell="M2" sqref="M2"/>
    </sheetView>
  </sheetViews>
  <sheetFormatPr baseColWidth="10" defaultRowHeight="14.4" x14ac:dyDescent="0.3"/>
  <cols>
    <col min="1" max="1" width="7.6640625" customWidth="1"/>
    <col min="2" max="2" width="11.88671875" bestFit="1" customWidth="1"/>
    <col min="3" max="3" width="33.5546875" customWidth="1"/>
    <col min="5" max="5" width="11.33203125" style="11" customWidth="1"/>
    <col min="6" max="6" width="11.5546875" style="11" customWidth="1"/>
    <col min="7" max="7" width="2.5546875" customWidth="1"/>
    <col min="8" max="8" width="7.44140625" customWidth="1"/>
    <col min="9" max="9" width="8.33203125" bestFit="1" customWidth="1"/>
    <col min="10" max="10" width="33.6640625" customWidth="1"/>
    <col min="11" max="11" width="10.5546875" customWidth="1"/>
    <col min="12" max="12" width="10" customWidth="1"/>
    <col min="13" max="13" width="8.6640625" bestFit="1" customWidth="1"/>
  </cols>
  <sheetData>
    <row r="1" spans="1:13" ht="15" thickBot="1" x14ac:dyDescent="0.35"/>
    <row r="2" spans="1:13" ht="15" thickTop="1" x14ac:dyDescent="0.3">
      <c r="A2" s="272" t="s">
        <v>145</v>
      </c>
      <c r="B2" s="278" t="s">
        <v>143</v>
      </c>
      <c r="C2" s="279"/>
      <c r="D2" s="279"/>
      <c r="E2" s="279"/>
      <c r="F2" s="157">
        <v>95.8</v>
      </c>
      <c r="H2" s="272" t="s">
        <v>148</v>
      </c>
      <c r="I2" s="278" t="s">
        <v>147</v>
      </c>
      <c r="J2" s="279"/>
      <c r="K2" s="279"/>
      <c r="L2" s="279"/>
      <c r="M2" s="157"/>
    </row>
    <row r="3" spans="1:13" x14ac:dyDescent="0.3">
      <c r="A3" s="273"/>
      <c r="B3" s="19"/>
      <c r="C3" s="19"/>
      <c r="D3" s="2"/>
      <c r="E3"/>
      <c r="F3" s="2"/>
      <c r="H3" s="273"/>
      <c r="I3" s="19"/>
      <c r="J3" s="19"/>
      <c r="K3" s="2"/>
      <c r="M3" s="2"/>
    </row>
    <row r="4" spans="1:13" ht="32.25" customHeight="1" x14ac:dyDescent="0.3">
      <c r="A4" s="273"/>
      <c r="B4" s="280" t="s">
        <v>142</v>
      </c>
      <c r="C4" s="281"/>
      <c r="D4" s="281"/>
      <c r="E4" s="281"/>
      <c r="F4" s="281"/>
      <c r="H4" s="273"/>
      <c r="I4" s="280" t="s">
        <v>142</v>
      </c>
      <c r="J4" s="281"/>
      <c r="K4" s="281"/>
      <c r="L4" s="281"/>
      <c r="M4" s="281"/>
    </row>
    <row r="5" spans="1:13" x14ac:dyDescent="0.3">
      <c r="A5" s="273"/>
      <c r="B5" s="19"/>
      <c r="C5" s="19"/>
      <c r="D5" s="19"/>
      <c r="E5" s="19"/>
      <c r="F5" s="19"/>
      <c r="H5" s="273"/>
      <c r="I5" s="19"/>
      <c r="J5" s="19"/>
      <c r="K5" s="19"/>
      <c r="L5" s="19"/>
      <c r="M5" s="19"/>
    </row>
    <row r="6" spans="1:13" x14ac:dyDescent="0.3">
      <c r="A6" s="273"/>
      <c r="B6" s="161" t="s">
        <v>17</v>
      </c>
      <c r="C6" s="158" t="s">
        <v>4</v>
      </c>
      <c r="D6" s="158" t="s">
        <v>18</v>
      </c>
      <c r="E6" s="159" t="s">
        <v>0</v>
      </c>
      <c r="F6" s="160" t="s">
        <v>1</v>
      </c>
      <c r="H6" s="273"/>
      <c r="I6" s="161" t="s">
        <v>17</v>
      </c>
      <c r="J6" s="158" t="s">
        <v>4</v>
      </c>
      <c r="K6" s="158" t="s">
        <v>18</v>
      </c>
      <c r="L6" s="159" t="s">
        <v>0</v>
      </c>
      <c r="M6" s="160" t="s">
        <v>1</v>
      </c>
    </row>
    <row r="7" spans="1:13" x14ac:dyDescent="0.3">
      <c r="A7" s="273"/>
      <c r="B7" s="162"/>
      <c r="C7" s="121" t="s">
        <v>158</v>
      </c>
      <c r="D7" s="122">
        <v>-284.39999999999998</v>
      </c>
      <c r="E7" s="112">
        <f t="shared" ref="E7:E8" si="0">+D7/1.2</f>
        <v>-237</v>
      </c>
      <c r="F7" s="112">
        <f t="shared" ref="F7:F8" si="1">+E7*0.2</f>
        <v>-47.400000000000006</v>
      </c>
      <c r="H7" s="273"/>
      <c r="I7" s="162"/>
      <c r="J7" s="121"/>
      <c r="K7" s="122"/>
      <c r="L7" s="112">
        <f t="shared" ref="L7:L21" si="2">+K7/1.2</f>
        <v>0</v>
      </c>
      <c r="M7" s="112">
        <f t="shared" ref="M7:M21" si="3">+L7*0.2</f>
        <v>0</v>
      </c>
    </row>
    <row r="8" spans="1:13" x14ac:dyDescent="0.3">
      <c r="A8" s="273"/>
      <c r="B8" s="162"/>
      <c r="C8" s="121"/>
      <c r="D8" s="122"/>
      <c r="E8" s="112">
        <f t="shared" si="0"/>
        <v>0</v>
      </c>
      <c r="F8" s="112">
        <f t="shared" si="1"/>
        <v>0</v>
      </c>
      <c r="H8" s="273"/>
      <c r="I8" s="162"/>
      <c r="J8" s="121"/>
      <c r="K8" s="122"/>
      <c r="L8" s="112">
        <f t="shared" si="2"/>
        <v>0</v>
      </c>
      <c r="M8" s="112">
        <f t="shared" si="3"/>
        <v>0</v>
      </c>
    </row>
    <row r="9" spans="1:13" x14ac:dyDescent="0.3">
      <c r="A9" s="273"/>
      <c r="B9" s="162"/>
      <c r="C9" s="121"/>
      <c r="D9" s="122"/>
      <c r="E9" s="112">
        <f t="shared" ref="E9:E21" si="4">+D9/1.2</f>
        <v>0</v>
      </c>
      <c r="F9" s="112">
        <f t="shared" ref="F9:F21" si="5">+E9*0.2</f>
        <v>0</v>
      </c>
      <c r="H9" s="273"/>
      <c r="I9" s="162"/>
      <c r="J9" s="121"/>
      <c r="K9" s="122"/>
      <c r="L9" s="112">
        <f t="shared" si="2"/>
        <v>0</v>
      </c>
      <c r="M9" s="112">
        <f t="shared" si="3"/>
        <v>0</v>
      </c>
    </row>
    <row r="10" spans="1:13" x14ac:dyDescent="0.3">
      <c r="A10" s="273"/>
      <c r="B10" s="162"/>
      <c r="C10" s="121"/>
      <c r="D10" s="122"/>
      <c r="E10" s="112">
        <f t="shared" si="4"/>
        <v>0</v>
      </c>
      <c r="F10" s="112">
        <f t="shared" si="5"/>
        <v>0</v>
      </c>
      <c r="H10" s="273"/>
      <c r="I10" s="162"/>
      <c r="J10" s="121"/>
      <c r="K10" s="122"/>
      <c r="L10" s="112">
        <f t="shared" si="2"/>
        <v>0</v>
      </c>
      <c r="M10" s="112">
        <f t="shared" si="3"/>
        <v>0</v>
      </c>
    </row>
    <row r="11" spans="1:13" x14ac:dyDescent="0.3">
      <c r="A11" s="273"/>
      <c r="B11" s="162"/>
      <c r="C11" s="121"/>
      <c r="D11" s="122"/>
      <c r="E11" s="112">
        <f t="shared" si="4"/>
        <v>0</v>
      </c>
      <c r="F11" s="112">
        <f t="shared" si="5"/>
        <v>0</v>
      </c>
      <c r="H11" s="273"/>
      <c r="I11" s="162"/>
      <c r="J11" s="121"/>
      <c r="K11" s="122"/>
      <c r="L11" s="112">
        <f t="shared" si="2"/>
        <v>0</v>
      </c>
      <c r="M11" s="112">
        <f t="shared" si="3"/>
        <v>0</v>
      </c>
    </row>
    <row r="12" spans="1:13" x14ac:dyDescent="0.3">
      <c r="A12" s="273"/>
      <c r="B12" s="162"/>
      <c r="C12" s="121"/>
      <c r="D12" s="122"/>
      <c r="E12" s="112">
        <f t="shared" si="4"/>
        <v>0</v>
      </c>
      <c r="F12" s="112">
        <f t="shared" si="5"/>
        <v>0</v>
      </c>
      <c r="H12" s="273"/>
      <c r="I12" s="162"/>
      <c r="J12" s="121"/>
      <c r="K12" s="122"/>
      <c r="L12" s="112">
        <f t="shared" si="2"/>
        <v>0</v>
      </c>
      <c r="M12" s="112">
        <f t="shared" si="3"/>
        <v>0</v>
      </c>
    </row>
    <row r="13" spans="1:13" x14ac:dyDescent="0.3">
      <c r="A13" s="273"/>
      <c r="B13" s="162"/>
      <c r="C13" s="121"/>
      <c r="D13" s="122"/>
      <c r="E13" s="112">
        <f t="shared" ref="E13" si="6">+D13/1.2</f>
        <v>0</v>
      </c>
      <c r="F13" s="112">
        <f t="shared" ref="F13" si="7">+E13*0.2</f>
        <v>0</v>
      </c>
      <c r="H13" s="273"/>
      <c r="I13" s="162"/>
      <c r="J13" s="121"/>
      <c r="K13" s="194"/>
      <c r="L13" s="112">
        <f t="shared" ref="L13" si="8">+K13/1.2</f>
        <v>0</v>
      </c>
      <c r="M13" s="112">
        <f t="shared" ref="M13" si="9">+L13*0.2</f>
        <v>0</v>
      </c>
    </row>
    <row r="14" spans="1:13" x14ac:dyDescent="0.3">
      <c r="A14" s="273"/>
      <c r="B14" s="162"/>
      <c r="C14" s="121"/>
      <c r="D14" s="122"/>
      <c r="E14" s="112">
        <f t="shared" si="4"/>
        <v>0</v>
      </c>
      <c r="F14" s="112">
        <f t="shared" si="5"/>
        <v>0</v>
      </c>
      <c r="H14" s="273"/>
      <c r="I14" s="162"/>
      <c r="J14" s="121"/>
      <c r="K14" s="122"/>
      <c r="L14" s="112">
        <f t="shared" si="2"/>
        <v>0</v>
      </c>
      <c r="M14" s="112">
        <f t="shared" si="3"/>
        <v>0</v>
      </c>
    </row>
    <row r="15" spans="1:13" x14ac:dyDescent="0.3">
      <c r="A15" s="273"/>
      <c r="B15" s="162"/>
      <c r="C15" s="121"/>
      <c r="D15" s="122"/>
      <c r="E15" s="112">
        <f t="shared" ref="E15" si="10">+D15/1.2</f>
        <v>0</v>
      </c>
      <c r="F15" s="112">
        <f t="shared" ref="F15" si="11">+E15*0.2</f>
        <v>0</v>
      </c>
      <c r="H15" s="273"/>
      <c r="I15" s="162"/>
      <c r="J15" s="121"/>
      <c r="K15" s="122"/>
      <c r="L15" s="112">
        <f t="shared" si="2"/>
        <v>0</v>
      </c>
      <c r="M15" s="112">
        <f t="shared" si="3"/>
        <v>0</v>
      </c>
    </row>
    <row r="16" spans="1:13" x14ac:dyDescent="0.3">
      <c r="A16" s="273"/>
      <c r="B16" s="162"/>
      <c r="C16" s="121"/>
      <c r="D16" s="122"/>
      <c r="E16" s="112">
        <f t="shared" si="4"/>
        <v>0</v>
      </c>
      <c r="F16" s="112">
        <f t="shared" si="5"/>
        <v>0</v>
      </c>
      <c r="H16" s="273"/>
      <c r="I16" s="162"/>
      <c r="J16" s="193"/>
      <c r="K16" s="122"/>
      <c r="L16" s="112">
        <f t="shared" si="2"/>
        <v>0</v>
      </c>
      <c r="M16" s="112">
        <f t="shared" si="3"/>
        <v>0</v>
      </c>
    </row>
    <row r="17" spans="1:13" x14ac:dyDescent="0.3">
      <c r="A17" s="273"/>
      <c r="B17" s="162"/>
      <c r="C17" s="121"/>
      <c r="D17" s="122"/>
      <c r="E17" s="112">
        <f t="shared" si="4"/>
        <v>0</v>
      </c>
      <c r="F17" s="112">
        <f t="shared" si="5"/>
        <v>0</v>
      </c>
      <c r="H17" s="273"/>
      <c r="I17" s="162"/>
      <c r="J17" s="121"/>
      <c r="K17" s="122"/>
      <c r="L17" s="112">
        <f t="shared" si="2"/>
        <v>0</v>
      </c>
      <c r="M17" s="112">
        <f t="shared" si="3"/>
        <v>0</v>
      </c>
    </row>
    <row r="18" spans="1:13" x14ac:dyDescent="0.3">
      <c r="A18" s="273"/>
      <c r="B18" s="162"/>
      <c r="C18" s="121"/>
      <c r="D18" s="122"/>
      <c r="E18" s="112">
        <f t="shared" si="4"/>
        <v>0</v>
      </c>
      <c r="F18" s="112">
        <f t="shared" si="5"/>
        <v>0</v>
      </c>
      <c r="H18" s="273"/>
      <c r="I18" s="162"/>
      <c r="J18" s="193"/>
      <c r="K18" s="122"/>
      <c r="L18" s="112">
        <f t="shared" si="2"/>
        <v>0</v>
      </c>
      <c r="M18" s="112">
        <f t="shared" si="3"/>
        <v>0</v>
      </c>
    </row>
    <row r="19" spans="1:13" x14ac:dyDescent="0.3">
      <c r="A19" s="273"/>
      <c r="B19" s="162"/>
      <c r="C19" s="121"/>
      <c r="D19" s="122"/>
      <c r="E19" s="112">
        <f t="shared" si="4"/>
        <v>0</v>
      </c>
      <c r="F19" s="112">
        <f t="shared" si="5"/>
        <v>0</v>
      </c>
      <c r="H19" s="273"/>
      <c r="I19" s="162"/>
      <c r="J19" s="121"/>
      <c r="K19" s="122"/>
      <c r="L19" s="112">
        <f t="shared" si="2"/>
        <v>0</v>
      </c>
      <c r="M19" s="112">
        <f t="shared" si="3"/>
        <v>0</v>
      </c>
    </row>
    <row r="20" spans="1:13" x14ac:dyDescent="0.3">
      <c r="A20" s="273"/>
      <c r="B20" s="162"/>
      <c r="C20" s="193"/>
      <c r="D20" s="122"/>
      <c r="E20" s="112">
        <f t="shared" si="4"/>
        <v>0</v>
      </c>
      <c r="F20" s="112">
        <f t="shared" si="5"/>
        <v>0</v>
      </c>
      <c r="H20" s="273"/>
      <c r="I20" s="162"/>
      <c r="J20" s="121"/>
      <c r="K20" s="122"/>
      <c r="L20" s="112">
        <f t="shared" si="2"/>
        <v>0</v>
      </c>
      <c r="M20" s="112">
        <f t="shared" si="3"/>
        <v>0</v>
      </c>
    </row>
    <row r="21" spans="1:13" x14ac:dyDescent="0.3">
      <c r="A21" s="273"/>
      <c r="B21" s="162"/>
      <c r="C21" s="121"/>
      <c r="D21" s="122"/>
      <c r="E21" s="112">
        <f t="shared" si="4"/>
        <v>0</v>
      </c>
      <c r="F21" s="112">
        <f t="shared" si="5"/>
        <v>0</v>
      </c>
      <c r="H21" s="273"/>
      <c r="I21" s="162"/>
      <c r="J21" s="121"/>
      <c r="K21" s="122"/>
      <c r="L21" s="112">
        <f t="shared" si="2"/>
        <v>0</v>
      </c>
      <c r="M21" s="112">
        <f t="shared" si="3"/>
        <v>0</v>
      </c>
    </row>
    <row r="22" spans="1:13" x14ac:dyDescent="0.3">
      <c r="A22" s="273"/>
      <c r="E22" s="25"/>
      <c r="F22" s="26"/>
      <c r="H22" s="273"/>
      <c r="L22" s="25"/>
      <c r="M22" s="26"/>
    </row>
    <row r="23" spans="1:13" x14ac:dyDescent="0.3">
      <c r="A23" s="273"/>
      <c r="B23" s="282" t="s">
        <v>19</v>
      </c>
      <c r="C23" s="283"/>
      <c r="D23" s="283"/>
      <c r="E23" s="283"/>
      <c r="F23" s="113">
        <f>SUM(F7:F21)</f>
        <v>-47.400000000000006</v>
      </c>
      <c r="H23" s="273"/>
      <c r="I23" s="282" t="s">
        <v>19</v>
      </c>
      <c r="J23" s="283"/>
      <c r="K23" s="283"/>
      <c r="L23" s="283"/>
      <c r="M23" s="113">
        <f>SUM(M7:M21)</f>
        <v>0</v>
      </c>
    </row>
    <row r="24" spans="1:13" x14ac:dyDescent="0.3">
      <c r="A24" s="273"/>
      <c r="B24" s="19"/>
      <c r="C24" s="19"/>
      <c r="D24" s="19"/>
      <c r="E24" s="19"/>
      <c r="H24" s="273"/>
      <c r="I24" s="19"/>
      <c r="J24" s="19"/>
      <c r="K24" s="19"/>
      <c r="L24" s="19"/>
      <c r="M24" s="11"/>
    </row>
    <row r="25" spans="1:13" ht="16.2" thickBot="1" x14ac:dyDescent="0.35">
      <c r="A25" s="274"/>
      <c r="B25" s="271" t="str">
        <f>+IF(F25&lt;0,"TVA DEDUCTIBLE SUR B/S A REVERSER","TVA DEDUCTIBLE SUR B/S A DECLARER")</f>
        <v>TVA DEDUCTIBLE SUR B/S A DECLARER</v>
      </c>
      <c r="C25" s="271"/>
      <c r="D25" s="271"/>
      <c r="E25" s="271"/>
      <c r="F25" s="127">
        <f>+F2+F23</f>
        <v>48.399999999999991</v>
      </c>
      <c r="H25" s="274"/>
      <c r="I25" s="271" t="str">
        <f>+IF(M25&lt;0,"TVA AUTOLIQUIDATION A REVERSER","TVA AUTOLIQUIDATION A DECLARER")</f>
        <v>TVA AUTOLIQUIDATION A DECLARER</v>
      </c>
      <c r="J25" s="271"/>
      <c r="K25" s="271"/>
      <c r="L25" s="271"/>
      <c r="M25" s="127">
        <f>+M2+M23</f>
        <v>0</v>
      </c>
    </row>
    <row r="26" spans="1:13" ht="15" thickTop="1" x14ac:dyDescent="0.3">
      <c r="B26" s="156"/>
      <c r="C26" s="156"/>
      <c r="D26" s="156"/>
      <c r="E26" s="156"/>
      <c r="H26" s="20"/>
      <c r="L26" s="20"/>
    </row>
    <row r="27" spans="1:13" ht="15" thickBot="1" x14ac:dyDescent="0.35">
      <c r="B27" s="156"/>
      <c r="C27" s="156"/>
      <c r="D27" s="156"/>
      <c r="E27" s="156"/>
      <c r="H27" s="20"/>
      <c r="L27" s="20"/>
    </row>
    <row r="28" spans="1:13" ht="24.75" customHeight="1" x14ac:dyDescent="0.3">
      <c r="A28" s="275" t="s">
        <v>146</v>
      </c>
      <c r="B28" s="282" t="s">
        <v>144</v>
      </c>
      <c r="C28" s="283"/>
      <c r="D28" s="283"/>
      <c r="E28" s="283"/>
      <c r="F28" s="157"/>
    </row>
    <row r="29" spans="1:13" x14ac:dyDescent="0.3">
      <c r="A29" s="276"/>
      <c r="B29" s="156"/>
      <c r="C29" s="156"/>
      <c r="D29" s="156"/>
      <c r="E29" s="156"/>
      <c r="H29" s="20"/>
      <c r="L29" s="20"/>
    </row>
    <row r="30" spans="1:13" ht="24.75" customHeight="1" thickBot="1" x14ac:dyDescent="0.35">
      <c r="A30" s="277"/>
      <c r="B30" s="284" t="str">
        <f>+IF(F30&lt;0,"TVA DEDUCTIBLE SUR IMMO A REVERSER","TVA DEDUCTIBLE SUR IMMO A DECLARER")</f>
        <v>TVA DEDUCTIBLE SUR IMMO A DECLARER</v>
      </c>
      <c r="C30" s="271"/>
      <c r="D30" s="271"/>
      <c r="E30" s="271"/>
      <c r="F30" s="127">
        <f>+F28</f>
        <v>0</v>
      </c>
    </row>
    <row r="34" ht="33" customHeight="1" x14ac:dyDescent="0.3"/>
  </sheetData>
  <sheetProtection sheet="1" objects="1" scenarios="1" insertRows="0"/>
  <protectedRanges>
    <protectedRange sqref="F28" name="Plage4"/>
    <protectedRange sqref="M2" name="Plage3"/>
    <protectedRange sqref="F2" name="Plage2"/>
    <protectedRange sqref="A7:XFD21" name="Plage1"/>
  </protectedRanges>
  <mergeCells count="13">
    <mergeCell ref="I25:L25"/>
    <mergeCell ref="H2:H25"/>
    <mergeCell ref="A2:A25"/>
    <mergeCell ref="A28:A30"/>
    <mergeCell ref="I2:L2"/>
    <mergeCell ref="I4:M4"/>
    <mergeCell ref="I23:L23"/>
    <mergeCell ref="B2:E2"/>
    <mergeCell ref="B4:F4"/>
    <mergeCell ref="B23:E23"/>
    <mergeCell ref="B25:E25"/>
    <mergeCell ref="B30:E30"/>
    <mergeCell ref="B28:E28"/>
  </mergeCells>
  <conditionalFormatting sqref="D2:D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{294DD038-AB16-4984-857E-0A6EC5B64119}</x14:id>
        </ext>
      </extLst>
    </cfRule>
  </conditionalFormatting>
  <conditionalFormatting sqref="D2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{40E9C38F-5AFD-4CF7-977C-5FDD504ED239}</x14:id>
        </ext>
      </extLst>
    </cfRule>
  </conditionalFormatting>
  <conditionalFormatting sqref="K2:K3 K5:K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{92D1CE75-D497-4622-9CE5-A98A2B178643}</x14:id>
        </ext>
      </extLst>
    </cfRule>
  </conditionalFormatting>
  <conditionalFormatting sqref="K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{382625E4-1883-47B2-A56D-1B0C9E27E93E}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DD038-AB16-4984-857E-0A6EC5B641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D2:D6</xm:sqref>
        </x14:conditionalFormatting>
        <x14:conditionalFormatting xmlns:xm="http://schemas.microsoft.com/office/excel/2006/main">
          <x14:cfRule type="dataBar" id="{40E9C38F-5AFD-4CF7-977C-5FDD504ED2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92D1CE75-D497-4622-9CE5-A98A2B1786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K2:K3 K5:K6</xm:sqref>
        </x14:conditionalFormatting>
        <x14:conditionalFormatting xmlns:xm="http://schemas.microsoft.com/office/excel/2006/main">
          <x14:cfRule type="dataBar" id="{382625E4-1883-47B2-A56D-1B0C9E27E9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17"/>
  <sheetViews>
    <sheetView showGridLines="0" workbookViewId="0">
      <selection activeCell="C22" sqref="C22"/>
    </sheetView>
  </sheetViews>
  <sheetFormatPr baseColWidth="10" defaultRowHeight="14.4" x14ac:dyDescent="0.3"/>
  <cols>
    <col min="2" max="2" width="11.88671875" bestFit="1" customWidth="1"/>
    <col min="3" max="3" width="27.5546875" bestFit="1" customWidth="1"/>
    <col min="4" max="4" width="10.44140625" bestFit="1" customWidth="1"/>
    <col min="5" max="6" width="10.44140625" style="11" bestFit="1" customWidth="1"/>
  </cols>
  <sheetData>
    <row r="2" spans="2:11" x14ac:dyDescent="0.3">
      <c r="B2" s="285" t="s">
        <v>106</v>
      </c>
      <c r="C2" s="285"/>
      <c r="D2" s="285"/>
      <c r="E2" s="285"/>
      <c r="F2" s="76">
        <v>116777.54</v>
      </c>
    </row>
    <row r="3" spans="2:11" x14ac:dyDescent="0.3">
      <c r="B3" s="19"/>
      <c r="C3" s="19"/>
      <c r="D3" s="2"/>
      <c r="E3"/>
      <c r="F3" s="2"/>
      <c r="K3" s="20"/>
    </row>
    <row r="4" spans="2:11" ht="32.25" customHeight="1" x14ac:dyDescent="0.3">
      <c r="B4" s="286" t="s">
        <v>91</v>
      </c>
      <c r="C4" s="286"/>
      <c r="D4" s="286"/>
      <c r="E4" s="286"/>
      <c r="F4" s="286"/>
      <c r="K4" s="20"/>
    </row>
    <row r="5" spans="2:11" x14ac:dyDescent="0.3">
      <c r="B5" s="19"/>
      <c r="C5" s="19"/>
      <c r="D5" s="19"/>
      <c r="E5" s="19"/>
      <c r="F5" s="19"/>
      <c r="K5" s="20"/>
    </row>
    <row r="6" spans="2:11" x14ac:dyDescent="0.3">
      <c r="B6" s="47" t="s">
        <v>17</v>
      </c>
      <c r="C6" s="47" t="s">
        <v>4</v>
      </c>
      <c r="D6" s="47" t="s">
        <v>18</v>
      </c>
      <c r="E6" s="120" t="s">
        <v>0</v>
      </c>
      <c r="F6" s="48" t="s">
        <v>1</v>
      </c>
    </row>
    <row r="7" spans="2:11" x14ac:dyDescent="0.3">
      <c r="B7" s="121" t="s">
        <v>92</v>
      </c>
      <c r="C7" s="121" t="s">
        <v>93</v>
      </c>
      <c r="D7" s="123">
        <v>-25212.92</v>
      </c>
      <c r="E7" s="112"/>
      <c r="F7" s="112">
        <f>+D7*0.2</f>
        <v>-5042.5839999999998</v>
      </c>
    </row>
    <row r="8" spans="2:11" x14ac:dyDescent="0.3">
      <c r="B8" s="121" t="s">
        <v>94</v>
      </c>
      <c r="C8" s="121" t="s">
        <v>95</v>
      </c>
      <c r="D8" s="123">
        <v>-8651.24</v>
      </c>
      <c r="E8" s="112"/>
      <c r="F8" s="112">
        <f t="shared" ref="F8:F13" si="0">+D8*0.2</f>
        <v>-1730.248</v>
      </c>
    </row>
    <row r="9" spans="2:11" x14ac:dyDescent="0.3">
      <c r="B9" s="121" t="s">
        <v>96</v>
      </c>
      <c r="C9" s="121" t="s">
        <v>97</v>
      </c>
      <c r="D9" s="123">
        <v>-47219.6</v>
      </c>
      <c r="E9" s="112"/>
      <c r="F9" s="112">
        <f t="shared" si="0"/>
        <v>-9443.92</v>
      </c>
    </row>
    <row r="10" spans="2:11" x14ac:dyDescent="0.3">
      <c r="B10" s="121" t="s">
        <v>98</v>
      </c>
      <c r="C10" s="121" t="s">
        <v>99</v>
      </c>
      <c r="D10" s="123">
        <v>-13785.6</v>
      </c>
      <c r="E10" s="112"/>
      <c r="F10" s="112">
        <f t="shared" si="0"/>
        <v>-2757.1200000000003</v>
      </c>
    </row>
    <row r="11" spans="2:11" x14ac:dyDescent="0.3">
      <c r="B11" s="121" t="s">
        <v>100</v>
      </c>
      <c r="C11" s="121" t="s">
        <v>101</v>
      </c>
      <c r="D11" s="123">
        <v>-15380</v>
      </c>
      <c r="E11" s="112"/>
      <c r="F11" s="112">
        <f t="shared" si="0"/>
        <v>-3076</v>
      </c>
    </row>
    <row r="12" spans="2:11" x14ac:dyDescent="0.3">
      <c r="B12" s="121" t="s">
        <v>102</v>
      </c>
      <c r="C12" s="121" t="s">
        <v>103</v>
      </c>
      <c r="D12" s="123">
        <v>-76980.289999999994</v>
      </c>
      <c r="E12" s="112"/>
      <c r="F12" s="112">
        <f t="shared" si="0"/>
        <v>-15396.057999999999</v>
      </c>
    </row>
    <row r="13" spans="2:11" x14ac:dyDescent="0.3">
      <c r="B13" s="121" t="s">
        <v>104</v>
      </c>
      <c r="C13" s="121" t="s">
        <v>105</v>
      </c>
      <c r="D13" s="123">
        <v>-55621.73</v>
      </c>
      <c r="E13" s="112"/>
      <c r="F13" s="112">
        <f t="shared" si="0"/>
        <v>-11124.346000000001</v>
      </c>
    </row>
    <row r="14" spans="2:11" x14ac:dyDescent="0.3">
      <c r="B14" s="19"/>
      <c r="C14" s="19"/>
      <c r="D14" s="19"/>
      <c r="E14" s="19"/>
    </row>
    <row r="15" spans="2:11" x14ac:dyDescent="0.3">
      <c r="B15" s="285" t="s">
        <v>19</v>
      </c>
      <c r="C15" s="285"/>
      <c r="D15" s="285"/>
      <c r="E15" s="285"/>
      <c r="F15" s="113">
        <f>SUM(F7:F13)</f>
        <v>-48570.275999999998</v>
      </c>
    </row>
    <row r="16" spans="2:11" x14ac:dyDescent="0.3">
      <c r="B16" s="19"/>
      <c r="C16" s="19"/>
      <c r="D16" s="19"/>
      <c r="E16" s="19"/>
    </row>
    <row r="17" spans="2:12" x14ac:dyDescent="0.3">
      <c r="B17" s="285" t="s">
        <v>107</v>
      </c>
      <c r="C17" s="285"/>
      <c r="D17" s="285"/>
      <c r="E17" s="285"/>
      <c r="F17" s="113">
        <f>+F2+F15</f>
        <v>68207.263999999996</v>
      </c>
      <c r="H17" s="20"/>
      <c r="L17" s="20"/>
    </row>
  </sheetData>
  <mergeCells count="4">
    <mergeCell ref="B2:E2"/>
    <mergeCell ref="B4:F4"/>
    <mergeCell ref="B15:E15"/>
    <mergeCell ref="B17:E17"/>
  </mergeCells>
  <conditionalFormatting sqref="D2:D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{80699B8A-2828-495C-BF26-F1B70E98C51D}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699B8A-2828-495C-BF26-F1B70E98C5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Cadrage TVA sur encaiss</vt:lpstr>
      <vt:lpstr>Cohérence TVA&amp;CA</vt:lpstr>
      <vt:lpstr>RECAP DECLARATION</vt:lpstr>
      <vt:lpstr>CADRAGE TVA COLLECTEE</vt:lpstr>
      <vt:lpstr>ENC REEL</vt:lpstr>
      <vt:lpstr>Cadrage TVA déductible</vt:lpstr>
      <vt:lpstr>Cadrage TVA AUTOLIQUIDEE</vt:lpstr>
      <vt:lpstr>'CADRAGE TVA COLLECTEE'!Zone_d_impression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keywords>Cadrage</cp:keywords>
  <cp:lastModifiedBy>Jacques Randria</cp:lastModifiedBy>
  <cp:lastPrinted>2023-03-22T13:40:50Z</cp:lastPrinted>
  <dcterms:created xsi:type="dcterms:W3CDTF">2020-08-16T14:45:22Z</dcterms:created>
  <dcterms:modified xsi:type="dcterms:W3CDTF">2024-12-16T09:00:42Z</dcterms:modified>
</cp:coreProperties>
</file>