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https://d.docs.live.net/72efcfe31a582a46/Desktop/Analytics/data-raw/"/>
    </mc:Choice>
  </mc:AlternateContent>
  <xr:revisionPtr revIDLastSave="223" documentId="11_D696C798333B5E046FD2D119ED5FF5CCF8373F24" xr6:coauthVersionLast="47" xr6:coauthVersionMax="47" xr10:uidLastSave="{0BB6CA88-A4F4-6F4F-ABC3-5CCA3D4E50F8}"/>
  <bookViews>
    <workbookView xWindow="0" yWindow="500" windowWidth="28800" windowHeight="15720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1" i="1" l="1"/>
  <c r="O71" i="1"/>
  <c r="P70" i="1"/>
  <c r="O70" i="1"/>
  <c r="O69" i="1"/>
  <c r="P69" i="1"/>
  <c r="O68" i="1"/>
  <c r="P68" i="1"/>
  <c r="E68" i="1"/>
  <c r="E69" i="1"/>
  <c r="E70" i="1"/>
  <c r="E71" i="1"/>
  <c r="D73" i="1"/>
  <c r="C73" i="1"/>
  <c r="P65" i="1"/>
  <c r="P64" i="1"/>
  <c r="P63" i="1"/>
  <c r="P62" i="1"/>
  <c r="E67" i="1"/>
  <c r="O65" i="1"/>
  <c r="O64" i="1"/>
  <c r="O63" i="1"/>
  <c r="O62" i="1"/>
  <c r="E63" i="1"/>
  <c r="E64" i="1"/>
  <c r="E65" i="1"/>
  <c r="E66" i="1"/>
  <c r="E62" i="1"/>
  <c r="D67" i="1"/>
  <c r="C67" i="1"/>
  <c r="P58" i="1"/>
  <c r="P59" i="1"/>
  <c r="O59" i="1"/>
  <c r="O58" i="1"/>
  <c r="P57" i="1"/>
  <c r="O57" i="1"/>
  <c r="P56" i="1"/>
  <c r="D61" i="1"/>
  <c r="C61" i="1"/>
  <c r="E61" i="1" s="1"/>
  <c r="E59" i="1"/>
  <c r="E58" i="1"/>
  <c r="E57" i="1"/>
  <c r="O56" i="1"/>
  <c r="E56" i="1"/>
  <c r="O53" i="1"/>
  <c r="O55" i="1"/>
  <c r="O54" i="1"/>
  <c r="O52" i="1"/>
  <c r="P52" i="1"/>
  <c r="P55" i="1"/>
  <c r="P54" i="1"/>
  <c r="P53" i="1"/>
  <c r="E50" i="1"/>
  <c r="D50" i="1"/>
  <c r="C50" i="1"/>
  <c r="E53" i="1"/>
  <c r="E54" i="1"/>
  <c r="E55" i="1"/>
  <c r="E52" i="1"/>
  <c r="E12" i="1"/>
  <c r="E14" i="1"/>
  <c r="E20" i="1"/>
  <c r="E26" i="1"/>
  <c r="E32" i="1"/>
  <c r="E38" i="1"/>
  <c r="E44" i="1"/>
  <c r="E6" i="1"/>
  <c r="E49" i="1"/>
  <c r="E48" i="1"/>
  <c r="E47" i="1"/>
  <c r="E46" i="1"/>
  <c r="E43" i="1"/>
  <c r="E42" i="1"/>
  <c r="E41" i="1"/>
  <c r="E40" i="1"/>
  <c r="E37" i="1"/>
  <c r="E36" i="1"/>
  <c r="E35" i="1"/>
  <c r="P34" i="1"/>
  <c r="E34" i="1"/>
  <c r="E31" i="1"/>
  <c r="E30" i="1"/>
  <c r="E29" i="1"/>
  <c r="E28" i="1"/>
  <c r="E25" i="1"/>
  <c r="E24" i="1"/>
  <c r="E23" i="1"/>
  <c r="E22" i="1"/>
  <c r="E19" i="1"/>
  <c r="E18" i="1"/>
  <c r="E17" i="1"/>
  <c r="E16" i="1"/>
  <c r="E11" i="1"/>
  <c r="E10" i="1"/>
  <c r="E9" i="1"/>
  <c r="E8" i="1"/>
  <c r="E5" i="1"/>
  <c r="E4" i="1"/>
  <c r="E3" i="1"/>
  <c r="E73" i="1" l="1"/>
</calcChain>
</file>

<file path=xl/sharedStrings.xml><?xml version="1.0" encoding="utf-8"?>
<sst xmlns="http://schemas.openxmlformats.org/spreadsheetml/2006/main" count="92" uniqueCount="26">
  <si>
    <t>month</t>
  </si>
  <si>
    <t>accepted</t>
  </si>
  <si>
    <t>refused</t>
  </si>
  <si>
    <t>total</t>
  </si>
  <si>
    <t>missed</t>
  </si>
  <si>
    <t>serviced</t>
  </si>
  <si>
    <t>initial</t>
  </si>
  <si>
    <t>CE</t>
  </si>
  <si>
    <t>CENT</t>
  </si>
  <si>
    <t>CW</t>
  </si>
  <si>
    <t>TC</t>
  </si>
  <si>
    <t>Overall</t>
  </si>
  <si>
    <t>CC</t>
  </si>
  <si>
    <t>hccss</t>
  </si>
  <si>
    <t>mc.denom</t>
  </si>
  <si>
    <t>canceled.nsnf</t>
  </si>
  <si>
    <t>client.falls</t>
  </si>
  <si>
    <t>rs.events</t>
  </si>
  <si>
    <t>monthly.clients</t>
  </si>
  <si>
    <t>staff.rs</t>
  </si>
  <si>
    <t>workers.in.area</t>
  </si>
  <si>
    <t>counter.offer.rate</t>
  </si>
  <si>
    <t>hours.countered</t>
  </si>
  <si>
    <t>assess.to.date</t>
  </si>
  <si>
    <t>apr.due</t>
  </si>
  <si>
    <t>nsnf.total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</si>
</sst>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 applyBorder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10" fontId="2" fillId="0" borderId="0" xfId="0" applyNumberFormat="1" applyFont="1"/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zoomScale="140" zoomScaleNormal="140" workbookViewId="0">
      <pane ySplit="1" topLeftCell="A47" activePane="bottomLeft" state="frozen"/>
      <selection pane="bottomLeft" activeCell="T70" sqref="A1:T73"/>
    </sheetView>
  </sheetViews>
  <sheetFormatPr baseColWidth="10" defaultColWidth="8.83203125" defaultRowHeight="15" x14ac:dyDescent="0.2"/>
  <cols>
    <col min="1" max="1" width="10.1640625" style="4" bestFit="1" customWidth="1"/>
    <col min="15" max="15" width="9.1640625" style="1"/>
    <col min="16" max="16" width="10" style="1" bestFit="1" customWidth="1"/>
    <col min="17" max="17" width="9.1640625" style="1"/>
    <col min="18" max="18" width="9.1640625" style="2"/>
    <col min="19" max="19" width="10.1640625" style="2" bestFit="1" customWidth="1"/>
    <col min="20" max="20" width="10" bestFit="1" customWidth="1"/>
  </cols>
  <sheetData>
    <row r="1" spans="1:20" x14ac:dyDescent="0.2">
      <c r="A1" s="4" t="s">
        <v>0</v>
      </c>
      <c r="B1" t="s">
        <v>13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s="1" t="s">
        <v>21</v>
      </c>
      <c r="P1" s="1" t="s">
        <v>22</v>
      </c>
      <c r="Q1" s="1" t="s">
        <v>23</v>
      </c>
      <c r="R1" s="2" t="s">
        <v>6</v>
      </c>
      <c r="S1" s="2" t="s">
        <v>24</v>
      </c>
      <c r="T1" t="s">
        <v>25</v>
      </c>
    </row>
    <row r="2" spans="1:20" x14ac:dyDescent="0.2">
      <c r="A2" s="4">
        <v>44470</v>
      </c>
      <c r="B2" t="s">
        <v>7</v>
      </c>
      <c r="C2">
        <v>43</v>
      </c>
      <c r="D2">
        <v>33</v>
      </c>
      <c r="E2">
        <v>76</v>
      </c>
      <c r="F2">
        <v>19167</v>
      </c>
      <c r="G2">
        <v>10</v>
      </c>
      <c r="H2">
        <v>19167</v>
      </c>
      <c r="I2">
        <v>0</v>
      </c>
      <c r="J2">
        <v>7</v>
      </c>
      <c r="K2">
        <v>0</v>
      </c>
      <c r="L2">
        <v>884</v>
      </c>
      <c r="M2">
        <v>2</v>
      </c>
      <c r="N2">
        <v>160</v>
      </c>
      <c r="O2" s="3">
        <v>0.74099999999999999</v>
      </c>
      <c r="P2" s="3">
        <v>0.23100000000000001</v>
      </c>
    </row>
    <row r="3" spans="1:20" x14ac:dyDescent="0.2">
      <c r="A3" s="4">
        <v>44470</v>
      </c>
      <c r="B3" t="s">
        <v>8</v>
      </c>
      <c r="C3">
        <v>116</v>
      </c>
      <c r="D3">
        <v>28</v>
      </c>
      <c r="E3">
        <f>SUM(C3:D3)</f>
        <v>144</v>
      </c>
      <c r="F3">
        <v>39960</v>
      </c>
      <c r="G3">
        <v>26</v>
      </c>
      <c r="H3">
        <v>39960</v>
      </c>
      <c r="I3">
        <v>0</v>
      </c>
      <c r="J3">
        <v>16</v>
      </c>
      <c r="K3">
        <v>3</v>
      </c>
      <c r="L3">
        <v>1891</v>
      </c>
      <c r="M3">
        <v>3</v>
      </c>
      <c r="N3">
        <v>526</v>
      </c>
      <c r="O3" s="1">
        <v>0.87</v>
      </c>
      <c r="P3" s="1">
        <v>0.36899999999999999</v>
      </c>
    </row>
    <row r="4" spans="1:20" x14ac:dyDescent="0.2">
      <c r="A4" s="4">
        <v>44470</v>
      </c>
      <c r="B4" t="s">
        <v>9</v>
      </c>
      <c r="C4">
        <v>29</v>
      </c>
      <c r="D4">
        <v>14</v>
      </c>
      <c r="E4">
        <f>SUM(C4:D4)</f>
        <v>43</v>
      </c>
      <c r="F4">
        <v>2284</v>
      </c>
      <c r="G4">
        <v>0</v>
      </c>
      <c r="H4">
        <v>2284</v>
      </c>
      <c r="I4">
        <v>0</v>
      </c>
      <c r="J4">
        <v>0</v>
      </c>
      <c r="K4">
        <v>0</v>
      </c>
      <c r="L4">
        <v>130</v>
      </c>
      <c r="M4">
        <v>1</v>
      </c>
      <c r="N4">
        <v>75</v>
      </c>
      <c r="O4" s="1">
        <v>1</v>
      </c>
      <c r="P4" s="1">
        <v>0.314</v>
      </c>
    </row>
    <row r="5" spans="1:20" x14ac:dyDescent="0.2">
      <c r="A5" s="4">
        <v>44470</v>
      </c>
      <c r="B5" t="s">
        <v>10</v>
      </c>
      <c r="C5">
        <v>20</v>
      </c>
      <c r="D5">
        <v>17</v>
      </c>
      <c r="E5">
        <f>SUM(C5:D5)</f>
        <v>37</v>
      </c>
      <c r="F5">
        <v>14694</v>
      </c>
      <c r="G5">
        <v>4</v>
      </c>
      <c r="H5">
        <v>14694</v>
      </c>
      <c r="I5">
        <v>0</v>
      </c>
      <c r="J5">
        <v>8</v>
      </c>
      <c r="K5">
        <v>2</v>
      </c>
      <c r="L5">
        <v>474</v>
      </c>
      <c r="M5">
        <v>1</v>
      </c>
      <c r="N5">
        <v>201</v>
      </c>
      <c r="O5" s="1">
        <v>0.9</v>
      </c>
      <c r="P5" s="1">
        <v>0.222</v>
      </c>
    </row>
    <row r="6" spans="1:20" x14ac:dyDescent="0.2">
      <c r="A6" s="4">
        <v>44470</v>
      </c>
      <c r="B6" t="s">
        <v>11</v>
      </c>
      <c r="C6">
        <v>208</v>
      </c>
      <c r="D6">
        <v>92</v>
      </c>
      <c r="E6">
        <f>SUM(C6:D6)</f>
        <v>300</v>
      </c>
    </row>
    <row r="7" spans="1:20" x14ac:dyDescent="0.2">
      <c r="A7" s="4">
        <v>44470</v>
      </c>
      <c r="B7" t="s">
        <v>12</v>
      </c>
      <c r="G7">
        <v>1</v>
      </c>
      <c r="J7">
        <v>7</v>
      </c>
      <c r="K7">
        <v>2</v>
      </c>
      <c r="L7">
        <v>902</v>
      </c>
      <c r="M7">
        <v>0</v>
      </c>
      <c r="N7">
        <v>437</v>
      </c>
    </row>
    <row r="8" spans="1:20" x14ac:dyDescent="0.2">
      <c r="A8" s="4">
        <v>44501</v>
      </c>
      <c r="B8" t="s">
        <v>7</v>
      </c>
      <c r="C8">
        <v>39</v>
      </c>
      <c r="D8">
        <v>39</v>
      </c>
      <c r="E8">
        <f>SUM(C8:D8)</f>
        <v>78</v>
      </c>
      <c r="F8">
        <v>18594</v>
      </c>
      <c r="G8">
        <v>2</v>
      </c>
      <c r="H8">
        <v>17920</v>
      </c>
      <c r="I8">
        <v>674</v>
      </c>
      <c r="J8">
        <v>13</v>
      </c>
      <c r="K8">
        <v>1</v>
      </c>
      <c r="L8">
        <v>878</v>
      </c>
      <c r="M8">
        <v>0</v>
      </c>
      <c r="N8">
        <v>164</v>
      </c>
      <c r="O8" s="3">
        <v>0.94699999999999995</v>
      </c>
      <c r="P8" s="3">
        <v>0.24099999999999999</v>
      </c>
      <c r="S8" s="2">
        <v>24</v>
      </c>
    </row>
    <row r="9" spans="1:20" x14ac:dyDescent="0.2">
      <c r="A9" s="4">
        <v>44501</v>
      </c>
      <c r="B9" t="s">
        <v>8</v>
      </c>
      <c r="C9">
        <v>116</v>
      </c>
      <c r="D9">
        <v>45</v>
      </c>
      <c r="E9">
        <f>SUM(C9:D9)</f>
        <v>161</v>
      </c>
      <c r="F9">
        <v>40158</v>
      </c>
      <c r="G9">
        <v>13</v>
      </c>
      <c r="H9">
        <v>38858</v>
      </c>
      <c r="I9">
        <v>1300</v>
      </c>
      <c r="J9">
        <v>9</v>
      </c>
      <c r="K9">
        <v>1</v>
      </c>
      <c r="L9">
        <v>1901</v>
      </c>
      <c r="M9">
        <v>1</v>
      </c>
      <c r="N9">
        <v>539</v>
      </c>
      <c r="O9" s="1">
        <v>0.84599999999999997</v>
      </c>
      <c r="P9" s="1">
        <v>0.28499999999999998</v>
      </c>
      <c r="S9" s="2">
        <v>131</v>
      </c>
    </row>
    <row r="10" spans="1:20" x14ac:dyDescent="0.2">
      <c r="A10" s="4">
        <v>44501</v>
      </c>
      <c r="B10" t="s">
        <v>9</v>
      </c>
      <c r="C10">
        <v>17</v>
      </c>
      <c r="D10">
        <v>14</v>
      </c>
      <c r="E10">
        <f>SUM(C10:D10)</f>
        <v>31</v>
      </c>
      <c r="F10">
        <v>2335</v>
      </c>
      <c r="G10">
        <v>2</v>
      </c>
      <c r="H10">
        <v>2195</v>
      </c>
      <c r="I10">
        <v>140</v>
      </c>
      <c r="J10">
        <v>0</v>
      </c>
      <c r="K10">
        <v>0</v>
      </c>
      <c r="L10">
        <v>131</v>
      </c>
      <c r="M10">
        <v>2</v>
      </c>
      <c r="N10">
        <v>75</v>
      </c>
      <c r="O10" s="1">
        <v>0.83299999999999996</v>
      </c>
      <c r="P10" s="1">
        <v>0.16200000000000001</v>
      </c>
      <c r="S10" s="2">
        <v>81</v>
      </c>
    </row>
    <row r="11" spans="1:20" x14ac:dyDescent="0.2">
      <c r="A11" s="4">
        <v>44501</v>
      </c>
      <c r="B11" t="s">
        <v>10</v>
      </c>
      <c r="C11">
        <v>19</v>
      </c>
      <c r="D11">
        <v>20</v>
      </c>
      <c r="E11">
        <f>SUM(C11:D11)</f>
        <v>39</v>
      </c>
      <c r="F11">
        <v>14513</v>
      </c>
      <c r="G11">
        <v>1</v>
      </c>
      <c r="H11">
        <v>14142</v>
      </c>
      <c r="I11">
        <v>371</v>
      </c>
      <c r="J11">
        <v>9</v>
      </c>
      <c r="K11">
        <v>0</v>
      </c>
      <c r="L11">
        <v>484</v>
      </c>
      <c r="M11">
        <v>1</v>
      </c>
      <c r="N11">
        <v>192</v>
      </c>
      <c r="O11" s="1">
        <v>1</v>
      </c>
      <c r="P11" s="1">
        <v>0.435</v>
      </c>
    </row>
    <row r="12" spans="1:20" x14ac:dyDescent="0.2">
      <c r="A12" s="4">
        <v>44501</v>
      </c>
      <c r="B12" t="s">
        <v>11</v>
      </c>
      <c r="C12">
        <v>191</v>
      </c>
      <c r="D12">
        <v>118</v>
      </c>
      <c r="E12">
        <f>SUM(C12:D12)</f>
        <v>309</v>
      </c>
    </row>
    <row r="13" spans="1:20" x14ac:dyDescent="0.2">
      <c r="A13" s="4">
        <v>44501</v>
      </c>
      <c r="B13" t="s">
        <v>12</v>
      </c>
      <c r="G13">
        <v>0</v>
      </c>
      <c r="J13">
        <v>6</v>
      </c>
      <c r="K13">
        <v>0</v>
      </c>
      <c r="L13">
        <v>897</v>
      </c>
      <c r="M13">
        <v>0</v>
      </c>
      <c r="N13">
        <v>433</v>
      </c>
    </row>
    <row r="14" spans="1:20" x14ac:dyDescent="0.2">
      <c r="A14" s="4">
        <v>44531</v>
      </c>
      <c r="B14" t="s">
        <v>11</v>
      </c>
      <c r="C14">
        <v>192</v>
      </c>
      <c r="D14">
        <v>171</v>
      </c>
      <c r="E14">
        <f>SUM(C14:D14)</f>
        <v>363</v>
      </c>
      <c r="Q14" s="1">
        <v>0.46300000000000002</v>
      </c>
    </row>
    <row r="15" spans="1:20" x14ac:dyDescent="0.2">
      <c r="A15" s="4">
        <v>44531</v>
      </c>
      <c r="B15" t="s">
        <v>12</v>
      </c>
      <c r="G15">
        <v>4</v>
      </c>
      <c r="J15">
        <v>8</v>
      </c>
      <c r="K15">
        <v>0</v>
      </c>
      <c r="L15">
        <v>887</v>
      </c>
      <c r="M15">
        <v>0</v>
      </c>
      <c r="N15">
        <v>427</v>
      </c>
    </row>
    <row r="16" spans="1:20" x14ac:dyDescent="0.2">
      <c r="A16" s="4">
        <v>44531</v>
      </c>
      <c r="B16" t="s">
        <v>7</v>
      </c>
      <c r="C16">
        <v>41</v>
      </c>
      <c r="D16">
        <v>73</v>
      </c>
      <c r="E16">
        <f>SUM(C16:D16)</f>
        <v>114</v>
      </c>
      <c r="F16">
        <v>21044</v>
      </c>
      <c r="G16">
        <v>26</v>
      </c>
      <c r="H16">
        <v>21044</v>
      </c>
      <c r="I16">
        <v>0</v>
      </c>
      <c r="J16">
        <v>9</v>
      </c>
      <c r="K16">
        <v>0</v>
      </c>
      <c r="L16">
        <v>876</v>
      </c>
      <c r="M16">
        <v>8</v>
      </c>
      <c r="N16">
        <v>165</v>
      </c>
      <c r="O16" s="3">
        <v>0.91</v>
      </c>
      <c r="P16" s="3">
        <v>0.23899999999999999</v>
      </c>
      <c r="Q16" s="3">
        <v>0.45290000000000002</v>
      </c>
      <c r="R16" s="2">
        <v>35</v>
      </c>
      <c r="S16" s="2">
        <v>22</v>
      </c>
    </row>
    <row r="17" spans="1:20" x14ac:dyDescent="0.2">
      <c r="A17" s="4">
        <v>44531</v>
      </c>
      <c r="B17" t="s">
        <v>8</v>
      </c>
      <c r="C17">
        <v>113</v>
      </c>
      <c r="D17">
        <v>49</v>
      </c>
      <c r="E17">
        <f>SUM(C17:D17)</f>
        <v>162</v>
      </c>
      <c r="F17">
        <v>44631</v>
      </c>
      <c r="G17">
        <v>26</v>
      </c>
      <c r="H17">
        <v>44631</v>
      </c>
      <c r="I17">
        <v>0</v>
      </c>
      <c r="J17">
        <v>14</v>
      </c>
      <c r="K17">
        <v>0</v>
      </c>
      <c r="L17">
        <v>1906</v>
      </c>
      <c r="M17">
        <v>0</v>
      </c>
      <c r="N17">
        <v>539</v>
      </c>
      <c r="O17" s="1">
        <v>0.93500000000000005</v>
      </c>
      <c r="P17" s="1">
        <v>0.309</v>
      </c>
      <c r="Q17" s="1">
        <v>0.42799999999999999</v>
      </c>
      <c r="R17" s="2">
        <v>35</v>
      </c>
      <c r="S17" s="2">
        <v>140</v>
      </c>
    </row>
    <row r="18" spans="1:20" x14ac:dyDescent="0.2">
      <c r="A18" s="4">
        <v>44531</v>
      </c>
      <c r="B18" t="s">
        <v>9</v>
      </c>
      <c r="C18">
        <v>12</v>
      </c>
      <c r="D18">
        <v>33</v>
      </c>
      <c r="E18">
        <f>SUM(C18:D18)</f>
        <v>45</v>
      </c>
      <c r="F18">
        <v>2616</v>
      </c>
      <c r="G18">
        <v>2</v>
      </c>
      <c r="H18">
        <v>2616</v>
      </c>
      <c r="I18">
        <v>0</v>
      </c>
      <c r="J18">
        <v>1</v>
      </c>
      <c r="K18">
        <v>0</v>
      </c>
      <c r="L18">
        <v>132</v>
      </c>
      <c r="M18">
        <v>0</v>
      </c>
      <c r="N18">
        <v>69</v>
      </c>
      <c r="O18" s="1">
        <v>1</v>
      </c>
      <c r="P18" s="1">
        <v>0.31</v>
      </c>
      <c r="Q18" s="1">
        <v>0.32800000000000001</v>
      </c>
      <c r="R18" s="2">
        <v>35</v>
      </c>
      <c r="S18" s="2">
        <v>88</v>
      </c>
    </row>
    <row r="19" spans="1:20" x14ac:dyDescent="0.2">
      <c r="A19" s="4">
        <v>44531</v>
      </c>
      <c r="B19" t="s">
        <v>10</v>
      </c>
      <c r="C19">
        <v>26</v>
      </c>
      <c r="D19">
        <v>16</v>
      </c>
      <c r="E19">
        <f>SUM(C19:D19)</f>
        <v>42</v>
      </c>
      <c r="F19">
        <v>16091</v>
      </c>
      <c r="G19">
        <v>2</v>
      </c>
      <c r="H19">
        <v>16091</v>
      </c>
      <c r="I19">
        <v>0</v>
      </c>
      <c r="J19">
        <v>9</v>
      </c>
      <c r="K19">
        <v>1</v>
      </c>
      <c r="L19">
        <v>488</v>
      </c>
      <c r="M19">
        <v>0</v>
      </c>
      <c r="N19">
        <v>195</v>
      </c>
      <c r="O19" s="1">
        <v>1</v>
      </c>
      <c r="P19" s="1">
        <v>0.434</v>
      </c>
      <c r="Q19" s="1">
        <v>0.47399999999999998</v>
      </c>
      <c r="R19" s="2">
        <v>35</v>
      </c>
    </row>
    <row r="20" spans="1:20" x14ac:dyDescent="0.2">
      <c r="A20" s="4">
        <v>44562</v>
      </c>
      <c r="B20" t="s">
        <v>11</v>
      </c>
      <c r="C20">
        <v>153</v>
      </c>
      <c r="D20">
        <v>276</v>
      </c>
      <c r="E20">
        <f>SUM(C20:D20)</f>
        <v>429</v>
      </c>
      <c r="Q20" s="1">
        <v>0.40100000000000002</v>
      </c>
    </row>
    <row r="21" spans="1:20" x14ac:dyDescent="0.2">
      <c r="A21" s="4">
        <v>44562</v>
      </c>
      <c r="B21" t="s">
        <v>12</v>
      </c>
      <c r="G21">
        <v>4</v>
      </c>
      <c r="J21">
        <v>8</v>
      </c>
      <c r="K21">
        <v>0</v>
      </c>
      <c r="L21">
        <v>886</v>
      </c>
      <c r="M21">
        <v>2</v>
      </c>
      <c r="N21">
        <v>425</v>
      </c>
    </row>
    <row r="22" spans="1:20" x14ac:dyDescent="0.2">
      <c r="A22" s="4">
        <v>44562</v>
      </c>
      <c r="B22" t="s">
        <v>7</v>
      </c>
      <c r="C22">
        <v>37</v>
      </c>
      <c r="D22">
        <v>123</v>
      </c>
      <c r="E22">
        <f>SUM(C22:D22)</f>
        <v>160</v>
      </c>
      <c r="F22">
        <v>18686</v>
      </c>
      <c r="G22">
        <v>56</v>
      </c>
      <c r="H22">
        <v>16346</v>
      </c>
      <c r="I22">
        <v>2340</v>
      </c>
      <c r="J22">
        <v>9</v>
      </c>
      <c r="K22">
        <v>2</v>
      </c>
      <c r="L22">
        <v>881</v>
      </c>
      <c r="M22">
        <v>3</v>
      </c>
      <c r="N22">
        <v>152</v>
      </c>
      <c r="O22" s="3">
        <v>0.65137614678899081</v>
      </c>
      <c r="P22" s="3">
        <v>0.10072639225181598</v>
      </c>
      <c r="Q22" s="3">
        <v>0.40250000000000002</v>
      </c>
      <c r="R22" s="2">
        <v>31</v>
      </c>
      <c r="S22" s="2">
        <v>23</v>
      </c>
      <c r="T22">
        <v>274</v>
      </c>
    </row>
    <row r="23" spans="1:20" x14ac:dyDescent="0.2">
      <c r="A23" s="4">
        <v>44562</v>
      </c>
      <c r="B23" t="s">
        <v>8</v>
      </c>
      <c r="C23">
        <v>86</v>
      </c>
      <c r="D23">
        <v>92</v>
      </c>
      <c r="E23">
        <f>SUM(C23:D23)</f>
        <v>178</v>
      </c>
      <c r="F23">
        <v>39508</v>
      </c>
      <c r="G23">
        <v>96</v>
      </c>
      <c r="H23">
        <v>35945</v>
      </c>
      <c r="I23">
        <v>3563</v>
      </c>
      <c r="J23">
        <v>19</v>
      </c>
      <c r="K23">
        <v>1</v>
      </c>
      <c r="L23">
        <v>1895</v>
      </c>
      <c r="M23">
        <v>1</v>
      </c>
      <c r="N23">
        <v>534</v>
      </c>
      <c r="O23" s="1">
        <v>0.54300000000000004</v>
      </c>
      <c r="P23" s="1">
        <v>0.14599999999999999</v>
      </c>
      <c r="Q23" s="1">
        <v>0.39400000000000002</v>
      </c>
      <c r="R23" s="2">
        <v>31</v>
      </c>
      <c r="S23" s="2">
        <v>139</v>
      </c>
    </row>
    <row r="24" spans="1:20" x14ac:dyDescent="0.2">
      <c r="A24" s="4">
        <v>44562</v>
      </c>
      <c r="B24" t="s">
        <v>9</v>
      </c>
      <c r="C24">
        <v>13</v>
      </c>
      <c r="D24">
        <v>30</v>
      </c>
      <c r="E24">
        <f>SUM(C24:D24)</f>
        <v>43</v>
      </c>
      <c r="F24">
        <v>2300</v>
      </c>
      <c r="G24">
        <v>2</v>
      </c>
      <c r="H24">
        <v>1969</v>
      </c>
      <c r="I24">
        <v>331</v>
      </c>
      <c r="J24">
        <v>0</v>
      </c>
      <c r="K24">
        <v>0</v>
      </c>
      <c r="L24">
        <v>136</v>
      </c>
      <c r="M24">
        <v>0</v>
      </c>
      <c r="N24">
        <v>76</v>
      </c>
      <c r="O24" s="1">
        <v>0.96</v>
      </c>
      <c r="P24" s="1">
        <v>0.28899999999999998</v>
      </c>
      <c r="Q24" s="1">
        <v>0.30299999999999999</v>
      </c>
      <c r="R24" s="2">
        <v>31</v>
      </c>
      <c r="S24" s="2">
        <v>88</v>
      </c>
    </row>
    <row r="25" spans="1:20" x14ac:dyDescent="0.2">
      <c r="A25" s="4">
        <v>44562</v>
      </c>
      <c r="B25" t="s">
        <v>10</v>
      </c>
      <c r="C25">
        <v>17</v>
      </c>
      <c r="D25">
        <v>31</v>
      </c>
      <c r="E25">
        <f>SUM(C25:D25)</f>
        <v>48</v>
      </c>
      <c r="F25">
        <v>14537</v>
      </c>
      <c r="G25">
        <v>3</v>
      </c>
      <c r="H25">
        <v>13684</v>
      </c>
      <c r="I25">
        <v>853</v>
      </c>
      <c r="J25">
        <v>7</v>
      </c>
      <c r="K25">
        <v>0</v>
      </c>
      <c r="L25">
        <v>492</v>
      </c>
      <c r="M25">
        <v>3</v>
      </c>
      <c r="N25">
        <v>197</v>
      </c>
      <c r="O25" s="1">
        <v>0.73099999999999998</v>
      </c>
      <c r="P25" s="1">
        <v>0.26300000000000001</v>
      </c>
      <c r="Q25" s="1">
        <v>0.44800000000000001</v>
      </c>
      <c r="R25" s="2">
        <v>31</v>
      </c>
    </row>
    <row r="26" spans="1:20" x14ac:dyDescent="0.2">
      <c r="A26" s="4">
        <v>44593</v>
      </c>
      <c r="B26" t="s">
        <v>11</v>
      </c>
      <c r="C26">
        <v>145</v>
      </c>
      <c r="D26">
        <v>125</v>
      </c>
      <c r="E26">
        <f>SUM(C26:D26)</f>
        <v>270</v>
      </c>
      <c r="Q26" s="1">
        <v>0.41499999999999998</v>
      </c>
    </row>
    <row r="27" spans="1:20" x14ac:dyDescent="0.2">
      <c r="A27" s="4">
        <v>44593</v>
      </c>
      <c r="B27" t="s">
        <v>12</v>
      </c>
      <c r="G27">
        <v>0</v>
      </c>
      <c r="J27">
        <v>5</v>
      </c>
      <c r="K27">
        <v>0</v>
      </c>
      <c r="L27">
        <v>891</v>
      </c>
      <c r="M27">
        <v>4</v>
      </c>
      <c r="N27">
        <v>422</v>
      </c>
    </row>
    <row r="28" spans="1:20" x14ac:dyDescent="0.2">
      <c r="A28" s="4">
        <v>44593</v>
      </c>
      <c r="B28" t="s">
        <v>7</v>
      </c>
      <c r="C28">
        <v>35</v>
      </c>
      <c r="D28">
        <v>56</v>
      </c>
      <c r="E28">
        <f>SUM(C28:D28)</f>
        <v>91</v>
      </c>
      <c r="F28">
        <v>16480</v>
      </c>
      <c r="G28">
        <v>11</v>
      </c>
      <c r="H28">
        <v>15766</v>
      </c>
      <c r="I28">
        <v>714</v>
      </c>
      <c r="J28">
        <v>18</v>
      </c>
      <c r="K28">
        <v>1</v>
      </c>
      <c r="L28">
        <v>854</v>
      </c>
      <c r="M28">
        <v>3</v>
      </c>
      <c r="N28">
        <v>151</v>
      </c>
      <c r="O28" s="3">
        <v>0.75470000000000004</v>
      </c>
      <c r="P28" s="3">
        <v>0.185</v>
      </c>
      <c r="Q28" s="3">
        <v>0.43859999999999999</v>
      </c>
      <c r="R28" s="2">
        <v>13</v>
      </c>
      <c r="S28" s="2">
        <v>14</v>
      </c>
      <c r="T28">
        <v>167</v>
      </c>
    </row>
    <row r="29" spans="1:20" x14ac:dyDescent="0.2">
      <c r="A29" s="4">
        <v>44593</v>
      </c>
      <c r="B29" t="s">
        <v>8</v>
      </c>
      <c r="C29">
        <v>83</v>
      </c>
      <c r="D29">
        <v>41</v>
      </c>
      <c r="E29">
        <f>SUM(C29:D29)</f>
        <v>124</v>
      </c>
      <c r="F29">
        <v>34991</v>
      </c>
      <c r="G29">
        <v>5</v>
      </c>
      <c r="H29">
        <v>33719</v>
      </c>
      <c r="I29">
        <v>1272</v>
      </c>
      <c r="J29">
        <v>12</v>
      </c>
      <c r="K29">
        <v>1</v>
      </c>
      <c r="L29">
        <v>1872</v>
      </c>
      <c r="M29">
        <v>4</v>
      </c>
      <c r="N29">
        <v>518</v>
      </c>
      <c r="O29" s="1">
        <v>0.72499999999999998</v>
      </c>
      <c r="P29" s="1">
        <v>0.27100000000000002</v>
      </c>
      <c r="Q29" s="1">
        <v>0.39600000000000002</v>
      </c>
      <c r="R29" s="2">
        <v>13</v>
      </c>
      <c r="S29" s="2">
        <v>130</v>
      </c>
    </row>
    <row r="30" spans="1:20" x14ac:dyDescent="0.2">
      <c r="A30" s="4">
        <v>44593</v>
      </c>
      <c r="B30" t="s">
        <v>9</v>
      </c>
      <c r="C30">
        <v>12</v>
      </c>
      <c r="D30">
        <v>14</v>
      </c>
      <c r="E30">
        <f>SUM(C30:D30)</f>
        <v>26</v>
      </c>
      <c r="F30">
        <v>2251</v>
      </c>
      <c r="G30">
        <v>1</v>
      </c>
      <c r="H30">
        <v>2088</v>
      </c>
      <c r="I30">
        <v>163</v>
      </c>
      <c r="J30">
        <v>1</v>
      </c>
      <c r="K30">
        <v>0</v>
      </c>
      <c r="L30">
        <v>143</v>
      </c>
      <c r="M30">
        <v>0</v>
      </c>
      <c r="N30">
        <v>75</v>
      </c>
      <c r="O30" s="1">
        <v>0.76900000000000002</v>
      </c>
      <c r="P30" s="1">
        <v>0.34399999999999997</v>
      </c>
      <c r="Q30" s="1">
        <v>0.34399999999999997</v>
      </c>
      <c r="R30" s="2">
        <v>13</v>
      </c>
      <c r="S30" s="2">
        <v>100</v>
      </c>
    </row>
    <row r="31" spans="1:20" x14ac:dyDescent="0.2">
      <c r="A31" s="4">
        <v>44593</v>
      </c>
      <c r="B31" t="s">
        <v>10</v>
      </c>
      <c r="C31">
        <v>15</v>
      </c>
      <c r="D31">
        <v>14</v>
      </c>
      <c r="E31">
        <f>SUM(C31:D31)</f>
        <v>29</v>
      </c>
      <c r="F31">
        <v>13058</v>
      </c>
      <c r="G31">
        <v>3</v>
      </c>
      <c r="H31">
        <v>12708</v>
      </c>
      <c r="I31">
        <v>350</v>
      </c>
      <c r="J31">
        <v>1</v>
      </c>
      <c r="K31">
        <v>1</v>
      </c>
      <c r="L31">
        <v>475</v>
      </c>
      <c r="M31">
        <v>1</v>
      </c>
      <c r="N31">
        <v>187</v>
      </c>
      <c r="O31" s="1">
        <v>0.92900000000000005</v>
      </c>
      <c r="P31" s="1">
        <v>0.39900000000000002</v>
      </c>
      <c r="Q31" s="1">
        <v>0.47099999999999997</v>
      </c>
      <c r="R31" s="2">
        <v>13</v>
      </c>
    </row>
    <row r="32" spans="1:20" x14ac:dyDescent="0.2">
      <c r="A32" s="4">
        <v>44621</v>
      </c>
      <c r="B32" t="s">
        <v>11</v>
      </c>
      <c r="C32">
        <v>172</v>
      </c>
      <c r="D32">
        <v>116</v>
      </c>
      <c r="E32">
        <f>SUM(C32:D32)</f>
        <v>288</v>
      </c>
      <c r="Q32" s="1">
        <v>0.497</v>
      </c>
    </row>
    <row r="33" spans="1:20" x14ac:dyDescent="0.2">
      <c r="A33" s="4">
        <v>44621</v>
      </c>
      <c r="B33" t="s">
        <v>12</v>
      </c>
      <c r="G33">
        <v>1</v>
      </c>
      <c r="J33">
        <v>8</v>
      </c>
      <c r="K33">
        <v>1</v>
      </c>
      <c r="L33">
        <v>894</v>
      </c>
      <c r="M33">
        <v>1</v>
      </c>
      <c r="N33">
        <v>423</v>
      </c>
    </row>
    <row r="34" spans="1:20" x14ac:dyDescent="0.2">
      <c r="A34" s="4">
        <v>44621</v>
      </c>
      <c r="B34" t="s">
        <v>7</v>
      </c>
      <c r="C34">
        <v>35</v>
      </c>
      <c r="D34">
        <v>37</v>
      </c>
      <c r="E34">
        <f>SUM(C34:D34)</f>
        <v>72</v>
      </c>
      <c r="F34">
        <v>18265</v>
      </c>
      <c r="G34">
        <v>11</v>
      </c>
      <c r="H34">
        <v>17546</v>
      </c>
      <c r="I34">
        <v>719</v>
      </c>
      <c r="J34">
        <v>12</v>
      </c>
      <c r="K34">
        <v>2</v>
      </c>
      <c r="L34">
        <v>857</v>
      </c>
      <c r="M34">
        <v>5</v>
      </c>
      <c r="N34">
        <v>148</v>
      </c>
      <c r="O34" s="3">
        <v>0.94594594594594594</v>
      </c>
      <c r="P34" s="3">
        <f>109/370</f>
        <v>0.29459459459459458</v>
      </c>
      <c r="Q34" s="3">
        <v>0.56279999999999997</v>
      </c>
      <c r="R34" s="2">
        <v>24</v>
      </c>
      <c r="S34" s="2">
        <v>14</v>
      </c>
      <c r="T34">
        <v>236</v>
      </c>
    </row>
    <row r="35" spans="1:20" x14ac:dyDescent="0.2">
      <c r="A35" s="4">
        <v>44621</v>
      </c>
      <c r="B35" t="s">
        <v>8</v>
      </c>
      <c r="C35">
        <v>115</v>
      </c>
      <c r="D35">
        <v>49</v>
      </c>
      <c r="E35">
        <f>SUM(C35:D35)</f>
        <v>164</v>
      </c>
      <c r="F35">
        <v>38837</v>
      </c>
      <c r="G35">
        <v>6</v>
      </c>
      <c r="H35">
        <v>37570</v>
      </c>
      <c r="I35">
        <v>1267</v>
      </c>
      <c r="J35">
        <v>23</v>
      </c>
      <c r="K35">
        <v>3</v>
      </c>
      <c r="L35">
        <v>1867</v>
      </c>
      <c r="M35">
        <v>4</v>
      </c>
      <c r="N35">
        <v>509</v>
      </c>
      <c r="O35" s="1">
        <v>0.89800000000000002</v>
      </c>
      <c r="P35" s="1">
        <v>0.30599999999999999</v>
      </c>
      <c r="Q35" s="1">
        <v>0.434</v>
      </c>
      <c r="R35" s="2">
        <v>24</v>
      </c>
      <c r="S35" s="2">
        <v>114</v>
      </c>
    </row>
    <row r="36" spans="1:20" x14ac:dyDescent="0.2">
      <c r="A36" s="4">
        <v>44621</v>
      </c>
      <c r="B36" t="s">
        <v>9</v>
      </c>
      <c r="C36">
        <v>9</v>
      </c>
      <c r="D36">
        <v>6</v>
      </c>
      <c r="E36">
        <f>SUM(C36:D36)</f>
        <v>15</v>
      </c>
      <c r="F36">
        <v>2453</v>
      </c>
      <c r="G36">
        <v>0</v>
      </c>
      <c r="H36">
        <v>2286</v>
      </c>
      <c r="I36">
        <v>167</v>
      </c>
      <c r="J36">
        <v>1</v>
      </c>
      <c r="K36">
        <v>0</v>
      </c>
      <c r="L36">
        <v>137</v>
      </c>
      <c r="M36">
        <v>0</v>
      </c>
      <c r="N36">
        <v>78</v>
      </c>
      <c r="O36" s="1">
        <v>1</v>
      </c>
      <c r="P36" s="1">
        <v>0.379</v>
      </c>
      <c r="Q36" s="1">
        <v>0.39700000000000002</v>
      </c>
      <c r="R36" s="2">
        <v>24</v>
      </c>
      <c r="S36" s="2">
        <v>100</v>
      </c>
    </row>
    <row r="37" spans="1:20" x14ac:dyDescent="0.2">
      <c r="A37" s="4">
        <v>44621</v>
      </c>
      <c r="B37" t="s">
        <v>10</v>
      </c>
      <c r="C37">
        <v>13</v>
      </c>
      <c r="D37">
        <v>24</v>
      </c>
      <c r="E37">
        <f>SUM(C37:D37)</f>
        <v>37</v>
      </c>
      <c r="F37">
        <v>14651</v>
      </c>
      <c r="G37">
        <v>1</v>
      </c>
      <c r="H37">
        <v>14343</v>
      </c>
      <c r="I37">
        <v>308</v>
      </c>
      <c r="J37">
        <v>4</v>
      </c>
      <c r="K37">
        <v>0</v>
      </c>
      <c r="L37">
        <v>466</v>
      </c>
      <c r="M37">
        <v>2</v>
      </c>
      <c r="N37">
        <v>181</v>
      </c>
      <c r="O37" s="1">
        <v>0.875</v>
      </c>
      <c r="P37" s="1">
        <v>0.57799999999999996</v>
      </c>
      <c r="Q37" s="1">
        <v>0.65800000000000003</v>
      </c>
      <c r="R37" s="2">
        <v>24</v>
      </c>
    </row>
    <row r="38" spans="1:20" x14ac:dyDescent="0.2">
      <c r="A38" s="4">
        <v>44652</v>
      </c>
      <c r="B38" t="s">
        <v>11</v>
      </c>
      <c r="C38">
        <v>173</v>
      </c>
      <c r="D38">
        <v>116</v>
      </c>
      <c r="E38">
        <f>SUM(C38:D38)</f>
        <v>289</v>
      </c>
      <c r="Q38" s="1">
        <v>0.54</v>
      </c>
    </row>
    <row r="39" spans="1:20" x14ac:dyDescent="0.2">
      <c r="A39" s="4">
        <v>44652</v>
      </c>
      <c r="B39" t="s">
        <v>12</v>
      </c>
      <c r="G39">
        <v>1</v>
      </c>
      <c r="J39">
        <v>3</v>
      </c>
      <c r="K39">
        <v>1</v>
      </c>
      <c r="L39">
        <v>899</v>
      </c>
      <c r="M39">
        <v>1</v>
      </c>
      <c r="N39">
        <v>437</v>
      </c>
    </row>
    <row r="40" spans="1:20" x14ac:dyDescent="0.2">
      <c r="A40" s="4">
        <v>44652</v>
      </c>
      <c r="B40" t="s">
        <v>7</v>
      </c>
      <c r="C40">
        <v>45</v>
      </c>
      <c r="D40">
        <v>33</v>
      </c>
      <c r="E40">
        <f>SUM(C40:D40)</f>
        <v>78</v>
      </c>
      <c r="F40">
        <v>17086</v>
      </c>
      <c r="G40">
        <v>10</v>
      </c>
      <c r="H40">
        <v>16433</v>
      </c>
      <c r="I40">
        <v>653</v>
      </c>
      <c r="J40">
        <v>12</v>
      </c>
      <c r="K40">
        <v>2</v>
      </c>
      <c r="L40">
        <v>859</v>
      </c>
      <c r="M40">
        <v>2</v>
      </c>
      <c r="N40">
        <v>145</v>
      </c>
      <c r="O40" s="1">
        <v>0.90909090909090906</v>
      </c>
      <c r="P40" s="1">
        <v>0.433</v>
      </c>
      <c r="Q40" s="3">
        <v>0.62329999999999997</v>
      </c>
      <c r="R40" s="2">
        <v>12</v>
      </c>
      <c r="S40" s="2">
        <v>10</v>
      </c>
      <c r="T40">
        <v>271</v>
      </c>
    </row>
    <row r="41" spans="1:20" x14ac:dyDescent="0.2">
      <c r="A41" s="4">
        <v>44652</v>
      </c>
      <c r="B41" t="s">
        <v>8</v>
      </c>
      <c r="C41">
        <v>108</v>
      </c>
      <c r="D41">
        <v>51</v>
      </c>
      <c r="E41">
        <f>SUM(C41:D41)</f>
        <v>159</v>
      </c>
      <c r="F41">
        <v>37330</v>
      </c>
      <c r="G41">
        <v>77</v>
      </c>
      <c r="H41">
        <v>35877</v>
      </c>
      <c r="I41">
        <v>1453</v>
      </c>
      <c r="J41">
        <v>23</v>
      </c>
      <c r="K41">
        <v>2</v>
      </c>
      <c r="L41">
        <v>1886</v>
      </c>
      <c r="M41">
        <v>4</v>
      </c>
      <c r="N41">
        <v>516</v>
      </c>
      <c r="O41" s="1">
        <v>0.82350000000000001</v>
      </c>
      <c r="P41" s="1">
        <v>0.318</v>
      </c>
      <c r="Q41" s="1">
        <v>0.46700000000000003</v>
      </c>
      <c r="R41" s="2">
        <v>12</v>
      </c>
      <c r="S41" s="2">
        <v>121</v>
      </c>
    </row>
    <row r="42" spans="1:20" x14ac:dyDescent="0.2">
      <c r="A42" s="4">
        <v>44652</v>
      </c>
      <c r="B42" t="s">
        <v>9</v>
      </c>
      <c r="C42">
        <v>5</v>
      </c>
      <c r="D42">
        <v>12</v>
      </c>
      <c r="E42">
        <f>SUM(C42:D42)</f>
        <v>17</v>
      </c>
      <c r="F42">
        <v>2385</v>
      </c>
      <c r="G42">
        <v>1</v>
      </c>
      <c r="H42">
        <v>2187</v>
      </c>
      <c r="I42">
        <v>198</v>
      </c>
      <c r="J42">
        <v>0</v>
      </c>
      <c r="K42">
        <v>0</v>
      </c>
      <c r="L42">
        <v>127</v>
      </c>
      <c r="M42">
        <v>0</v>
      </c>
      <c r="N42">
        <v>77</v>
      </c>
      <c r="O42" s="1">
        <v>1</v>
      </c>
      <c r="P42" s="1">
        <v>0.26300000000000001</v>
      </c>
      <c r="Q42" s="1">
        <v>0.39300000000000002</v>
      </c>
      <c r="R42" s="2">
        <v>12</v>
      </c>
      <c r="S42" s="2">
        <v>98</v>
      </c>
    </row>
    <row r="43" spans="1:20" x14ac:dyDescent="0.2">
      <c r="A43" s="4">
        <v>44652</v>
      </c>
      <c r="B43" t="s">
        <v>10</v>
      </c>
      <c r="C43">
        <v>15</v>
      </c>
      <c r="D43">
        <v>20</v>
      </c>
      <c r="E43">
        <f>SUM(C43:D43)</f>
        <v>35</v>
      </c>
      <c r="F43">
        <v>13696</v>
      </c>
      <c r="G43">
        <v>1</v>
      </c>
      <c r="H43">
        <v>13357</v>
      </c>
      <c r="I43">
        <v>339</v>
      </c>
      <c r="J43">
        <v>5</v>
      </c>
      <c r="K43">
        <v>0</v>
      </c>
      <c r="L43">
        <v>464</v>
      </c>
      <c r="M43">
        <v>1</v>
      </c>
      <c r="N43">
        <v>182</v>
      </c>
      <c r="O43" s="1">
        <v>0.9</v>
      </c>
      <c r="P43" s="1">
        <v>0.252</v>
      </c>
      <c r="Q43" s="1">
        <v>0.71799999999999997</v>
      </c>
      <c r="R43" s="2">
        <v>12</v>
      </c>
    </row>
    <row r="44" spans="1:20" x14ac:dyDescent="0.2">
      <c r="A44" s="4">
        <v>44682</v>
      </c>
      <c r="B44" t="s">
        <v>11</v>
      </c>
      <c r="C44">
        <v>189</v>
      </c>
      <c r="D44">
        <v>132</v>
      </c>
      <c r="E44">
        <f>SUM(C44:D44)</f>
        <v>321</v>
      </c>
      <c r="Q44" s="1">
        <v>0.53200000000000003</v>
      </c>
    </row>
    <row r="45" spans="1:20" x14ac:dyDescent="0.2">
      <c r="A45" s="4">
        <v>44682</v>
      </c>
      <c r="B45" t="s">
        <v>12</v>
      </c>
      <c r="G45">
        <v>3</v>
      </c>
      <c r="J45">
        <v>12</v>
      </c>
      <c r="K45">
        <v>13</v>
      </c>
      <c r="L45">
        <v>901</v>
      </c>
      <c r="M45">
        <v>1</v>
      </c>
      <c r="N45">
        <v>431</v>
      </c>
    </row>
    <row r="46" spans="1:20" x14ac:dyDescent="0.2">
      <c r="A46" s="4">
        <v>44682</v>
      </c>
      <c r="B46" t="s">
        <v>7</v>
      </c>
      <c r="C46">
        <v>36</v>
      </c>
      <c r="D46">
        <v>43</v>
      </c>
      <c r="E46">
        <f>SUM(C46:D46)</f>
        <v>79</v>
      </c>
      <c r="F46">
        <v>17682</v>
      </c>
      <c r="G46">
        <v>11</v>
      </c>
      <c r="H46">
        <v>16796</v>
      </c>
      <c r="I46">
        <v>886</v>
      </c>
      <c r="J46">
        <v>16</v>
      </c>
      <c r="K46">
        <v>2</v>
      </c>
      <c r="L46">
        <v>854</v>
      </c>
      <c r="M46">
        <v>1</v>
      </c>
      <c r="N46">
        <v>148</v>
      </c>
      <c r="O46" s="1">
        <v>0.97674418604651159</v>
      </c>
      <c r="P46" s="1">
        <v>0.42699999999999999</v>
      </c>
      <c r="Q46" s="1">
        <v>0.64249999999999996</v>
      </c>
      <c r="R46" s="2">
        <v>13</v>
      </c>
      <c r="S46" s="2">
        <v>9</v>
      </c>
      <c r="T46">
        <v>336</v>
      </c>
    </row>
    <row r="47" spans="1:20" x14ac:dyDescent="0.2">
      <c r="A47" s="4">
        <v>44682</v>
      </c>
      <c r="B47" t="s">
        <v>8</v>
      </c>
      <c r="C47">
        <v>116</v>
      </c>
      <c r="D47">
        <v>58</v>
      </c>
      <c r="E47">
        <f>SUM(C47:D47)</f>
        <v>174</v>
      </c>
      <c r="F47">
        <v>39502</v>
      </c>
      <c r="G47">
        <v>20</v>
      </c>
      <c r="H47">
        <v>37786</v>
      </c>
      <c r="I47">
        <v>1716</v>
      </c>
      <c r="J47">
        <v>19</v>
      </c>
      <c r="K47">
        <v>2</v>
      </c>
      <c r="L47">
        <v>1904</v>
      </c>
      <c r="M47">
        <v>5</v>
      </c>
      <c r="N47">
        <v>515</v>
      </c>
      <c r="O47" s="1">
        <v>0.81030000000000002</v>
      </c>
      <c r="P47" s="1">
        <v>0.23699999999999999</v>
      </c>
      <c r="Q47" s="1">
        <v>0.46629999999999999</v>
      </c>
      <c r="R47" s="2">
        <v>13</v>
      </c>
      <c r="S47" s="2">
        <v>123</v>
      </c>
    </row>
    <row r="48" spans="1:20" x14ac:dyDescent="0.2">
      <c r="A48" s="4">
        <v>44682</v>
      </c>
      <c r="B48" t="s">
        <v>9</v>
      </c>
      <c r="C48">
        <v>12</v>
      </c>
      <c r="D48">
        <v>15</v>
      </c>
      <c r="E48">
        <f>SUM(C48:D48)</f>
        <v>27</v>
      </c>
      <c r="F48">
        <v>2410</v>
      </c>
      <c r="G48">
        <v>0</v>
      </c>
      <c r="H48">
        <v>2244</v>
      </c>
      <c r="I48">
        <v>166</v>
      </c>
      <c r="J48">
        <v>1</v>
      </c>
      <c r="K48">
        <v>0</v>
      </c>
      <c r="L48">
        <v>132</v>
      </c>
      <c r="M48">
        <v>0</v>
      </c>
      <c r="N48">
        <v>75</v>
      </c>
      <c r="O48" s="1">
        <v>1</v>
      </c>
      <c r="P48" s="1">
        <v>0.318</v>
      </c>
      <c r="Q48" s="1">
        <v>0.437</v>
      </c>
      <c r="R48" s="2">
        <v>13</v>
      </c>
      <c r="S48" s="2">
        <v>113</v>
      </c>
    </row>
    <row r="49" spans="1:21" x14ac:dyDescent="0.2">
      <c r="A49" s="4">
        <v>44682</v>
      </c>
      <c r="B49" t="s">
        <v>10</v>
      </c>
      <c r="C49">
        <v>25</v>
      </c>
      <c r="D49">
        <v>16</v>
      </c>
      <c r="E49">
        <f>SUM(C49:D49)</f>
        <v>41</v>
      </c>
      <c r="F49">
        <v>14069</v>
      </c>
      <c r="G49">
        <v>1</v>
      </c>
      <c r="H49">
        <v>13719</v>
      </c>
      <c r="I49">
        <v>350</v>
      </c>
      <c r="J49">
        <v>5</v>
      </c>
      <c r="K49">
        <v>5</v>
      </c>
      <c r="L49">
        <v>469</v>
      </c>
      <c r="M49">
        <v>0</v>
      </c>
      <c r="N49">
        <v>169</v>
      </c>
      <c r="O49" s="1">
        <v>0.9375</v>
      </c>
      <c r="P49" s="1">
        <v>0.56299999999999994</v>
      </c>
      <c r="Q49" s="1">
        <v>0.61919999999999997</v>
      </c>
      <c r="R49" s="2">
        <v>13</v>
      </c>
    </row>
    <row r="50" spans="1:21" x14ac:dyDescent="0.2">
      <c r="A50" s="4">
        <v>44713</v>
      </c>
      <c r="B50" t="s">
        <v>11</v>
      </c>
      <c r="C50">
        <f>SUM(C52:C55)</f>
        <v>181</v>
      </c>
      <c r="D50">
        <f>SUM(D52:D55)</f>
        <v>138</v>
      </c>
      <c r="E50">
        <f>SUM(C50:D50)</f>
        <v>319</v>
      </c>
      <c r="Q50" s="1">
        <v>0.55269999999999997</v>
      </c>
    </row>
    <row r="51" spans="1:21" x14ac:dyDescent="0.2">
      <c r="A51" s="4">
        <v>44713</v>
      </c>
      <c r="B51" t="s">
        <v>12</v>
      </c>
      <c r="G51">
        <v>1</v>
      </c>
      <c r="J51">
        <v>18</v>
      </c>
      <c r="K51">
        <v>2</v>
      </c>
      <c r="L51">
        <v>888</v>
      </c>
      <c r="M51">
        <v>0</v>
      </c>
      <c r="N51">
        <v>433</v>
      </c>
    </row>
    <row r="52" spans="1:21" x14ac:dyDescent="0.2">
      <c r="A52" s="4">
        <v>44713</v>
      </c>
      <c r="B52" t="s">
        <v>7</v>
      </c>
      <c r="C52">
        <v>43</v>
      </c>
      <c r="D52">
        <v>62</v>
      </c>
      <c r="E52">
        <f>SUM(C52:D52)</f>
        <v>105</v>
      </c>
      <c r="F52">
        <v>17518</v>
      </c>
      <c r="G52">
        <v>10</v>
      </c>
      <c r="H52">
        <v>16706</v>
      </c>
      <c r="I52">
        <v>812</v>
      </c>
      <c r="J52">
        <v>16</v>
      </c>
      <c r="K52">
        <v>2</v>
      </c>
      <c r="L52">
        <v>855</v>
      </c>
      <c r="M52">
        <v>4</v>
      </c>
      <c r="N52">
        <v>147</v>
      </c>
      <c r="O52" s="1">
        <f>56/D52</f>
        <v>0.90322580645161288</v>
      </c>
      <c r="P52" s="1">
        <f>143/490.5</f>
        <v>0.29153924566768602</v>
      </c>
      <c r="Q52" s="1">
        <v>0.67</v>
      </c>
      <c r="R52" s="2">
        <v>18</v>
      </c>
      <c r="S52" s="2">
        <v>9</v>
      </c>
      <c r="T52">
        <v>394</v>
      </c>
    </row>
    <row r="53" spans="1:21" x14ac:dyDescent="0.2">
      <c r="A53" s="4">
        <v>44713</v>
      </c>
      <c r="B53" t="s">
        <v>8</v>
      </c>
      <c r="C53">
        <v>99</v>
      </c>
      <c r="D53">
        <v>57</v>
      </c>
      <c r="E53">
        <f t="shared" ref="E53:E55" si="0">SUM(C53:D53)</f>
        <v>156</v>
      </c>
      <c r="F53">
        <v>39218</v>
      </c>
      <c r="G53">
        <v>19</v>
      </c>
      <c r="H53">
        <v>37599</v>
      </c>
      <c r="I53">
        <v>1619</v>
      </c>
      <c r="J53">
        <v>29</v>
      </c>
      <c r="K53">
        <v>4</v>
      </c>
      <c r="L53">
        <v>1914</v>
      </c>
      <c r="M53">
        <v>4</v>
      </c>
      <c r="N53">
        <v>524</v>
      </c>
      <c r="O53" s="1">
        <f>52/D53</f>
        <v>0.91228070175438591</v>
      </c>
      <c r="P53" s="1">
        <f>213.5/701</f>
        <v>0.30456490727532098</v>
      </c>
      <c r="Q53" s="1">
        <v>0.48320000000000002</v>
      </c>
      <c r="R53" s="2">
        <v>18</v>
      </c>
      <c r="S53" s="2">
        <v>136</v>
      </c>
    </row>
    <row r="54" spans="1:21" x14ac:dyDescent="0.2">
      <c r="A54" s="4">
        <v>44713</v>
      </c>
      <c r="B54" t="s">
        <v>9</v>
      </c>
      <c r="C54">
        <v>6</v>
      </c>
      <c r="D54">
        <v>7</v>
      </c>
      <c r="E54">
        <f t="shared" si="0"/>
        <v>13</v>
      </c>
      <c r="F54">
        <v>2366</v>
      </c>
      <c r="G54">
        <v>0</v>
      </c>
      <c r="H54">
        <v>2242</v>
      </c>
      <c r="I54">
        <v>124</v>
      </c>
      <c r="J54">
        <v>1</v>
      </c>
      <c r="K54">
        <v>0</v>
      </c>
      <c r="L54">
        <v>129</v>
      </c>
      <c r="M54">
        <v>1</v>
      </c>
      <c r="N54">
        <v>73</v>
      </c>
      <c r="O54" s="1">
        <f>7/D54</f>
        <v>1</v>
      </c>
      <c r="P54" s="1">
        <f>32/45</f>
        <v>0.71111111111111114</v>
      </c>
      <c r="Q54" s="1">
        <v>0.33329999999999999</v>
      </c>
      <c r="R54" s="2">
        <v>18</v>
      </c>
      <c r="S54" s="2">
        <v>113</v>
      </c>
    </row>
    <row r="55" spans="1:21" x14ac:dyDescent="0.2">
      <c r="A55" s="4">
        <v>44713</v>
      </c>
      <c r="B55" t="s">
        <v>10</v>
      </c>
      <c r="C55">
        <v>33</v>
      </c>
      <c r="D55">
        <v>12</v>
      </c>
      <c r="E55">
        <f t="shared" si="0"/>
        <v>45</v>
      </c>
      <c r="F55">
        <v>14278</v>
      </c>
      <c r="G55">
        <v>5</v>
      </c>
      <c r="H55">
        <v>13860</v>
      </c>
      <c r="I55">
        <v>418</v>
      </c>
      <c r="J55">
        <v>5</v>
      </c>
      <c r="K55">
        <v>0</v>
      </c>
      <c r="L55">
        <v>487</v>
      </c>
      <c r="M55">
        <v>1</v>
      </c>
      <c r="N55">
        <v>166</v>
      </c>
      <c r="O55" s="1">
        <f>9/D55</f>
        <v>0.75</v>
      </c>
      <c r="P55" s="1">
        <f>63/129.75</f>
        <v>0.48554913294797686</v>
      </c>
      <c r="Q55" s="1">
        <v>0.67049999999999998</v>
      </c>
      <c r="R55" s="2">
        <v>18</v>
      </c>
    </row>
    <row r="56" spans="1:21" x14ac:dyDescent="0.2">
      <c r="A56" s="5">
        <v>44743</v>
      </c>
      <c r="B56" s="6" t="s">
        <v>8</v>
      </c>
      <c r="C56" s="6">
        <v>93</v>
      </c>
      <c r="D56" s="6">
        <v>50</v>
      </c>
      <c r="E56">
        <f t="shared" ref="E56:E58" si="1">C56+D56</f>
        <v>143</v>
      </c>
      <c r="F56" s="6">
        <v>39264</v>
      </c>
      <c r="G56" s="6">
        <v>92</v>
      </c>
      <c r="H56" s="6">
        <v>37686</v>
      </c>
      <c r="I56" s="6">
        <v>1578</v>
      </c>
      <c r="J56" s="6">
        <v>12</v>
      </c>
      <c r="K56" s="6">
        <v>1</v>
      </c>
      <c r="L56" s="6">
        <v>1907</v>
      </c>
      <c r="M56" s="6">
        <v>4</v>
      </c>
      <c r="N56" s="6">
        <v>532</v>
      </c>
      <c r="O56" s="1">
        <f>44/50</f>
        <v>0.88</v>
      </c>
      <c r="P56" s="1">
        <f>185/634</f>
        <v>0.29179810725552052</v>
      </c>
      <c r="Q56" s="7">
        <v>0.50139999999999996</v>
      </c>
      <c r="R56" s="8">
        <v>18</v>
      </c>
      <c r="S56" s="8">
        <v>140</v>
      </c>
    </row>
    <row r="57" spans="1:21" x14ac:dyDescent="0.2">
      <c r="A57" s="5">
        <v>44743</v>
      </c>
      <c r="B57" s="6" t="s">
        <v>7</v>
      </c>
      <c r="C57" s="6">
        <v>33</v>
      </c>
      <c r="D57" s="6">
        <v>63</v>
      </c>
      <c r="E57">
        <f t="shared" si="1"/>
        <v>96</v>
      </c>
      <c r="F57" s="6">
        <v>17247</v>
      </c>
      <c r="G57" s="6">
        <v>32</v>
      </c>
      <c r="H57" s="6">
        <v>16519</v>
      </c>
      <c r="I57" s="6">
        <v>728</v>
      </c>
      <c r="J57" s="6">
        <v>14</v>
      </c>
      <c r="K57" s="6">
        <v>3</v>
      </c>
      <c r="L57" s="6">
        <v>861</v>
      </c>
      <c r="M57" s="6">
        <v>3</v>
      </c>
      <c r="N57" s="6">
        <v>144</v>
      </c>
      <c r="O57" s="1">
        <f>61/D57</f>
        <v>0.96825396825396826</v>
      </c>
      <c r="P57" s="1">
        <f>160/651</f>
        <v>0.24577572964669739</v>
      </c>
      <c r="Q57" s="7">
        <v>0.71750000000000003</v>
      </c>
      <c r="R57" s="8">
        <v>18</v>
      </c>
      <c r="S57" s="8">
        <v>11</v>
      </c>
      <c r="T57">
        <v>432</v>
      </c>
    </row>
    <row r="58" spans="1:21" x14ac:dyDescent="0.2">
      <c r="A58" s="5">
        <v>44743</v>
      </c>
      <c r="B58" s="6" t="s">
        <v>9</v>
      </c>
      <c r="C58" s="6">
        <v>17</v>
      </c>
      <c r="D58" s="6">
        <v>10</v>
      </c>
      <c r="E58">
        <f t="shared" si="1"/>
        <v>27</v>
      </c>
      <c r="F58" s="6">
        <v>2444</v>
      </c>
      <c r="G58" s="6">
        <v>5</v>
      </c>
      <c r="H58" s="6">
        <v>2276</v>
      </c>
      <c r="I58" s="6">
        <v>168</v>
      </c>
      <c r="J58" s="6">
        <v>0</v>
      </c>
      <c r="K58" s="6">
        <v>0</v>
      </c>
      <c r="L58" s="6">
        <v>138</v>
      </c>
      <c r="M58" s="6">
        <v>0</v>
      </c>
      <c r="N58" s="6">
        <v>80</v>
      </c>
      <c r="O58" s="1">
        <f>8/D58</f>
        <v>0.8</v>
      </c>
      <c r="P58" s="1">
        <f>36/108</f>
        <v>0.33333333333333331</v>
      </c>
      <c r="Q58" s="7">
        <v>0.31819999999999998</v>
      </c>
      <c r="R58" s="8">
        <v>18</v>
      </c>
      <c r="S58" s="8">
        <v>111</v>
      </c>
    </row>
    <row r="59" spans="1:21" x14ac:dyDescent="0.2">
      <c r="A59" s="5">
        <v>44743</v>
      </c>
      <c r="B59" s="6" t="s">
        <v>10</v>
      </c>
      <c r="C59" s="6">
        <v>20</v>
      </c>
      <c r="D59" s="6">
        <v>11</v>
      </c>
      <c r="E59">
        <f>C59+D59</f>
        <v>31</v>
      </c>
      <c r="F59" s="6">
        <v>14335</v>
      </c>
      <c r="G59" s="6">
        <v>15</v>
      </c>
      <c r="H59" s="6">
        <v>13958</v>
      </c>
      <c r="I59" s="6">
        <v>377</v>
      </c>
      <c r="J59" s="6">
        <v>6</v>
      </c>
      <c r="K59" s="6">
        <v>0</v>
      </c>
      <c r="L59" s="6">
        <v>483</v>
      </c>
      <c r="M59" s="6">
        <v>1</v>
      </c>
      <c r="N59" s="6">
        <v>175</v>
      </c>
      <c r="O59" s="1">
        <f>9/D59</f>
        <v>0.81818181818181823</v>
      </c>
      <c r="P59" s="1">
        <f>53/99.25</f>
        <v>0.53400503778337527</v>
      </c>
      <c r="Q59" s="7">
        <v>0.74879999999999991</v>
      </c>
      <c r="R59" s="8">
        <v>18</v>
      </c>
      <c r="S59"/>
    </row>
    <row r="60" spans="1:21" x14ac:dyDescent="0.2">
      <c r="A60" s="5">
        <v>44743</v>
      </c>
      <c r="B60" s="6" t="s">
        <v>12</v>
      </c>
      <c r="G60" s="6">
        <v>8</v>
      </c>
      <c r="J60" s="6">
        <v>10</v>
      </c>
      <c r="K60" s="6">
        <v>2</v>
      </c>
      <c r="L60" s="6">
        <v>884</v>
      </c>
      <c r="M60" s="6">
        <v>0</v>
      </c>
      <c r="N60" s="6">
        <v>437</v>
      </c>
      <c r="Q60" s="7"/>
      <c r="R60"/>
      <c r="S60"/>
    </row>
    <row r="61" spans="1:21" x14ac:dyDescent="0.2">
      <c r="A61" s="5">
        <v>44743</v>
      </c>
      <c r="B61" s="6" t="s">
        <v>11</v>
      </c>
      <c r="C61">
        <f>SUM(C56:C59)</f>
        <v>163</v>
      </c>
      <c r="D61">
        <f>SUM(D56:D59)</f>
        <v>134</v>
      </c>
      <c r="E61">
        <f>C61+D61</f>
        <v>297</v>
      </c>
      <c r="O61"/>
      <c r="P61"/>
      <c r="Q61" s="7">
        <v>0.58360000000000001</v>
      </c>
      <c r="R61"/>
      <c r="S61"/>
    </row>
    <row r="62" spans="1:21" x14ac:dyDescent="0.2">
      <c r="A62" s="4">
        <v>44774</v>
      </c>
      <c r="B62" s="6" t="s">
        <v>8</v>
      </c>
      <c r="C62" s="6">
        <v>36</v>
      </c>
      <c r="D62" s="6">
        <v>80</v>
      </c>
      <c r="E62">
        <f>SUM(C62:D62)</f>
        <v>116</v>
      </c>
      <c r="F62" s="6">
        <v>40643</v>
      </c>
      <c r="G62" s="6">
        <v>31</v>
      </c>
      <c r="H62" s="6">
        <v>38987</v>
      </c>
      <c r="I62" s="6">
        <v>1656</v>
      </c>
      <c r="L62" s="6">
        <v>1915</v>
      </c>
      <c r="N62" s="6">
        <v>521</v>
      </c>
      <c r="O62" s="1">
        <f>79/80</f>
        <v>0.98750000000000004</v>
      </c>
      <c r="P62" s="1">
        <f>223/812</f>
        <v>0.27463054187192121</v>
      </c>
      <c r="Q62" s="1">
        <v>0.48049999999999998</v>
      </c>
      <c r="R62" s="2">
        <v>14</v>
      </c>
      <c r="S62" s="2">
        <v>133</v>
      </c>
    </row>
    <row r="63" spans="1:21" x14ac:dyDescent="0.2">
      <c r="A63" s="4">
        <v>44774</v>
      </c>
      <c r="B63" s="6" t="s">
        <v>7</v>
      </c>
      <c r="C63" s="6">
        <v>102</v>
      </c>
      <c r="D63" s="6">
        <v>63</v>
      </c>
      <c r="E63">
        <f t="shared" ref="E63:E66" si="2">SUM(C63:D63)</f>
        <v>165</v>
      </c>
      <c r="F63" s="6">
        <v>17981</v>
      </c>
      <c r="G63" s="6">
        <v>6</v>
      </c>
      <c r="H63" s="6">
        <v>17025</v>
      </c>
      <c r="I63" s="6">
        <v>956</v>
      </c>
      <c r="L63" s="6">
        <v>852</v>
      </c>
      <c r="N63" s="6">
        <v>147</v>
      </c>
      <c r="O63" s="1">
        <f>57/63</f>
        <v>0.90476190476190477</v>
      </c>
      <c r="P63" s="1">
        <f>218/690</f>
        <v>0.31594202898550727</v>
      </c>
      <c r="Q63" s="1">
        <v>0.69550000000000001</v>
      </c>
      <c r="R63" s="2">
        <v>14</v>
      </c>
      <c r="S63" s="2">
        <v>14</v>
      </c>
      <c r="T63" s="6">
        <v>431</v>
      </c>
    </row>
    <row r="64" spans="1:21" x14ac:dyDescent="0.2">
      <c r="A64" s="4">
        <v>44774</v>
      </c>
      <c r="B64" s="6" t="s">
        <v>9</v>
      </c>
      <c r="C64" s="6">
        <v>11</v>
      </c>
      <c r="D64" s="6">
        <v>21</v>
      </c>
      <c r="E64">
        <f t="shared" si="2"/>
        <v>32</v>
      </c>
      <c r="F64" s="6">
        <v>2673</v>
      </c>
      <c r="G64" s="6">
        <v>9</v>
      </c>
      <c r="H64" s="6">
        <v>2502</v>
      </c>
      <c r="I64" s="6">
        <v>171</v>
      </c>
      <c r="L64" s="6">
        <v>144</v>
      </c>
      <c r="N64" s="6">
        <v>77</v>
      </c>
      <c r="O64" s="1">
        <f>21/21</f>
        <v>1</v>
      </c>
      <c r="P64" s="1">
        <f>51/264</f>
        <v>0.19318181818181818</v>
      </c>
      <c r="Q64" s="1">
        <v>0.33069999999999999</v>
      </c>
      <c r="R64" s="2">
        <v>14</v>
      </c>
      <c r="S64" s="2">
        <v>118</v>
      </c>
      <c r="U64" s="6"/>
    </row>
    <row r="65" spans="1:20" x14ac:dyDescent="0.2">
      <c r="A65" s="4">
        <v>44774</v>
      </c>
      <c r="B65" s="6" t="s">
        <v>10</v>
      </c>
      <c r="C65" s="6">
        <v>29</v>
      </c>
      <c r="D65" s="6">
        <v>19</v>
      </c>
      <c r="E65">
        <f t="shared" si="2"/>
        <v>48</v>
      </c>
      <c r="F65" s="6">
        <v>14835</v>
      </c>
      <c r="G65" s="6">
        <v>3</v>
      </c>
      <c r="H65" s="6">
        <v>14405</v>
      </c>
      <c r="I65" s="6">
        <v>430</v>
      </c>
      <c r="L65" s="6">
        <v>481</v>
      </c>
      <c r="N65" s="6">
        <v>177</v>
      </c>
      <c r="O65" s="1">
        <f>19/19</f>
        <v>1</v>
      </c>
      <c r="P65" s="1">
        <f>171/257</f>
        <v>0.66536964980544744</v>
      </c>
      <c r="Q65" s="1">
        <v>0.77010000000000001</v>
      </c>
      <c r="R65" s="2">
        <v>14</v>
      </c>
    </row>
    <row r="66" spans="1:20" x14ac:dyDescent="0.2">
      <c r="A66" s="4">
        <v>44774</v>
      </c>
      <c r="B66" s="6" t="s">
        <v>12</v>
      </c>
      <c r="E66">
        <f t="shared" si="2"/>
        <v>0</v>
      </c>
      <c r="G66" s="6">
        <v>2</v>
      </c>
      <c r="L66" s="6">
        <v>876</v>
      </c>
      <c r="N66" s="6">
        <v>435</v>
      </c>
      <c r="Q66" s="1">
        <v>0.56989999999999996</v>
      </c>
    </row>
    <row r="67" spans="1:20" x14ac:dyDescent="0.2">
      <c r="A67" s="4">
        <v>44774</v>
      </c>
      <c r="B67" s="6" t="s">
        <v>11</v>
      </c>
      <c r="C67">
        <f>SUM(C62:C65)</f>
        <v>178</v>
      </c>
      <c r="D67">
        <f>SUM(D62:D65)</f>
        <v>183</v>
      </c>
      <c r="E67">
        <f>SUM(E62:E65)</f>
        <v>361</v>
      </c>
    </row>
    <row r="68" spans="1:20" x14ac:dyDescent="0.2">
      <c r="A68" s="4">
        <v>44805</v>
      </c>
      <c r="B68" s="6" t="s">
        <v>8</v>
      </c>
      <c r="C68" s="6">
        <v>109</v>
      </c>
      <c r="D68" s="6">
        <v>81</v>
      </c>
      <c r="E68">
        <f t="shared" ref="E68:E70" si="3">SUM(C68:D68)</f>
        <v>190</v>
      </c>
      <c r="F68" s="6">
        <v>39321</v>
      </c>
      <c r="G68" s="6">
        <v>26</v>
      </c>
      <c r="H68" s="6">
        <v>37690</v>
      </c>
      <c r="I68" s="6">
        <v>1631</v>
      </c>
      <c r="J68" s="6">
        <v>22</v>
      </c>
      <c r="K68" s="6">
        <v>0</v>
      </c>
      <c r="L68" s="6">
        <v>1919</v>
      </c>
      <c r="M68" s="6">
        <v>4</v>
      </c>
      <c r="N68" s="6">
        <v>525</v>
      </c>
      <c r="O68" s="1">
        <f>71/D68</f>
        <v>0.87654320987654322</v>
      </c>
      <c r="P68" s="1">
        <f>326/816</f>
        <v>0.39950980392156865</v>
      </c>
      <c r="Q68" s="1">
        <v>0.42170000000000002</v>
      </c>
      <c r="R68" s="2">
        <v>20</v>
      </c>
      <c r="S68" s="2">
        <v>140</v>
      </c>
    </row>
    <row r="69" spans="1:20" x14ac:dyDescent="0.2">
      <c r="A69" s="4">
        <v>44805</v>
      </c>
      <c r="B69" s="6" t="s">
        <v>7</v>
      </c>
      <c r="C69">
        <v>28</v>
      </c>
      <c r="D69">
        <v>80</v>
      </c>
      <c r="E69">
        <f t="shared" si="3"/>
        <v>108</v>
      </c>
      <c r="F69" s="6">
        <v>17227</v>
      </c>
      <c r="G69" s="6">
        <v>9</v>
      </c>
      <c r="H69" s="6">
        <v>16453</v>
      </c>
      <c r="I69" s="6">
        <v>774</v>
      </c>
      <c r="J69" s="6">
        <v>6</v>
      </c>
      <c r="K69" s="6">
        <v>1</v>
      </c>
      <c r="L69" s="6">
        <v>854</v>
      </c>
      <c r="M69" s="6">
        <v>0</v>
      </c>
      <c r="N69" s="6">
        <v>143</v>
      </c>
      <c r="O69" s="1">
        <f>70/D69</f>
        <v>0.875</v>
      </c>
      <c r="P69" s="1">
        <f>193/662.5</f>
        <v>0.29132075471698116</v>
      </c>
      <c r="Q69" s="1">
        <v>0.61009999999999998</v>
      </c>
      <c r="R69" s="2">
        <v>20</v>
      </c>
      <c r="S69" s="2">
        <v>17</v>
      </c>
      <c r="T69" s="6">
        <v>418</v>
      </c>
    </row>
    <row r="70" spans="1:20" x14ac:dyDescent="0.2">
      <c r="A70" s="4">
        <v>44805</v>
      </c>
      <c r="B70" s="6" t="s">
        <v>9</v>
      </c>
      <c r="C70">
        <v>8</v>
      </c>
      <c r="D70">
        <v>9</v>
      </c>
      <c r="E70">
        <f t="shared" si="3"/>
        <v>17</v>
      </c>
      <c r="F70" s="6">
        <v>2629</v>
      </c>
      <c r="G70" s="6">
        <v>2</v>
      </c>
      <c r="H70" s="6">
        <v>2450</v>
      </c>
      <c r="I70" s="6">
        <v>179</v>
      </c>
      <c r="J70" s="6">
        <v>1</v>
      </c>
      <c r="K70" s="6">
        <v>0</v>
      </c>
      <c r="L70" s="6">
        <v>146</v>
      </c>
      <c r="M70" s="6">
        <v>1</v>
      </c>
      <c r="N70" s="6">
        <v>81</v>
      </c>
      <c r="O70" s="1">
        <f>8/D70</f>
        <v>0.88888888888888884</v>
      </c>
      <c r="P70" s="1">
        <f>42/116</f>
        <v>0.36206896551724138</v>
      </c>
      <c r="Q70" s="1">
        <v>0.30299999999999999</v>
      </c>
      <c r="R70" s="2">
        <v>20</v>
      </c>
      <c r="S70" s="2">
        <v>121</v>
      </c>
    </row>
    <row r="71" spans="1:20" x14ac:dyDescent="0.2">
      <c r="A71" s="4">
        <v>44805</v>
      </c>
      <c r="B71" s="6" t="s">
        <v>10</v>
      </c>
      <c r="C71">
        <v>21</v>
      </c>
      <c r="D71">
        <v>51</v>
      </c>
      <c r="E71">
        <f>SUM(C71:D71)</f>
        <v>72</v>
      </c>
      <c r="F71" s="6">
        <v>14747</v>
      </c>
      <c r="G71" s="6">
        <v>5</v>
      </c>
      <c r="H71" s="6">
        <v>14308</v>
      </c>
      <c r="I71" s="6">
        <v>439</v>
      </c>
      <c r="J71" s="6">
        <v>2</v>
      </c>
      <c r="K71" s="6">
        <v>0</v>
      </c>
      <c r="L71" s="6">
        <v>485</v>
      </c>
      <c r="M71" s="6">
        <v>0</v>
      </c>
      <c r="N71" s="6">
        <v>180</v>
      </c>
      <c r="O71" s="1">
        <f>49/D71</f>
        <v>0.96078431372549022</v>
      </c>
      <c r="P71" s="1">
        <f>221.5/528.5</f>
        <v>0.41911069063386946</v>
      </c>
      <c r="Q71" s="1">
        <v>0.65769999999999995</v>
      </c>
      <c r="R71" s="2">
        <v>20</v>
      </c>
    </row>
    <row r="72" spans="1:20" x14ac:dyDescent="0.2">
      <c r="A72" s="4">
        <v>44805</v>
      </c>
      <c r="B72" s="6" t="s">
        <v>12</v>
      </c>
      <c r="G72" s="6">
        <v>1</v>
      </c>
      <c r="J72" s="6">
        <v>8</v>
      </c>
      <c r="K72" s="6">
        <v>0</v>
      </c>
      <c r="L72" s="6">
        <v>878</v>
      </c>
      <c r="M72" s="6">
        <v>0</v>
      </c>
      <c r="N72" s="6">
        <v>425</v>
      </c>
      <c r="Q72" s="1">
        <v>0.49780000000000002</v>
      </c>
    </row>
    <row r="73" spans="1:20" x14ac:dyDescent="0.2">
      <c r="A73" s="4">
        <v>44805</v>
      </c>
      <c r="B73" s="6" t="s">
        <v>11</v>
      </c>
      <c r="C73">
        <f>SUM(C68:C71)</f>
        <v>166</v>
      </c>
      <c r="D73">
        <f>SUM(D68:D71)</f>
        <v>221</v>
      </c>
      <c r="E73">
        <f>SUM(C73:D73)</f>
        <v>387</v>
      </c>
    </row>
  </sheetData>
  <autoFilter ref="A1:T1" xr:uid="{00000000-0009-0000-0000-000000000000}">
    <sortState xmlns:xlrd2="http://schemas.microsoft.com/office/spreadsheetml/2017/richdata2" ref="A2:T55">
      <sortCondition ref="A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Circle Of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Okeke</dc:creator>
  <cp:lastModifiedBy>Justin Okeke</cp:lastModifiedBy>
  <dcterms:created xsi:type="dcterms:W3CDTF">2022-07-07T01:36:15Z</dcterms:created>
  <dcterms:modified xsi:type="dcterms:W3CDTF">2022-10-23T01:01:37Z</dcterms:modified>
</cp:coreProperties>
</file>