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udent/Development/code/Phase-5-Project/assets/"/>
    </mc:Choice>
  </mc:AlternateContent>
  <xr:revisionPtr revIDLastSave="0" documentId="13_ncr:1_{3AB9F92D-B7EA-444B-99EC-1735D8F56C41}" xr6:coauthVersionLast="47" xr6:coauthVersionMax="47" xr10:uidLastSave="{00000000-0000-0000-0000-000000000000}"/>
  <bookViews>
    <workbookView xWindow="620" yWindow="9680" windowWidth="19840" windowHeight="14660" activeTab="4" xr2:uid="{32EFB3F7-074C-4947-9292-1B2AC616E0B4}"/>
  </bookViews>
  <sheets>
    <sheet name="Overview" sheetId="1" r:id="rId1"/>
    <sheet name="User" sheetId="3" r:id="rId2"/>
    <sheet name="Location" sheetId="6" r:id="rId3"/>
    <sheet name="House" sheetId="4" r:id="rId4"/>
    <sheet name="Car" sheetId="9" r:id="rId5"/>
    <sheet name="Flight" sheetId="5" r:id="rId6"/>
    <sheet name="Aircraft" sheetId="8" r:id="rId7"/>
    <sheet name="Variable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9" l="1"/>
  <c r="I17" i="9"/>
  <c r="I16" i="9"/>
  <c r="H18" i="9"/>
  <c r="H17" i="9"/>
  <c r="H16" i="9"/>
  <c r="G18" i="9"/>
  <c r="G17" i="9"/>
  <c r="G16" i="9"/>
  <c r="F18" i="9"/>
  <c r="F17" i="9"/>
  <c r="F16" i="9"/>
  <c r="I14" i="9"/>
  <c r="I13" i="9"/>
  <c r="I12" i="9"/>
  <c r="I11" i="9"/>
  <c r="I10" i="9"/>
  <c r="I9" i="9"/>
  <c r="I8" i="9"/>
  <c r="I7" i="9"/>
  <c r="I6" i="9"/>
  <c r="I5" i="9"/>
  <c r="J8" i="5"/>
  <c r="J7" i="5"/>
  <c r="J6" i="5"/>
  <c r="J5" i="5"/>
  <c r="K8" i="8"/>
  <c r="K7" i="8"/>
  <c r="K6" i="8"/>
  <c r="G8" i="8"/>
  <c r="H8" i="8" s="1"/>
  <c r="I8" i="8" s="1"/>
  <c r="G7" i="8"/>
  <c r="H7" i="8" s="1"/>
  <c r="I7" i="8" s="1"/>
  <c r="G6" i="8"/>
  <c r="H6" i="8" s="1"/>
  <c r="I6" i="8" s="1"/>
  <c r="K5" i="8"/>
  <c r="I5" i="8"/>
  <c r="G5" i="8"/>
  <c r="H5" i="8" s="1"/>
  <c r="F18" i="4"/>
  <c r="F17" i="4"/>
  <c r="F16" i="4"/>
  <c r="E18" i="4"/>
  <c r="E17" i="4"/>
  <c r="E16" i="4"/>
  <c r="G18" i="4"/>
  <c r="G17" i="4"/>
  <c r="G16" i="4"/>
  <c r="H18" i="4"/>
  <c r="H17" i="4"/>
  <c r="H16" i="4"/>
  <c r="L10" i="4"/>
  <c r="I6" i="4"/>
  <c r="K6" i="4" s="1"/>
  <c r="K17" i="4" s="1"/>
  <c r="J6" i="4"/>
  <c r="L6" i="4" s="1"/>
  <c r="I7" i="4"/>
  <c r="K7" i="4" s="1"/>
  <c r="K16" i="4" s="1"/>
  <c r="J7" i="4"/>
  <c r="L7" i="4" s="1"/>
  <c r="I8" i="4"/>
  <c r="K8" i="4" s="1"/>
  <c r="J8" i="4"/>
  <c r="L8" i="4" s="1"/>
  <c r="I9" i="4"/>
  <c r="K9" i="4" s="1"/>
  <c r="J9" i="4"/>
  <c r="L9" i="4" s="1"/>
  <c r="I10" i="4"/>
  <c r="K10" i="4" s="1"/>
  <c r="J10" i="4"/>
  <c r="I11" i="4"/>
  <c r="K11" i="4" s="1"/>
  <c r="J11" i="4"/>
  <c r="L11" i="4" s="1"/>
  <c r="I12" i="4"/>
  <c r="K12" i="4" s="1"/>
  <c r="J12" i="4"/>
  <c r="L12" i="4" s="1"/>
  <c r="I13" i="4"/>
  <c r="K13" i="4" s="1"/>
  <c r="J13" i="4"/>
  <c r="L13" i="4" s="1"/>
  <c r="I14" i="4"/>
  <c r="K14" i="4" s="1"/>
  <c r="J14" i="4"/>
  <c r="L14" i="4" s="1"/>
  <c r="J5" i="4"/>
  <c r="L5" i="4" s="1"/>
  <c r="I5" i="4"/>
  <c r="K5" i="4" s="1"/>
  <c r="K18" i="4" s="1"/>
  <c r="L17" i="4" l="1"/>
  <c r="L18" i="4"/>
  <c r="L16" i="4"/>
</calcChain>
</file>

<file path=xl/sharedStrings.xml><?xml version="1.0" encoding="utf-8"?>
<sst xmlns="http://schemas.openxmlformats.org/spreadsheetml/2006/main" count="465" uniqueCount="252">
  <si>
    <t>User</t>
  </si>
  <si>
    <t>#</t>
  </si>
  <si>
    <t>Model</t>
  </si>
  <si>
    <t>Attributes</t>
  </si>
  <si>
    <t>name, location, …</t>
  </si>
  <si>
    <t>GasConsumed, ElecltricityConsumed, …</t>
  </si>
  <si>
    <t>Relationship</t>
  </si>
  <si>
    <t>with</t>
  </si>
  <si>
    <t>-</t>
  </si>
  <si>
    <t>One-to-One</t>
  </si>
  <si>
    <t>type, car, milesPerYear, mpg, milesBus, mile Train, …</t>
  </si>
  <si>
    <t>Many-to-One</t>
  </si>
  <si>
    <t>id</t>
  </si>
  <si>
    <t>Model: User</t>
  </si>
  <si>
    <t>Name</t>
  </si>
  <si>
    <t>Location</t>
  </si>
  <si>
    <t>John Doe</t>
  </si>
  <si>
    <t>New York, NY</t>
  </si>
  <si>
    <t>Apartment</t>
  </si>
  <si>
    <t>Type of Home</t>
  </si>
  <si>
    <t>Electricity Cost (US$/kWh)</t>
  </si>
  <si>
    <t>Gasoline Price (US$/gallon)</t>
  </si>
  <si>
    <t>Jane Smith</t>
  </si>
  <si>
    <t>Los Angeles, CA</t>
  </si>
  <si>
    <t>House</t>
  </si>
  <si>
    <t>Alice Johnson</t>
  </si>
  <si>
    <t>Chicago, IL</t>
  </si>
  <si>
    <t>Condo</t>
  </si>
  <si>
    <t>Bob Brown</t>
  </si>
  <si>
    <t>Houston, TX</t>
  </si>
  <si>
    <t>Townhouse</t>
  </si>
  <si>
    <t>Carol Davis</t>
  </si>
  <si>
    <t>Phoenix, AZ</t>
  </si>
  <si>
    <t>Dave Wilson</t>
  </si>
  <si>
    <t>Philadelphia, PA</t>
  </si>
  <si>
    <t>Eve Martinez</t>
  </si>
  <si>
    <t>San Antonio, TX</t>
  </si>
  <si>
    <t>Frank Garcia</t>
  </si>
  <si>
    <t>Grace Miller</t>
  </si>
  <si>
    <t>Dallas, TX</t>
  </si>
  <si>
    <t>San Diego, CA</t>
  </si>
  <si>
    <t>Henry Lee</t>
  </si>
  <si>
    <t>San Jose, CA</t>
  </si>
  <si>
    <t>Explanation:</t>
  </si>
  <si>
    <t>Electricity Cost (US$/month)</t>
  </si>
  <si>
    <t>Natural Gas Cost (US$/month)</t>
  </si>
  <si>
    <t>Size of Home</t>
  </si>
  <si>
    <t>medium</t>
  </si>
  <si>
    <t>large</t>
  </si>
  <si>
    <t>small</t>
  </si>
  <si>
    <t>extra-large</t>
  </si>
  <si>
    <t>USER INPUT</t>
  </si>
  <si>
    <t>PARAMETERS (location-dependent)</t>
  </si>
  <si>
    <t>Electricity Consumed (kWh/yr)</t>
  </si>
  <si>
    <t>CO2 through Electricity (kg)</t>
  </si>
  <si>
    <t>CO2 through Natural Gas(kg)</t>
  </si>
  <si>
    <t>Flight</t>
  </si>
  <si>
    <t>Distance</t>
  </si>
  <si>
    <t>Destination</t>
  </si>
  <si>
    <t>user_id</t>
  </si>
  <si>
    <t>CO2 per mile</t>
  </si>
  <si>
    <t>CO2 per Trip</t>
  </si>
  <si>
    <t>PARAMETER</t>
  </si>
  <si>
    <t>CALC</t>
  </si>
  <si>
    <t>OUTPUT</t>
  </si>
  <si>
    <t>{'user ID': 8, 'air carrier/flight number': 'BA 234', 'destination': 'Phoenix', 'class': 'comfort', 'aircraft type': 'Boeing 787', 'CO2 per mile per traveler': 0.20, 'distance (miles)': 500}</t>
  </si>
  <si>
    <t>{'user ID': 2, 'air carrier/flight number': 'DL 678', 'destination': 'Philadelphia', 'class': 'economy', 'aircraft type': 'Boeing 737', 'CO2 per mile per traveler': 0.15, 'distance (miles)': 1000}</t>
  </si>
  <si>
    <t>{'user ID': 4, 'air carrier/flight number': 'AA 345', 'destination': 'San Antonio', 'class': 'first class', 'aircraft type': 'Airbus A320', 'CO2 per mile per traveler': 0.45, 'distance (miles)': 2500}</t>
  </si>
  <si>
    <t>{'user ID': 6, 'air carrier/flight number': 'UA 567', 'destination': 'San Diego', 'class': 'comfort', 'aircraft type': 'Boeing 777', 'CO2 per mile per traveler': 0.32, 'distance (miles)': 1800}</t>
  </si>
  <si>
    <t>{'user ID': 9, 'air carrier/flight number': 'SW 890', 'destination': 'Dallas', 'class': 'economy', 'aircraft type': 'Airbus A380', 'CO2 per mile per traveler': 0.22, 'distance (miles)': 700}</t>
  </si>
  <si>
    <t>{'user ID': 10, 'air carrier/flight number': 'BA 112', 'destination': 'San Jose', 'class': 'first class', 'aircraft type': 'Boeing 787', 'CO2 per mile per traveler': 0.28, 'distance (miles)': 1400}</t>
  </si>
  <si>
    <t>{'user ID': 1, 'air carrier/flight number': 'DL 543', 'destination': 'Austin', 'class': 'economy', 'aircraft type': 'Boeing 737', 'CO2 per mile per traveler': 0.35, 'distance (miles)': 1600}</t>
  </si>
  <si>
    <t>{'user ID': 3, 'air carrier/flight number': 'AA 678', 'destination': 'Jacksonville', 'class': 'comfort', 'aircraft type': 'Airbus A320', 'CO2 per mile per traveler': 0.25, 'distance (miles)': 2100}</t>
  </si>
  <si>
    <t>{'user ID': 5, 'air carrier/flight number': 'UA 789', 'destination': 'Fort Worth', 'class': 'first class', 'aircraft type': 'Boeing 777', 'CO2 per mile per traveler': 0.40, 'distance (miles)': 900}</t>
  </si>
  <si>
    <t>{'user ID': 7, 'air carrier/flight number': 'SW 234', 'destination': 'Columbus', 'class': 'economy', 'aircraft type': 'Airbus A380', 'CO2 per mile per traveler': 0.30, 'distance (miles)': 1300}</t>
  </si>
  <si>
    <t>{'user ID': 8, 'air carrier/flight number': 'BA 567', 'destination': 'Charlotte', 'class': 'comfort', 'aircraft type': 'Boeing 787', 'CO2 per mile per traveler': 0.20, 'distance (miles)': 600}</t>
  </si>
  <si>
    <t>{'user ID': 2, 'air carrier/flight number': 'DL 890', 'destination': 'San Francisco', 'class': 'economy', 'aircraft type': 'Boeing 737', 'CO2 per mile per traveler': 0.15, 'distance (miles)': 2200}</t>
  </si>
  <si>
    <t>{'user ID': 4, 'air carrier/flight number': 'AA 112', 'destination': 'Indianapolis', 'class': 'first class', 'aircraft type': 'Airbus A320', 'CO2 per mile per traveler': 0.45, 'distance (miles)': 2000}</t>
  </si>
  <si>
    <t>{'user ID': 6, 'air carrier/flight number': 'UA 543', 'destination': 'Seattle', 'class': 'comfort', 'aircraft type': 'Boeing 777', 'CO2 per mile per traveler': 0.32, 'distance (miles)': 1900}</t>
  </si>
  <si>
    <t>{'user ID': 9, 'air carrier/flight number': 'SW 678', 'destination': 'Denver', 'class': 'economy', 'aircraft type': 'Airbus A380', 'CO2 per mile per traveler': 0.22, 'distance (miles)': 800}</t>
  </si>
  <si>
    <t>{'user ID': 10, 'air carrier/flight number': 'BA 789', 'destination': 'Washington', 'class': 'first class', 'aircraft type': 'Boeing 787', 'CO2 per mile per traveler': 0.28, 'distance (miles)': 1700}</t>
  </si>
  <si>
    <t>Aircraft</t>
  </si>
  <si>
    <t>Model: Location</t>
  </si>
  <si>
    <t>References</t>
  </si>
  <si>
    <t>https://www.usatoday.com/money/homefront/deregulated-energy/electricity-rates-by-state/</t>
  </si>
  <si>
    <t>https://www.chooseenergy.com/data-center/natural-gas-rates-by-state/</t>
  </si>
  <si>
    <t>Natural Gas Cost (US$/ 1000 cubic feet)</t>
  </si>
  <si>
    <t>https://gasprices.aaa.com/</t>
  </si>
  <si>
    <t>Michigan</t>
  </si>
  <si>
    <t>Natural Gas Cost (US$/1000cubic feet)</t>
  </si>
  <si>
    <t>Natural Gas Consumed (1000 cubic feet/yr)</t>
  </si>
  <si>
    <t>https://climateaccountability.org/pdf/Sums/Gas%20Sums/Gas%20EmissionFactorCalc%206p.pdf</t>
  </si>
  <si>
    <t>Min</t>
  </si>
  <si>
    <t>Mean</t>
  </si>
  <si>
    <t>Max</t>
  </si>
  <si>
    <t>Model: Flight</t>
  </si>
  <si>
    <t>Model: House</t>
  </si>
  <si>
    <t>Type of House</t>
  </si>
  <si>
    <t>Size of House</t>
  </si>
  <si>
    <t>Car</t>
  </si>
  <si>
    <t>Join Table w. specific location-dependent unit costs for electricity, natural gas and gasoline</t>
  </si>
  <si>
    <t>User &amp; House</t>
  </si>
  <si>
    <t>milesFlown, class, …</t>
  </si>
  <si>
    <t>type, consumption, international</t>
  </si>
  <si>
    <t>One-to-Many</t>
  </si>
  <si>
    <t>Variable Names</t>
  </si>
  <si>
    <t>Unit</t>
  </si>
  <si>
    <t>Description</t>
  </si>
  <si>
    <t>Note</t>
  </si>
  <si>
    <t>User.name</t>
  </si>
  <si>
    <t>String</t>
  </si>
  <si>
    <t>Name of User</t>
  </si>
  <si>
    <t>User.location</t>
  </si>
  <si>
    <t>same as Location.name. Which to keep?</t>
  </si>
  <si>
    <t>Location.name</t>
  </si>
  <si>
    <t>Location Name of User's House</t>
  </si>
  <si>
    <t>same as User.location. Which to keep?</t>
  </si>
  <si>
    <t>car_id</t>
  </si>
  <si>
    <t>…</t>
  </si>
  <si>
    <t>house_id</t>
  </si>
  <si>
    <t>Variable Name</t>
  </si>
  <si>
    <t>Location.electricityCost</t>
  </si>
  <si>
    <t>$/kWh</t>
  </si>
  <si>
    <t>Electricity Unit Cost in US$ per kWh</t>
  </si>
  <si>
    <t>Location.gasCost</t>
  </si>
  <si>
    <t>Location.gasolineCost</t>
  </si>
  <si>
    <t>Natural Gas Unit Cost in US$ per Thousand cubic feet</t>
  </si>
  <si>
    <t>Gasoline Unit Cost in US$ per Gallon</t>
  </si>
  <si>
    <t>$/(1000ft^3)</t>
  </si>
  <si>
    <t>$/gal</t>
  </si>
  <si>
    <t>House.type</t>
  </si>
  <si>
    <t>House.size</t>
  </si>
  <si>
    <t>House.electricityDollars</t>
  </si>
  <si>
    <t>House.gasDollars</t>
  </si>
  <si>
    <t>Category-based e.g. Apartment, House, Condo, Townhouse</t>
  </si>
  <si>
    <t>Category-based e.g.small, medium, large, extra-large</t>
  </si>
  <si>
    <t>$/month</t>
  </si>
  <si>
    <t>Average Electricity Cost per Month in US$</t>
  </si>
  <si>
    <t>Average Natural Gas Cost per Month in US$</t>
  </si>
  <si>
    <t>Data Type</t>
  </si>
  <si>
    <t>Kind</t>
  </si>
  <si>
    <t>Info</t>
  </si>
  <si>
    <t>Parameter</t>
  </si>
  <si>
    <t>Input</t>
  </si>
  <si>
    <t>House.electricityConsumed</t>
  </si>
  <si>
    <t>House.gasConsumed</t>
  </si>
  <si>
    <t>kWh/year</t>
  </si>
  <si>
    <t>1000ft^3/year</t>
  </si>
  <si>
    <t>Intermed./ Calc.</t>
  </si>
  <si>
    <t>Electricity Consumption per year in kWh</t>
  </si>
  <si>
    <t>Natural Gas Consumption per year in Thousand cubic feet</t>
  </si>
  <si>
    <t>House.electricityCo2Produced</t>
  </si>
  <si>
    <t>House.gasCo2Produced</t>
  </si>
  <si>
    <t>kg/year</t>
  </si>
  <si>
    <t>Output</t>
  </si>
  <si>
    <t>CO2 Produced per Year due to Electricity Consumption in kg</t>
  </si>
  <si>
    <t>CO2 Produced per Year due to Natural Gas Consumption in kg</t>
  </si>
  <si>
    <t>Car.make</t>
  </si>
  <si>
    <t>Car.model</t>
  </si>
  <si>
    <t>Car.year</t>
  </si>
  <si>
    <t>Car.milesPerYear</t>
  </si>
  <si>
    <t>Car.mpg</t>
  </si>
  <si>
    <t>Car.co2perMile</t>
  </si>
  <si>
    <t>car.Co2Produced</t>
  </si>
  <si>
    <t>Integer</t>
  </si>
  <si>
    <t>Float</t>
  </si>
  <si>
    <t>or use Float?</t>
  </si>
  <si>
    <t>mi</t>
  </si>
  <si>
    <t>mi/gal</t>
  </si>
  <si>
    <t>g/mi</t>
  </si>
  <si>
    <t>CO2 Produced per Year due to Gasoline Consumption in kg</t>
  </si>
  <si>
    <t>Flight.name</t>
  </si>
  <si>
    <t>Flight Number e.g. DL87</t>
  </si>
  <si>
    <t>Flight.departureLoc</t>
  </si>
  <si>
    <t>Flight.destination</t>
  </si>
  <si>
    <t>Departure Airport (usually matches User's location) e.g.New York</t>
  </si>
  <si>
    <t>Destination Airport e.g. London</t>
  </si>
  <si>
    <t>Flight.distance</t>
  </si>
  <si>
    <t>Flight.mpg</t>
  </si>
  <si>
    <t>Flight.co2Produced</t>
  </si>
  <si>
    <t>Aircraft.name</t>
  </si>
  <si>
    <t>Flight.co2perMile</t>
  </si>
  <si>
    <t>Flight.seats</t>
  </si>
  <si>
    <t>Flight.international</t>
  </si>
  <si>
    <t>Boolean</t>
  </si>
  <si>
    <t>Departure</t>
  </si>
  <si>
    <t>Model: Aircraft</t>
  </si>
  <si>
    <t>international</t>
  </si>
  <si>
    <t>Seats</t>
  </si>
  <si>
    <t>CO2 per mile and passenger</t>
  </si>
  <si>
    <t>Seattle</t>
  </si>
  <si>
    <t>DL 699</t>
  </si>
  <si>
    <t>Departure Code</t>
  </si>
  <si>
    <t>Destination Code</t>
  </si>
  <si>
    <t>JFK</t>
  </si>
  <si>
    <t>SEA</t>
  </si>
  <si>
    <t>AA 73</t>
  </si>
  <si>
    <t>LAX</t>
  </si>
  <si>
    <t>Sydney</t>
  </si>
  <si>
    <t>SYD</t>
  </si>
  <si>
    <t>Boeing 777-300ER</t>
  </si>
  <si>
    <t>Airbus A321neo</t>
  </si>
  <si>
    <t>ORD</t>
  </si>
  <si>
    <t>London</t>
  </si>
  <si>
    <t>LHR</t>
  </si>
  <si>
    <t>UA 929</t>
  </si>
  <si>
    <t>Boeing 767-300</t>
  </si>
  <si>
    <t>INTERM,</t>
  </si>
  <si>
    <t>DL 2172</t>
  </si>
  <si>
    <t>IAH</t>
  </si>
  <si>
    <t>Detroit</t>
  </si>
  <si>
    <t>DTW</t>
  </si>
  <si>
    <t>Airbus A319</t>
  </si>
  <si>
    <r>
      <t>Airbus A321neo</t>
    </r>
    <r>
      <rPr>
        <sz val="12"/>
        <color rgb="FF000000"/>
        <rFont val="Aptos Narrow"/>
        <family val="2"/>
        <scheme val="minor"/>
      </rPr>
      <t>: Approximately 206-244 seats, depending on the configuration.</t>
    </r>
  </si>
  <si>
    <r>
      <t>Boeing 777-300ER</t>
    </r>
    <r>
      <rPr>
        <sz val="12"/>
        <color rgb="FF000000"/>
        <rFont val="Aptos Narrow"/>
        <family val="2"/>
        <scheme val="minor"/>
      </rPr>
      <t>: Typically around 368-451 seats, depending on the airline's configuration.</t>
    </r>
  </si>
  <si>
    <r>
      <t>Boeing 767-300</t>
    </r>
    <r>
      <rPr>
        <sz val="12"/>
        <color rgb="FF000000"/>
        <rFont val="Aptos Narrow"/>
        <family val="2"/>
        <scheme val="minor"/>
      </rPr>
      <t>: Generally around 180-260 seats, depending on the layout.</t>
    </r>
  </si>
  <si>
    <r>
      <t>Airbus A319</t>
    </r>
    <r>
      <rPr>
        <sz val="12"/>
        <color rgb="FF000000"/>
        <rFont val="Aptos Narrow"/>
        <family val="2"/>
        <scheme val="minor"/>
      </rPr>
      <t>: Usually has around 140-160 seats.</t>
    </r>
  </si>
  <si>
    <r>
      <t>Airbus A321neo</t>
    </r>
    <r>
      <rPr>
        <sz val="12"/>
        <color rgb="FF000000"/>
        <rFont val="Aptos Narrow"/>
        <family val="2"/>
        <scheme val="minor"/>
      </rPr>
      <t>: Approximately 0.4 to 0.5 gallons per mile.</t>
    </r>
  </si>
  <si>
    <r>
      <t>Boeing 777-300ER</t>
    </r>
    <r>
      <rPr>
        <sz val="12"/>
        <color rgb="FF000000"/>
        <rFont val="Aptos Narrow"/>
        <family val="2"/>
        <scheme val="minor"/>
      </rPr>
      <t>: Around 0.5 to 0.6 gallons per mile.</t>
    </r>
  </si>
  <si>
    <r>
      <t>Boeing 767-300</t>
    </r>
    <r>
      <rPr>
        <sz val="12"/>
        <color rgb="FF000000"/>
        <rFont val="Aptos Narrow"/>
        <family val="2"/>
        <scheme val="minor"/>
      </rPr>
      <t>: Typically about 0.4 to 0.5 gallons per mile.</t>
    </r>
  </si>
  <si>
    <r>
      <t>Airbus A319</t>
    </r>
    <r>
      <rPr>
        <sz val="12"/>
        <color rgb="FF000000"/>
        <rFont val="Aptos Narrow"/>
        <family val="2"/>
        <scheme val="minor"/>
      </rPr>
      <t>: Roughly 0.3 to 0.4 gallons per mile.</t>
    </r>
  </si>
  <si>
    <r>
      <t>Airbus A321neo</t>
    </r>
    <r>
      <rPr>
        <sz val="12"/>
        <color rgb="FF000000"/>
        <rFont val="Aptos Narrow"/>
        <family val="2"/>
        <scheme val="minor"/>
      </rPr>
      <t>: Approximately 80-100 grams of CO2 per seat per mile.</t>
    </r>
  </si>
  <si>
    <r>
      <t>Boeing 777-300ER</t>
    </r>
    <r>
      <rPr>
        <sz val="12"/>
        <color rgb="FF000000"/>
        <rFont val="Aptos Narrow"/>
        <family val="2"/>
        <scheme val="minor"/>
      </rPr>
      <t>: Roughly 90-110 grams of CO2 per seat per mile.</t>
    </r>
  </si>
  <si>
    <r>
      <t>Boeing 767-300</t>
    </r>
    <r>
      <rPr>
        <sz val="12"/>
        <color rgb="FF000000"/>
        <rFont val="Aptos Narrow"/>
        <family val="2"/>
        <scheme val="minor"/>
      </rPr>
      <t>: About 70-90 grams of CO2 per seat per mile.</t>
    </r>
  </si>
  <si>
    <r>
      <t>Airbus A319</t>
    </r>
    <r>
      <rPr>
        <sz val="12"/>
        <color rgb="FF000000"/>
        <rFont val="Aptos Narrow"/>
        <family val="2"/>
        <scheme val="minor"/>
      </rPr>
      <t>: Approximately 70-90 grams of CO2 per seat per mile.</t>
    </r>
  </si>
  <si>
    <t>Gallons</t>
  </si>
  <si>
    <t>for distance (return trip)</t>
  </si>
  <si>
    <t>kg CO2</t>
  </si>
  <si>
    <t>gallons per (100 passenger miles)</t>
  </si>
  <si>
    <t>g CO3 per mile and pass</t>
  </si>
  <si>
    <t>CO2 per Trip and pass</t>
  </si>
  <si>
    <t>Model: Car</t>
  </si>
  <si>
    <t>Make</t>
  </si>
  <si>
    <t>Year</t>
  </si>
  <si>
    <t>Miles per Year</t>
  </si>
  <si>
    <t>mpg</t>
  </si>
  <si>
    <t>CO2 Produced</t>
  </si>
  <si>
    <t>location_id</t>
  </si>
  <si>
    <t>Honda</t>
  </si>
  <si>
    <t>Accord</t>
  </si>
  <si>
    <t>random</t>
  </si>
  <si>
    <t>actual</t>
  </si>
  <si>
    <t>Ford</t>
  </si>
  <si>
    <t>Explorer</t>
  </si>
  <si>
    <t>Chevrolet</t>
  </si>
  <si>
    <t>Malibu</t>
  </si>
  <si>
    <t>Mustang</t>
  </si>
  <si>
    <t>Volkswagen</t>
  </si>
  <si>
    <t>Silverado</t>
  </si>
  <si>
    <t>Civic</t>
  </si>
  <si>
    <t>Tiguan</t>
  </si>
  <si>
    <t>kg/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</si>
</sst>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Menlo"/>
      <family val="2"/>
    </font>
    <font>
      <b/>
      <sz val="13.5"/>
      <color rgb="FF000000"/>
      <name val="Helvetica Neue"/>
      <family val="2"/>
    </font>
    <font>
      <sz val="12"/>
      <color rgb="FF444444"/>
      <name val="Menlo"/>
      <family val="2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vertical="center" wrapText="1"/>
    </xf>
    <xf numFmtId="0" fontId="2" fillId="0" borderId="0" xfId="0" quotePrefix="1" applyFont="1"/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0" borderId="0" xfId="0" applyFont="1"/>
    <xf numFmtId="0" fontId="1" fillId="0" borderId="0" xfId="0" applyFont="1"/>
    <xf numFmtId="0" fontId="5" fillId="0" borderId="0" xfId="1"/>
    <xf numFmtId="16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65" fontId="0" fillId="4" borderId="0" xfId="0" applyNumberFormat="1" applyFill="1" applyAlignment="1">
      <alignment vertical="center"/>
    </xf>
    <xf numFmtId="0" fontId="5" fillId="0" borderId="0" xfId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2" xfId="0" applyBorder="1"/>
    <xf numFmtId="0" fontId="6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7" fillId="0" borderId="0" xfId="0" applyFont="1"/>
    <xf numFmtId="165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711200</xdr:colOff>
      <xdr:row>19</xdr:row>
      <xdr:rowOff>101600</xdr:rowOff>
    </xdr:from>
    <xdr:to>
      <xdr:col>9</xdr:col>
      <xdr:colOff>609600</xdr:colOff>
      <xdr:row>41</xdr:row>
      <xdr:rowOff>18012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830D31-E5C7-5092-C3A7-83411665C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200" y="4622800"/>
          <a:ext cx="7772400" cy="4386812"/>
        </a:xfrm>
        <a:prstGeom prst="rect">
          <a:avLst/>
        </a:prstGeom>
      </xdr:spPr>
    </xdr:pic>
    <xdr:clientData/>
  </xdr:twoCellAnchor>
  <xdr:twoCellAnchor editAs="oneCell">
    <xdr:from>
      <xdr:col>12</xdr:col>
      <xdr:colOff>330200</xdr:colOff>
      <xdr:row>19</xdr:row>
      <xdr:rowOff>63500</xdr:rowOff>
    </xdr:from>
    <xdr:to>
      <xdr:col>21</xdr:col>
      <xdr:colOff>673100</xdr:colOff>
      <xdr:row>45</xdr:row>
      <xdr:rowOff>116876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7EEF37-E3E0-2617-6ECD-8D217396B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10700" y="4584700"/>
          <a:ext cx="7772400" cy="5336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asprices.aaa.com/" TargetMode="External"/><Relationship Id="rId2" Type="http://schemas.openxmlformats.org/officeDocument/2006/relationships/hyperlink" Target="https://www.chooseenergy.com/data-center/natural-gas-rates-by-state/" TargetMode="External"/><Relationship Id="rId1" Type="http://schemas.openxmlformats.org/officeDocument/2006/relationships/hyperlink" Target="https://www.usatoday.com/money/homefront/deregulated-energy/electricity-rates-by-stat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limateaccountability.org/pdf/Sums/Gas%20Sums/Gas%20EmissionFactorCalc%206p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1DD07-08CE-074D-AAE0-8F95C5F3C324}">
  <dimension ref="B4:G22"/>
  <sheetViews>
    <sheetView zoomScale="125" workbookViewId="0">
      <selection activeCell="C16" sqref="C16"/>
    </sheetView>
  </sheetViews>
  <sheetFormatPr baseColWidth="10" defaultRowHeight="16" x14ac:dyDescent="0.2"/>
  <cols>
    <col min="1" max="2" width="10.83203125" style="2"/>
    <col min="3" max="3" width="15.1640625" style="2" customWidth="1"/>
    <col min="4" max="4" width="44.33203125" style="2" bestFit="1" customWidth="1"/>
    <col min="5" max="5" width="13.5" style="2" customWidth="1"/>
    <col min="6" max="6" width="13.33203125" style="2" customWidth="1"/>
    <col min="7" max="16384" width="10.83203125" style="2"/>
  </cols>
  <sheetData>
    <row r="4" spans="2:7" x14ac:dyDescent="0.2">
      <c r="B4" s="4" t="s">
        <v>1</v>
      </c>
      <c r="C4" s="4" t="s">
        <v>2</v>
      </c>
      <c r="D4" s="4" t="s">
        <v>3</v>
      </c>
      <c r="E4" s="4" t="s">
        <v>6</v>
      </c>
      <c r="F4" s="4" t="s">
        <v>7</v>
      </c>
    </row>
    <row r="5" spans="2:7" x14ac:dyDescent="0.2">
      <c r="B5" s="3">
        <v>1</v>
      </c>
      <c r="C5" s="3" t="s">
        <v>0</v>
      </c>
      <c r="D5" s="2" t="s">
        <v>4</v>
      </c>
      <c r="E5" s="3" t="s">
        <v>8</v>
      </c>
      <c r="F5" s="3" t="s">
        <v>8</v>
      </c>
    </row>
    <row r="6" spans="2:7" x14ac:dyDescent="0.2">
      <c r="B6" s="3">
        <v>2</v>
      </c>
      <c r="C6" s="3" t="s">
        <v>15</v>
      </c>
      <c r="E6" s="3" t="s">
        <v>9</v>
      </c>
      <c r="F6" s="3" t="s">
        <v>101</v>
      </c>
      <c r="G6" s="2" t="s">
        <v>100</v>
      </c>
    </row>
    <row r="7" spans="2:7" x14ac:dyDescent="0.2">
      <c r="B7" s="3">
        <v>3</v>
      </c>
      <c r="C7" s="3" t="s">
        <v>24</v>
      </c>
      <c r="D7" s="2" t="s">
        <v>5</v>
      </c>
      <c r="E7" s="3" t="s">
        <v>9</v>
      </c>
      <c r="F7" s="3" t="s">
        <v>15</v>
      </c>
    </row>
    <row r="8" spans="2:7" x14ac:dyDescent="0.2">
      <c r="B8" s="3">
        <v>4</v>
      </c>
      <c r="C8" s="3" t="s">
        <v>56</v>
      </c>
      <c r="D8" s="2" t="s">
        <v>102</v>
      </c>
      <c r="E8" s="3" t="s">
        <v>11</v>
      </c>
      <c r="F8" s="3" t="s">
        <v>0</v>
      </c>
    </row>
    <row r="9" spans="2:7" x14ac:dyDescent="0.2">
      <c r="B9" s="3">
        <v>5</v>
      </c>
      <c r="C9" s="3" t="s">
        <v>81</v>
      </c>
      <c r="D9" s="2" t="s">
        <v>103</v>
      </c>
      <c r="E9" s="3" t="s">
        <v>104</v>
      </c>
      <c r="F9" s="3" t="s">
        <v>56</v>
      </c>
    </row>
    <row r="10" spans="2:7" x14ac:dyDescent="0.2">
      <c r="B10" s="3">
        <v>6</v>
      </c>
      <c r="C10" s="3" t="s">
        <v>99</v>
      </c>
      <c r="D10" s="2" t="s">
        <v>10</v>
      </c>
      <c r="E10" s="3" t="s">
        <v>9</v>
      </c>
      <c r="F10" s="3" t="s">
        <v>0</v>
      </c>
    </row>
    <row r="11" spans="2:7" x14ac:dyDescent="0.2">
      <c r="B11" s="3"/>
      <c r="C11" s="3"/>
      <c r="E11" s="3"/>
      <c r="F11" s="3"/>
    </row>
    <row r="12" spans="2:7" x14ac:dyDescent="0.2">
      <c r="B12" s="3"/>
      <c r="C12" s="3"/>
      <c r="E12" s="3"/>
      <c r="F12" s="3"/>
    </row>
    <row r="13" spans="2:7" x14ac:dyDescent="0.2">
      <c r="B13" s="3"/>
      <c r="C13" s="3"/>
      <c r="E13" s="3"/>
      <c r="F13" s="3"/>
    </row>
    <row r="14" spans="2:7" x14ac:dyDescent="0.2">
      <c r="B14" s="3"/>
      <c r="C14" s="3"/>
      <c r="E14" s="3"/>
      <c r="F14" s="3"/>
    </row>
    <row r="15" spans="2:7" x14ac:dyDescent="0.2">
      <c r="B15" s="3"/>
      <c r="C15" s="3"/>
      <c r="E15" s="3"/>
      <c r="F15" s="3"/>
    </row>
    <row r="16" spans="2:7" x14ac:dyDescent="0.2">
      <c r="B16" s="3"/>
      <c r="C16" s="3"/>
      <c r="E16" s="3"/>
      <c r="F16" s="3"/>
    </row>
    <row r="17" spans="2:6" x14ac:dyDescent="0.2">
      <c r="B17" s="3"/>
      <c r="C17" s="3"/>
      <c r="E17" s="3"/>
      <c r="F17" s="3"/>
    </row>
    <row r="18" spans="2:6" x14ac:dyDescent="0.2">
      <c r="B18" s="3"/>
      <c r="C18" s="3"/>
      <c r="E18" s="3"/>
      <c r="F18" s="3"/>
    </row>
    <row r="19" spans="2:6" x14ac:dyDescent="0.2">
      <c r="B19" s="3"/>
      <c r="C19" s="3"/>
      <c r="E19" s="3"/>
      <c r="F19" s="3"/>
    </row>
    <row r="20" spans="2:6" x14ac:dyDescent="0.2">
      <c r="C20" s="3"/>
      <c r="E20" s="3"/>
      <c r="F20" s="3"/>
    </row>
    <row r="21" spans="2:6" x14ac:dyDescent="0.2">
      <c r="C21" s="3"/>
      <c r="E21" s="3"/>
      <c r="F21" s="3"/>
    </row>
    <row r="22" spans="2:6" x14ac:dyDescent="0.2">
      <c r="C2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CE8A-5CA0-A047-8E6D-E62278704682}">
  <dimension ref="B2:F28"/>
  <sheetViews>
    <sheetView zoomScale="125" workbookViewId="0">
      <selection activeCell="F5" sqref="F5:F8"/>
    </sheetView>
  </sheetViews>
  <sheetFormatPr baseColWidth="10" defaultRowHeight="16" x14ac:dyDescent="0.2"/>
  <cols>
    <col min="1" max="2" width="10.83203125" style="2"/>
    <col min="3" max="3" width="15.1640625" style="2" customWidth="1"/>
    <col min="4" max="5" width="13.5" style="2" customWidth="1"/>
    <col min="6" max="6" width="15.33203125" style="2" customWidth="1"/>
    <col min="7" max="16384" width="10.83203125" style="2"/>
  </cols>
  <sheetData>
    <row r="2" spans="2:6" x14ac:dyDescent="0.2">
      <c r="B2" s="1" t="s">
        <v>13</v>
      </c>
    </row>
    <row r="4" spans="2:6" x14ac:dyDescent="0.2">
      <c r="B4" s="5" t="s">
        <v>12</v>
      </c>
      <c r="C4" s="1" t="s">
        <v>14</v>
      </c>
      <c r="D4" s="1" t="s">
        <v>19</v>
      </c>
      <c r="E4" s="1" t="s">
        <v>46</v>
      </c>
      <c r="F4" s="1" t="s">
        <v>15</v>
      </c>
    </row>
    <row r="5" spans="2:6" x14ac:dyDescent="0.2">
      <c r="B5" s="3">
        <v>1</v>
      </c>
      <c r="C5" s="2" t="s">
        <v>16</v>
      </c>
      <c r="D5" s="2" t="s">
        <v>18</v>
      </c>
      <c r="E5" s="2" t="s">
        <v>47</v>
      </c>
      <c r="F5" s="2" t="s">
        <v>17</v>
      </c>
    </row>
    <row r="6" spans="2:6" x14ac:dyDescent="0.2">
      <c r="B6" s="3">
        <v>2</v>
      </c>
      <c r="C6" s="2" t="s">
        <v>22</v>
      </c>
      <c r="D6" s="2" t="s">
        <v>24</v>
      </c>
      <c r="E6" s="2" t="s">
        <v>48</v>
      </c>
      <c r="F6" s="2" t="s">
        <v>23</v>
      </c>
    </row>
    <row r="7" spans="2:6" x14ac:dyDescent="0.2">
      <c r="B7" s="3">
        <v>3</v>
      </c>
      <c r="C7" s="2" t="s">
        <v>25</v>
      </c>
      <c r="D7" s="2" t="s">
        <v>27</v>
      </c>
      <c r="E7" s="2" t="s">
        <v>49</v>
      </c>
      <c r="F7" s="2" t="s">
        <v>26</v>
      </c>
    </row>
    <row r="8" spans="2:6" x14ac:dyDescent="0.2">
      <c r="B8" s="3">
        <v>4</v>
      </c>
      <c r="C8" s="2" t="s">
        <v>28</v>
      </c>
      <c r="D8" s="2" t="s">
        <v>30</v>
      </c>
      <c r="E8" s="2" t="s">
        <v>50</v>
      </c>
      <c r="F8" s="2" t="s">
        <v>29</v>
      </c>
    </row>
    <row r="9" spans="2:6" x14ac:dyDescent="0.2">
      <c r="B9" s="3">
        <v>5</v>
      </c>
      <c r="C9" s="2" t="s">
        <v>31</v>
      </c>
      <c r="D9" s="2" t="s">
        <v>18</v>
      </c>
      <c r="E9" s="2" t="s">
        <v>48</v>
      </c>
      <c r="F9" s="2" t="s">
        <v>32</v>
      </c>
    </row>
    <row r="10" spans="2:6" x14ac:dyDescent="0.2">
      <c r="B10" s="3">
        <v>6</v>
      </c>
      <c r="C10" s="2" t="s">
        <v>33</v>
      </c>
      <c r="D10" s="2" t="s">
        <v>24</v>
      </c>
      <c r="E10" s="2" t="s">
        <v>47</v>
      </c>
      <c r="F10" s="2" t="s">
        <v>34</v>
      </c>
    </row>
    <row r="11" spans="2:6" x14ac:dyDescent="0.2">
      <c r="B11" s="3">
        <v>7</v>
      </c>
      <c r="C11" s="2" t="s">
        <v>35</v>
      </c>
      <c r="D11" s="2" t="s">
        <v>27</v>
      </c>
      <c r="E11" s="2" t="s">
        <v>49</v>
      </c>
      <c r="F11" s="2" t="s">
        <v>36</v>
      </c>
    </row>
    <row r="12" spans="2:6" x14ac:dyDescent="0.2">
      <c r="B12" s="3">
        <v>8</v>
      </c>
      <c r="C12" s="2" t="s">
        <v>37</v>
      </c>
      <c r="D12" s="2" t="s">
        <v>30</v>
      </c>
      <c r="E12" s="2" t="s">
        <v>50</v>
      </c>
      <c r="F12" s="2" t="s">
        <v>40</v>
      </c>
    </row>
    <row r="13" spans="2:6" x14ac:dyDescent="0.2">
      <c r="B13" s="3">
        <v>9</v>
      </c>
      <c r="C13" s="2" t="s">
        <v>38</v>
      </c>
      <c r="D13" s="2" t="s">
        <v>18</v>
      </c>
      <c r="E13" s="2" t="s">
        <v>47</v>
      </c>
      <c r="F13" s="2" t="s">
        <v>39</v>
      </c>
    </row>
    <row r="14" spans="2:6" x14ac:dyDescent="0.2">
      <c r="B14" s="3">
        <v>10</v>
      </c>
      <c r="C14" s="2" t="s">
        <v>41</v>
      </c>
      <c r="D14" s="2" t="s">
        <v>24</v>
      </c>
      <c r="E14" s="2" t="s">
        <v>48</v>
      </c>
      <c r="F14" s="2" t="s">
        <v>42</v>
      </c>
    </row>
    <row r="18" spans="3:3" x14ac:dyDescent="0.2">
      <c r="C18" s="9"/>
    </row>
    <row r="19" spans="3:3" x14ac:dyDescent="0.2">
      <c r="C19" s="6"/>
    </row>
    <row r="20" spans="3:3" x14ac:dyDescent="0.2">
      <c r="C20" s="6"/>
    </row>
    <row r="21" spans="3:3" x14ac:dyDescent="0.2">
      <c r="C21" s="6"/>
    </row>
    <row r="22" spans="3:3" x14ac:dyDescent="0.2">
      <c r="C22" s="6"/>
    </row>
    <row r="23" spans="3:3" x14ac:dyDescent="0.2">
      <c r="C23" s="6"/>
    </row>
    <row r="24" spans="3:3" x14ac:dyDescent="0.2">
      <c r="C24" s="6"/>
    </row>
    <row r="25" spans="3:3" x14ac:dyDescent="0.2">
      <c r="C25" s="6"/>
    </row>
    <row r="26" spans="3:3" x14ac:dyDescent="0.2">
      <c r="C26" s="6"/>
    </row>
    <row r="27" spans="3:3" x14ac:dyDescent="0.2">
      <c r="C27" s="6"/>
    </row>
    <row r="28" spans="3:3" ht="18" x14ac:dyDescent="0.2">
      <c r="C2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7B00-D19F-4B43-95AF-5158049FCEF1}">
  <dimension ref="B2:I22"/>
  <sheetViews>
    <sheetView workbookViewId="0">
      <selection activeCell="H4" sqref="H4"/>
    </sheetView>
  </sheetViews>
  <sheetFormatPr baseColWidth="10" defaultRowHeight="16" x14ac:dyDescent="0.2"/>
  <cols>
    <col min="3" max="3" width="14" bestFit="1" customWidth="1"/>
    <col min="4" max="4" width="15.5" customWidth="1"/>
    <col min="5" max="5" width="19.1640625" customWidth="1"/>
    <col min="6" max="6" width="13.6640625" customWidth="1"/>
  </cols>
  <sheetData>
    <row r="2" spans="2:9" x14ac:dyDescent="0.2">
      <c r="B2" s="1" t="s">
        <v>82</v>
      </c>
      <c r="C2" s="2"/>
      <c r="D2" s="2"/>
      <c r="E2" s="2"/>
      <c r="F2" s="2"/>
    </row>
    <row r="3" spans="2:9" x14ac:dyDescent="0.2">
      <c r="B3" s="2"/>
      <c r="C3" s="2"/>
      <c r="D3" s="2"/>
      <c r="E3" s="2"/>
      <c r="F3" s="2"/>
    </row>
    <row r="4" spans="2:9" ht="51" x14ac:dyDescent="0.2">
      <c r="B4" s="5" t="s">
        <v>12</v>
      </c>
      <c r="C4" s="1" t="s">
        <v>14</v>
      </c>
      <c r="D4" s="8" t="s">
        <v>20</v>
      </c>
      <c r="E4" s="8" t="s">
        <v>86</v>
      </c>
      <c r="F4" s="8" t="s">
        <v>21</v>
      </c>
      <c r="G4" s="8" t="s">
        <v>59</v>
      </c>
      <c r="H4" s="8" t="s">
        <v>119</v>
      </c>
      <c r="I4" s="8" t="s">
        <v>117</v>
      </c>
    </row>
    <row r="5" spans="2:9" x14ac:dyDescent="0.2">
      <c r="B5" s="3">
        <v>1</v>
      </c>
      <c r="C5" s="2" t="s">
        <v>17</v>
      </c>
      <c r="D5" s="3">
        <v>0.2344</v>
      </c>
      <c r="E5" s="3">
        <v>18.13</v>
      </c>
      <c r="F5" s="3">
        <v>3.347</v>
      </c>
      <c r="G5" s="3">
        <v>1</v>
      </c>
      <c r="H5" s="3">
        <v>1</v>
      </c>
      <c r="I5" t="s">
        <v>118</v>
      </c>
    </row>
    <row r="6" spans="2:9" x14ac:dyDescent="0.2">
      <c r="B6" s="3">
        <v>2</v>
      </c>
      <c r="C6" s="2" t="s">
        <v>23</v>
      </c>
      <c r="D6" s="3">
        <v>0.2949</v>
      </c>
      <c r="E6" s="3">
        <v>16.989999999999998</v>
      </c>
      <c r="F6" s="3">
        <v>4.7779999999999996</v>
      </c>
      <c r="G6" s="3">
        <v>2</v>
      </c>
      <c r="H6" s="3">
        <v>2</v>
      </c>
    </row>
    <row r="7" spans="2:9" x14ac:dyDescent="0.2">
      <c r="B7" s="3">
        <v>3</v>
      </c>
      <c r="C7" s="2" t="s">
        <v>26</v>
      </c>
      <c r="D7" s="3">
        <v>0.14929999999999999</v>
      </c>
      <c r="E7" s="3">
        <v>16.59</v>
      </c>
      <c r="F7" s="3">
        <v>3.4489999999999998</v>
      </c>
      <c r="G7" s="3">
        <v>3</v>
      </c>
      <c r="H7" s="3">
        <v>3</v>
      </c>
    </row>
    <row r="8" spans="2:9" x14ac:dyDescent="0.2">
      <c r="B8" s="3">
        <v>4</v>
      </c>
      <c r="C8" s="2" t="s">
        <v>29</v>
      </c>
      <c r="D8" s="3">
        <v>0.14249999999999999</v>
      </c>
      <c r="E8" s="3">
        <v>26.29</v>
      </c>
      <c r="F8" s="3">
        <v>2.7549999999999999</v>
      </c>
      <c r="G8" s="3">
        <v>4</v>
      </c>
      <c r="H8" s="3">
        <v>4</v>
      </c>
    </row>
    <row r="9" spans="2:9" x14ac:dyDescent="0.2">
      <c r="B9" s="3">
        <v>5</v>
      </c>
      <c r="C9" s="2" t="s">
        <v>32</v>
      </c>
      <c r="D9" s="3">
        <v>0.1411</v>
      </c>
      <c r="E9" s="3">
        <v>23.51</v>
      </c>
      <c r="F9" s="3">
        <v>3.411</v>
      </c>
      <c r="G9" s="3">
        <v>5</v>
      </c>
      <c r="H9" s="3">
        <v>5</v>
      </c>
    </row>
    <row r="10" spans="2:9" x14ac:dyDescent="0.2">
      <c r="B10" s="3">
        <v>6</v>
      </c>
      <c r="C10" s="2" t="s">
        <v>34</v>
      </c>
      <c r="D10" s="3">
        <v>0.1739</v>
      </c>
      <c r="E10" s="3">
        <v>17.61</v>
      </c>
      <c r="F10" s="3">
        <v>3.3610000000000002</v>
      </c>
      <c r="G10" s="3">
        <v>6</v>
      </c>
      <c r="H10" s="3">
        <v>6</v>
      </c>
    </row>
    <row r="11" spans="2:9" x14ac:dyDescent="0.2">
      <c r="B11" s="3">
        <v>7</v>
      </c>
      <c r="C11" s="2" t="s">
        <v>36</v>
      </c>
      <c r="D11" s="3">
        <v>0.14249999999999999</v>
      </c>
      <c r="E11" s="3">
        <v>26.29</v>
      </c>
      <c r="F11" s="3">
        <v>2.7549999999999999</v>
      </c>
      <c r="G11" s="3">
        <v>7</v>
      </c>
      <c r="H11" s="3">
        <v>7</v>
      </c>
    </row>
    <row r="12" spans="2:9" x14ac:dyDescent="0.2">
      <c r="B12" s="3">
        <v>8</v>
      </c>
      <c r="C12" s="2" t="s">
        <v>40</v>
      </c>
      <c r="D12" s="3">
        <v>0.2949</v>
      </c>
      <c r="E12" s="3">
        <v>16.989999999999998</v>
      </c>
      <c r="F12" s="3">
        <v>4.7779999999999996</v>
      </c>
      <c r="G12" s="3">
        <v>8</v>
      </c>
      <c r="H12" s="3">
        <v>8</v>
      </c>
    </row>
    <row r="13" spans="2:9" x14ac:dyDescent="0.2">
      <c r="B13" s="3">
        <v>9</v>
      </c>
      <c r="C13" s="2" t="s">
        <v>39</v>
      </c>
      <c r="D13" s="3">
        <v>0.14249999999999999</v>
      </c>
      <c r="E13" s="3">
        <v>26.29</v>
      </c>
      <c r="F13" s="3">
        <v>2.7549999999999999</v>
      </c>
      <c r="G13" s="3">
        <v>9</v>
      </c>
      <c r="H13" s="3">
        <v>9</v>
      </c>
    </row>
    <row r="14" spans="2:9" x14ac:dyDescent="0.2">
      <c r="B14" s="3">
        <v>10</v>
      </c>
      <c r="C14" s="2" t="s">
        <v>42</v>
      </c>
      <c r="D14" s="3">
        <v>0.2949</v>
      </c>
      <c r="E14" s="3">
        <v>16.989999999999998</v>
      </c>
      <c r="F14" s="3">
        <v>4.7779999999999996</v>
      </c>
      <c r="G14" s="3">
        <v>10</v>
      </c>
      <c r="H14" s="3">
        <v>10</v>
      </c>
    </row>
    <row r="16" spans="2:9" x14ac:dyDescent="0.2">
      <c r="C16" s="2" t="s">
        <v>88</v>
      </c>
      <c r="D16" s="3">
        <v>0.18340000000000001</v>
      </c>
      <c r="E16" s="3">
        <v>19.88</v>
      </c>
      <c r="F16" s="3">
        <v>3.2970000000000002</v>
      </c>
    </row>
    <row r="19" spans="2:2" x14ac:dyDescent="0.2">
      <c r="B19" s="26" t="s">
        <v>83</v>
      </c>
    </row>
    <row r="20" spans="2:2" x14ac:dyDescent="0.2">
      <c r="B20" s="27" t="s">
        <v>84</v>
      </c>
    </row>
    <row r="21" spans="2:2" x14ac:dyDescent="0.2">
      <c r="B21" s="27" t="s">
        <v>85</v>
      </c>
    </row>
    <row r="22" spans="2:2" x14ac:dyDescent="0.2">
      <c r="B22" s="27" t="s">
        <v>87</v>
      </c>
    </row>
  </sheetData>
  <hyperlinks>
    <hyperlink ref="B20" r:id="rId1" xr:uid="{50A16C76-EACA-6A4D-AF3D-102155D779DF}"/>
    <hyperlink ref="B21" r:id="rId2" xr:uid="{828EE018-D79E-D040-949D-6B3B6157CB6C}"/>
    <hyperlink ref="B22" r:id="rId3" xr:uid="{437469E4-F9B6-334D-B88E-99AAF2F1C50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10F25-C2D1-0E47-B65D-2476561BC1C2}">
  <dimension ref="B2:L21"/>
  <sheetViews>
    <sheetView topLeftCell="E2" zoomScale="125" workbookViewId="0">
      <selection activeCell="L5" sqref="L5"/>
    </sheetView>
  </sheetViews>
  <sheetFormatPr baseColWidth="10" defaultRowHeight="16" x14ac:dyDescent="0.2"/>
  <cols>
    <col min="1" max="2" width="10.83203125" style="2"/>
    <col min="3" max="4" width="13.5" style="2" customWidth="1"/>
    <col min="5" max="5" width="14" style="2" customWidth="1"/>
    <col min="6" max="6" width="19.33203125" style="2" customWidth="1"/>
    <col min="7" max="7" width="14.33203125" style="2" customWidth="1"/>
    <col min="8" max="8" width="15.6640625" style="2" customWidth="1"/>
    <col min="9" max="9" width="13.33203125" style="2" customWidth="1"/>
    <col min="10" max="10" width="17" style="2" customWidth="1"/>
    <col min="11" max="11" width="13.6640625" style="2" customWidth="1"/>
    <col min="12" max="12" width="15.1640625" style="2" customWidth="1"/>
    <col min="13" max="16384" width="10.83203125" style="2"/>
  </cols>
  <sheetData>
    <row r="2" spans="2:12" x14ac:dyDescent="0.2">
      <c r="B2" s="1" t="s">
        <v>96</v>
      </c>
      <c r="K2" s="1"/>
    </row>
    <row r="3" spans="2:12" x14ac:dyDescent="0.2">
      <c r="E3" s="15" t="s">
        <v>52</v>
      </c>
      <c r="F3" s="13"/>
      <c r="G3" s="12" t="s">
        <v>51</v>
      </c>
      <c r="H3" s="11"/>
      <c r="I3" s="2" t="s">
        <v>63</v>
      </c>
      <c r="J3" s="2" t="s">
        <v>63</v>
      </c>
      <c r="K3" s="22" t="s">
        <v>64</v>
      </c>
      <c r="L3" s="20"/>
    </row>
    <row r="4" spans="2:12" ht="68" x14ac:dyDescent="0.2">
      <c r="B4" s="5" t="s">
        <v>12</v>
      </c>
      <c r="C4" s="1" t="s">
        <v>97</v>
      </c>
      <c r="D4" s="1" t="s">
        <v>98</v>
      </c>
      <c r="E4" s="14" t="s">
        <v>20</v>
      </c>
      <c r="F4" s="14" t="s">
        <v>89</v>
      </c>
      <c r="G4" s="10" t="s">
        <v>44</v>
      </c>
      <c r="H4" s="10" t="s">
        <v>45</v>
      </c>
      <c r="I4" s="8" t="s">
        <v>53</v>
      </c>
      <c r="J4" s="8" t="s">
        <v>90</v>
      </c>
      <c r="K4" s="21" t="s">
        <v>54</v>
      </c>
      <c r="L4" s="21" t="s">
        <v>55</v>
      </c>
    </row>
    <row r="5" spans="2:12" x14ac:dyDescent="0.2">
      <c r="B5" s="3">
        <v>1</v>
      </c>
      <c r="C5" s="2" t="s">
        <v>18</v>
      </c>
      <c r="D5" s="2" t="s">
        <v>47</v>
      </c>
      <c r="E5" s="13">
        <v>0.2344</v>
      </c>
      <c r="F5" s="13">
        <v>18.13</v>
      </c>
      <c r="G5" s="11">
        <v>189</v>
      </c>
      <c r="H5" s="11">
        <v>51</v>
      </c>
      <c r="I5" s="30">
        <f>G5*12/E5</f>
        <v>9675.7679180887371</v>
      </c>
      <c r="J5" s="29">
        <f>H5*12/F5</f>
        <v>33.756205184776618</v>
      </c>
      <c r="K5" s="31">
        <f>I5*0.369</f>
        <v>3570.358361774744</v>
      </c>
      <c r="L5" s="31">
        <f>J5*54.44</f>
        <v>1837.6878102592391</v>
      </c>
    </row>
    <row r="6" spans="2:12" x14ac:dyDescent="0.2">
      <c r="B6" s="3">
        <v>2</v>
      </c>
      <c r="C6" s="2" t="s">
        <v>24</v>
      </c>
      <c r="D6" s="2" t="s">
        <v>48</v>
      </c>
      <c r="E6" s="13">
        <v>0.2949</v>
      </c>
      <c r="F6" s="13">
        <v>16.989999999999998</v>
      </c>
      <c r="G6" s="11">
        <v>135</v>
      </c>
      <c r="H6" s="11">
        <v>65</v>
      </c>
      <c r="I6" s="30">
        <f t="shared" ref="I6:I14" si="0">G6*12/E6</f>
        <v>5493.3875890132249</v>
      </c>
      <c r="J6" s="29">
        <f t="shared" ref="J6:J14" si="1">H6*12/F6</f>
        <v>45.909358446144793</v>
      </c>
      <c r="K6" s="31">
        <f t="shared" ref="K6:K14" si="2">I6*0.369</f>
        <v>2027.06002034588</v>
      </c>
      <c r="L6" s="31">
        <f t="shared" ref="L6:L14" si="3">J6*54.44</f>
        <v>2499.3054738081223</v>
      </c>
    </row>
    <row r="7" spans="2:12" x14ac:dyDescent="0.2">
      <c r="B7" s="3">
        <v>3</v>
      </c>
      <c r="C7" s="2" t="s">
        <v>27</v>
      </c>
      <c r="D7" s="2" t="s">
        <v>49</v>
      </c>
      <c r="E7" s="13">
        <v>0.14929999999999999</v>
      </c>
      <c r="F7" s="13">
        <v>16.59</v>
      </c>
      <c r="G7" s="11">
        <v>162</v>
      </c>
      <c r="H7" s="11">
        <v>37.5</v>
      </c>
      <c r="I7" s="30">
        <f t="shared" si="0"/>
        <v>13020.763563295379</v>
      </c>
      <c r="J7" s="29">
        <f t="shared" si="1"/>
        <v>27.124773960216999</v>
      </c>
      <c r="K7" s="31">
        <f t="shared" si="2"/>
        <v>4804.6617548559943</v>
      </c>
      <c r="L7" s="31">
        <f t="shared" si="3"/>
        <v>1476.6726943942133</v>
      </c>
    </row>
    <row r="8" spans="2:12" x14ac:dyDescent="0.2">
      <c r="B8" s="3">
        <v>4</v>
      </c>
      <c r="C8" s="2" t="s">
        <v>30</v>
      </c>
      <c r="D8" s="2" t="s">
        <v>50</v>
      </c>
      <c r="E8" s="13">
        <v>0.14249999999999999</v>
      </c>
      <c r="F8" s="13">
        <v>26.29</v>
      </c>
      <c r="G8" s="11">
        <v>188</v>
      </c>
      <c r="H8" s="11">
        <v>55</v>
      </c>
      <c r="I8" s="30">
        <f t="shared" si="0"/>
        <v>15831.578947368422</v>
      </c>
      <c r="J8" s="29">
        <f t="shared" si="1"/>
        <v>25.104602510460253</v>
      </c>
      <c r="K8" s="31">
        <f t="shared" si="2"/>
        <v>5841.8526315789477</v>
      </c>
      <c r="L8" s="31">
        <f t="shared" si="3"/>
        <v>1366.6945606694562</v>
      </c>
    </row>
    <row r="9" spans="2:12" x14ac:dyDescent="0.2">
      <c r="B9" s="3">
        <v>5</v>
      </c>
      <c r="C9" s="2" t="s">
        <v>18</v>
      </c>
      <c r="D9" s="2" t="s">
        <v>48</v>
      </c>
      <c r="E9" s="13">
        <v>0.1411</v>
      </c>
      <c r="F9" s="13">
        <v>23.51</v>
      </c>
      <c r="G9" s="11">
        <v>234</v>
      </c>
      <c r="H9" s="11">
        <v>47.5</v>
      </c>
      <c r="I9" s="30">
        <f t="shared" si="0"/>
        <v>19900.779588944009</v>
      </c>
      <c r="J9" s="29">
        <f t="shared" si="1"/>
        <v>24.245002126754571</v>
      </c>
      <c r="K9" s="31">
        <f t="shared" si="2"/>
        <v>7343.3876683203398</v>
      </c>
      <c r="L9" s="31">
        <f t="shared" si="3"/>
        <v>1319.8979157805188</v>
      </c>
    </row>
    <row r="10" spans="2:12" x14ac:dyDescent="0.2">
      <c r="B10" s="3">
        <v>6</v>
      </c>
      <c r="C10" s="2" t="s">
        <v>24</v>
      </c>
      <c r="D10" s="2" t="s">
        <v>47</v>
      </c>
      <c r="E10" s="13">
        <v>0.1739</v>
      </c>
      <c r="F10" s="13">
        <v>17.61</v>
      </c>
      <c r="G10" s="11">
        <v>126</v>
      </c>
      <c r="H10" s="11">
        <v>60</v>
      </c>
      <c r="I10" s="30">
        <f t="shared" si="0"/>
        <v>8694.6520989074179</v>
      </c>
      <c r="J10" s="29">
        <f t="shared" si="1"/>
        <v>40.885860306643956</v>
      </c>
      <c r="K10" s="31">
        <f t="shared" si="2"/>
        <v>3208.3266244968372</v>
      </c>
      <c r="L10" s="31">
        <f t="shared" si="3"/>
        <v>2225.8262350936971</v>
      </c>
    </row>
    <row r="11" spans="2:12" x14ac:dyDescent="0.2">
      <c r="B11" s="3">
        <v>7</v>
      </c>
      <c r="C11" s="2" t="s">
        <v>27</v>
      </c>
      <c r="D11" s="2" t="s">
        <v>49</v>
      </c>
      <c r="E11" s="13">
        <v>0.14249999999999999</v>
      </c>
      <c r="F11" s="13">
        <v>26.29</v>
      </c>
      <c r="G11" s="11">
        <v>216</v>
      </c>
      <c r="H11" s="11">
        <v>45</v>
      </c>
      <c r="I11" s="30">
        <f t="shared" si="0"/>
        <v>18189.473684210527</v>
      </c>
      <c r="J11" s="29">
        <f t="shared" si="1"/>
        <v>20.540129326740207</v>
      </c>
      <c r="K11" s="31">
        <f t="shared" si="2"/>
        <v>6711.9157894736845</v>
      </c>
      <c r="L11" s="31">
        <f t="shared" si="3"/>
        <v>1118.2046405477367</v>
      </c>
    </row>
    <row r="12" spans="2:12" x14ac:dyDescent="0.2">
      <c r="B12" s="3">
        <v>8</v>
      </c>
      <c r="C12" s="2" t="s">
        <v>30</v>
      </c>
      <c r="D12" s="2" t="s">
        <v>50</v>
      </c>
      <c r="E12" s="13">
        <v>0.2949</v>
      </c>
      <c r="F12" s="13">
        <v>16.989999999999998</v>
      </c>
      <c r="G12" s="11">
        <v>153</v>
      </c>
      <c r="H12" s="11">
        <v>72.5</v>
      </c>
      <c r="I12" s="30">
        <f t="shared" si="0"/>
        <v>6225.8392675483219</v>
      </c>
      <c r="J12" s="29">
        <f t="shared" si="1"/>
        <v>51.206592113007659</v>
      </c>
      <c r="K12" s="31">
        <f t="shared" si="2"/>
        <v>2297.3346897253309</v>
      </c>
      <c r="L12" s="31">
        <f t="shared" si="3"/>
        <v>2787.686874632137</v>
      </c>
    </row>
    <row r="13" spans="2:12" x14ac:dyDescent="0.2">
      <c r="B13" s="3">
        <v>9</v>
      </c>
      <c r="C13" s="2" t="s">
        <v>18</v>
      </c>
      <c r="D13" s="2" t="s">
        <v>47</v>
      </c>
      <c r="E13" s="13">
        <v>0.14249999999999999</v>
      </c>
      <c r="F13" s="13">
        <v>26.29</v>
      </c>
      <c r="G13" s="11">
        <v>171</v>
      </c>
      <c r="H13" s="11">
        <v>40</v>
      </c>
      <c r="I13" s="30">
        <f t="shared" si="0"/>
        <v>14400.000000000002</v>
      </c>
      <c r="J13" s="29">
        <f t="shared" si="1"/>
        <v>18.257892734880183</v>
      </c>
      <c r="K13" s="31">
        <f t="shared" si="2"/>
        <v>5313.6</v>
      </c>
      <c r="L13" s="31">
        <f t="shared" si="3"/>
        <v>993.95968048687712</v>
      </c>
    </row>
    <row r="14" spans="2:12" x14ac:dyDescent="0.2">
      <c r="B14" s="3">
        <v>10</v>
      </c>
      <c r="C14" s="2" t="s">
        <v>24</v>
      </c>
      <c r="D14" s="2" t="s">
        <v>48</v>
      </c>
      <c r="E14" s="13">
        <v>0.2949</v>
      </c>
      <c r="F14" s="13">
        <v>16.989999999999998</v>
      </c>
      <c r="G14" s="11">
        <v>225</v>
      </c>
      <c r="H14" s="11">
        <v>57.6</v>
      </c>
      <c r="I14" s="30">
        <f t="shared" si="0"/>
        <v>9155.6459816887091</v>
      </c>
      <c r="J14" s="29">
        <f t="shared" si="1"/>
        <v>40.682754561506776</v>
      </c>
      <c r="K14" s="31">
        <f t="shared" si="2"/>
        <v>3378.4333672431335</v>
      </c>
      <c r="L14" s="31">
        <f t="shared" si="3"/>
        <v>2214.7691583284286</v>
      </c>
    </row>
    <row r="15" spans="2:12" x14ac:dyDescent="0.2">
      <c r="B15" s="3"/>
      <c r="I15" s="30"/>
      <c r="J15" s="29"/>
      <c r="K15" s="30"/>
      <c r="L15" s="30"/>
    </row>
    <row r="16" spans="2:12" x14ac:dyDescent="0.2">
      <c r="B16" s="3"/>
      <c r="D16" s="2" t="s">
        <v>92</v>
      </c>
      <c r="E16" s="28">
        <f>MIN(E5:E14)</f>
        <v>0.1411</v>
      </c>
      <c r="F16" s="29">
        <f>MIN(F5:F14)</f>
        <v>16.59</v>
      </c>
      <c r="G16" s="33">
        <f>MIN(G5:G14)</f>
        <v>126</v>
      </c>
      <c r="H16" s="30">
        <f>MIN(H5:H14)</f>
        <v>37.5</v>
      </c>
      <c r="I16" s="30"/>
      <c r="J16" s="29"/>
      <c r="K16" s="30">
        <f>MIN(K5:K14)</f>
        <v>2027.06002034588</v>
      </c>
      <c r="L16" s="30">
        <f>MIN(L5:L14)</f>
        <v>993.95968048687712</v>
      </c>
    </row>
    <row r="17" spans="2:12" x14ac:dyDescent="0.2">
      <c r="D17" s="2" t="s">
        <v>93</v>
      </c>
      <c r="E17" s="28">
        <f>AVERAGE(E5:E14)</f>
        <v>0.20108999999999999</v>
      </c>
      <c r="F17" s="29">
        <f>AVERAGE(F5:F14)</f>
        <v>20.568000000000001</v>
      </c>
      <c r="G17" s="33">
        <f>AVERAGE(G5:G14)</f>
        <v>179.9</v>
      </c>
      <c r="H17" s="30">
        <f>AVERAGE(H5:H14)</f>
        <v>53.11</v>
      </c>
      <c r="K17" s="30">
        <f>AVERAGE(K5:K14)</f>
        <v>4449.6930907814885</v>
      </c>
      <c r="L17" s="30">
        <f>AVERAGE(L5:L14)</f>
        <v>1784.0705044000429</v>
      </c>
    </row>
    <row r="18" spans="2:12" x14ac:dyDescent="0.2">
      <c r="D18" s="2" t="s">
        <v>94</v>
      </c>
      <c r="E18" s="28">
        <f>MAX(E5:E14)</f>
        <v>0.2949</v>
      </c>
      <c r="F18" s="29">
        <f>MAX(F5:F14)</f>
        <v>26.29</v>
      </c>
      <c r="G18" s="33">
        <f>MAX(G5:G14)</f>
        <v>234</v>
      </c>
      <c r="H18" s="30">
        <f>MAX(H5:H14)</f>
        <v>72.5</v>
      </c>
      <c r="K18" s="30">
        <f>MAX(K5:K14)</f>
        <v>7343.3876683203398</v>
      </c>
      <c r="L18" s="30">
        <f>MAX(L5:L14)</f>
        <v>2787.686874632137</v>
      </c>
    </row>
    <row r="19" spans="2:12" x14ac:dyDescent="0.2">
      <c r="E19" s="28"/>
      <c r="F19" s="29"/>
      <c r="G19" s="30"/>
      <c r="H19" s="30"/>
      <c r="K19" s="30"/>
      <c r="L19" s="30"/>
    </row>
    <row r="20" spans="2:12" x14ac:dyDescent="0.2">
      <c r="B20" s="1" t="s">
        <v>83</v>
      </c>
    </row>
    <row r="21" spans="2:12" x14ac:dyDescent="0.2">
      <c r="B21" s="32" t="s">
        <v>91</v>
      </c>
    </row>
  </sheetData>
  <hyperlinks>
    <hyperlink ref="B21" r:id="rId1" xr:uid="{CBBD0930-DB78-1747-AF8C-FD5C4E97231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15C7A-8629-1D4D-9CD6-994AE81A3015}">
  <dimension ref="B2:J18"/>
  <sheetViews>
    <sheetView tabSelected="1" workbookViewId="0">
      <selection activeCell="H5" sqref="H5"/>
    </sheetView>
  </sheetViews>
  <sheetFormatPr baseColWidth="10" defaultRowHeight="16" x14ac:dyDescent="0.2"/>
  <cols>
    <col min="1" max="2" width="10.83203125" style="2"/>
    <col min="3" max="3" width="13.83203125" style="2" customWidth="1"/>
    <col min="4" max="8" width="10.83203125" style="2"/>
    <col min="9" max="9" width="13.6640625" style="2" bestFit="1" customWidth="1"/>
    <col min="10" max="16384" width="10.83203125" style="2"/>
  </cols>
  <sheetData>
    <row r="2" spans="2:10" x14ac:dyDescent="0.2">
      <c r="B2" s="1" t="s">
        <v>231</v>
      </c>
      <c r="I2" s="2" t="s">
        <v>251</v>
      </c>
    </row>
    <row r="3" spans="2:10" x14ac:dyDescent="0.2">
      <c r="H3" s="2" t="s">
        <v>240</v>
      </c>
      <c r="I3" s="2" t="s">
        <v>241</v>
      </c>
    </row>
    <row r="4" spans="2:10" ht="34" x14ac:dyDescent="0.2">
      <c r="B4" s="5" t="s">
        <v>12</v>
      </c>
      <c r="C4" s="1" t="s">
        <v>232</v>
      </c>
      <c r="D4" s="8" t="s">
        <v>2</v>
      </c>
      <c r="E4" s="8" t="s">
        <v>233</v>
      </c>
      <c r="F4" s="8" t="s">
        <v>234</v>
      </c>
      <c r="G4" s="8" t="s">
        <v>235</v>
      </c>
      <c r="H4" s="8" t="s">
        <v>236</v>
      </c>
      <c r="I4" s="8" t="s">
        <v>236</v>
      </c>
      <c r="J4" s="8" t="s">
        <v>237</v>
      </c>
    </row>
    <row r="5" spans="2:10" x14ac:dyDescent="0.2">
      <c r="B5" s="3">
        <v>1</v>
      </c>
      <c r="C5" s="2" t="s">
        <v>238</v>
      </c>
      <c r="D5" s="3" t="s">
        <v>239</v>
      </c>
      <c r="E5" s="3">
        <v>2018</v>
      </c>
      <c r="F5" s="3">
        <v>17396</v>
      </c>
      <c r="G5" s="3">
        <v>30</v>
      </c>
      <c r="H5" s="3">
        <v>1188</v>
      </c>
      <c r="I5" s="48">
        <f>8.89/G5*F5</f>
        <v>5155.0146666666669</v>
      </c>
      <c r="J5" s="3">
        <v>3</v>
      </c>
    </row>
    <row r="6" spans="2:10" x14ac:dyDescent="0.2">
      <c r="B6" s="3">
        <v>2</v>
      </c>
      <c r="C6" s="2" t="s">
        <v>242</v>
      </c>
      <c r="D6" s="3" t="s">
        <v>243</v>
      </c>
      <c r="E6" s="3">
        <v>2024</v>
      </c>
      <c r="F6" s="3">
        <v>15196</v>
      </c>
      <c r="G6" s="3">
        <v>22</v>
      </c>
      <c r="H6" s="3">
        <v>991</v>
      </c>
      <c r="I6" s="48">
        <f t="shared" ref="I6:I14" si="0">8.89/G6*F6</f>
        <v>6140.5654545454545</v>
      </c>
      <c r="J6" s="3">
        <v>5</v>
      </c>
    </row>
    <row r="7" spans="2:10" x14ac:dyDescent="0.2">
      <c r="B7" s="3">
        <v>3</v>
      </c>
      <c r="C7" s="2" t="s">
        <v>238</v>
      </c>
      <c r="D7" s="3" t="s">
        <v>239</v>
      </c>
      <c r="E7" s="3">
        <v>2016</v>
      </c>
      <c r="F7" s="3">
        <v>15653</v>
      </c>
      <c r="G7" s="3">
        <v>30</v>
      </c>
      <c r="H7" s="3">
        <v>1461</v>
      </c>
      <c r="I7" s="48">
        <f t="shared" si="0"/>
        <v>4638.5056666666669</v>
      </c>
      <c r="J7" s="3">
        <v>1</v>
      </c>
    </row>
    <row r="8" spans="2:10" x14ac:dyDescent="0.2">
      <c r="B8" s="3">
        <v>4</v>
      </c>
      <c r="C8" s="2" t="s">
        <v>244</v>
      </c>
      <c r="D8" s="3" t="s">
        <v>245</v>
      </c>
      <c r="E8" s="3">
        <v>2018</v>
      </c>
      <c r="F8" s="3">
        <v>18036</v>
      </c>
      <c r="G8" s="3">
        <v>29</v>
      </c>
      <c r="H8" s="3">
        <v>762</v>
      </c>
      <c r="I8" s="48">
        <f t="shared" si="0"/>
        <v>5528.9668965517249</v>
      </c>
      <c r="J8" s="3">
        <v>1</v>
      </c>
    </row>
    <row r="9" spans="2:10" x14ac:dyDescent="0.2">
      <c r="B9" s="3">
        <v>5</v>
      </c>
      <c r="C9" s="2" t="s">
        <v>242</v>
      </c>
      <c r="D9" s="3" t="s">
        <v>246</v>
      </c>
      <c r="E9" s="3">
        <v>2016</v>
      </c>
      <c r="F9" s="3">
        <v>19237</v>
      </c>
      <c r="G9" s="3">
        <v>25</v>
      </c>
      <c r="H9" s="3">
        <v>698</v>
      </c>
      <c r="I9" s="48">
        <f t="shared" si="0"/>
        <v>6840.6772000000001</v>
      </c>
      <c r="J9" s="3">
        <v>1</v>
      </c>
    </row>
    <row r="10" spans="2:10" x14ac:dyDescent="0.2">
      <c r="B10" s="3">
        <v>6</v>
      </c>
      <c r="C10" s="2" t="s">
        <v>244</v>
      </c>
      <c r="D10" s="3" t="s">
        <v>248</v>
      </c>
      <c r="E10" s="3">
        <v>2024</v>
      </c>
      <c r="F10" s="3">
        <v>9178</v>
      </c>
      <c r="G10" s="3">
        <v>21</v>
      </c>
      <c r="H10" s="3">
        <v>1464</v>
      </c>
      <c r="I10" s="48">
        <f t="shared" si="0"/>
        <v>3885.3533333333335</v>
      </c>
      <c r="J10" s="3">
        <v>4</v>
      </c>
    </row>
    <row r="11" spans="2:10" x14ac:dyDescent="0.2">
      <c r="B11" s="3">
        <v>7</v>
      </c>
      <c r="C11" s="2" t="s">
        <v>238</v>
      </c>
      <c r="D11" s="3" t="s">
        <v>249</v>
      </c>
      <c r="E11" s="3">
        <v>2015</v>
      </c>
      <c r="F11" s="3">
        <v>10944</v>
      </c>
      <c r="G11" s="3">
        <v>33</v>
      </c>
      <c r="H11" s="3">
        <v>1708</v>
      </c>
      <c r="I11" s="48">
        <f t="shared" si="0"/>
        <v>2948.247272727273</v>
      </c>
      <c r="J11" s="3">
        <v>5</v>
      </c>
    </row>
    <row r="12" spans="2:10" x14ac:dyDescent="0.2">
      <c r="B12" s="3">
        <v>8</v>
      </c>
      <c r="C12" s="2" t="s">
        <v>238</v>
      </c>
      <c r="D12" s="3" t="s">
        <v>239</v>
      </c>
      <c r="E12" s="3">
        <v>2023</v>
      </c>
      <c r="F12" s="3">
        <v>13005</v>
      </c>
      <c r="G12" s="3">
        <v>30</v>
      </c>
      <c r="H12" s="3">
        <v>681</v>
      </c>
      <c r="I12" s="48">
        <f t="shared" si="0"/>
        <v>3853.8150000000001</v>
      </c>
      <c r="J12" s="3">
        <v>3</v>
      </c>
    </row>
    <row r="13" spans="2:10" x14ac:dyDescent="0.2">
      <c r="B13" s="3">
        <v>9</v>
      </c>
      <c r="C13" s="2" t="s">
        <v>244</v>
      </c>
      <c r="D13" s="3" t="s">
        <v>245</v>
      </c>
      <c r="E13" s="3">
        <v>2005</v>
      </c>
      <c r="F13" s="3">
        <v>9245</v>
      </c>
      <c r="G13" s="3">
        <v>29</v>
      </c>
      <c r="H13" s="3">
        <v>1609</v>
      </c>
      <c r="I13" s="48">
        <f t="shared" si="0"/>
        <v>2834.0706896551728</v>
      </c>
      <c r="J13" s="3">
        <v>3</v>
      </c>
    </row>
    <row r="14" spans="2:10" x14ac:dyDescent="0.2">
      <c r="B14" s="3">
        <v>10</v>
      </c>
      <c r="C14" s="2" t="s">
        <v>247</v>
      </c>
      <c r="D14" s="3" t="s">
        <v>250</v>
      </c>
      <c r="E14" s="3">
        <v>2007</v>
      </c>
      <c r="F14" s="3">
        <v>15376</v>
      </c>
      <c r="G14" s="3">
        <v>24</v>
      </c>
      <c r="H14" s="3">
        <v>1042</v>
      </c>
      <c r="I14" s="48">
        <f t="shared" si="0"/>
        <v>5695.5266666666666</v>
      </c>
      <c r="J14" s="3">
        <v>1</v>
      </c>
    </row>
    <row r="16" spans="2:10" x14ac:dyDescent="0.2">
      <c r="B16" s="2" t="s">
        <v>92</v>
      </c>
      <c r="D16" s="3"/>
      <c r="E16" s="3"/>
      <c r="F16" s="3">
        <f>MIN(F5:F14)</f>
        <v>9178</v>
      </c>
      <c r="G16" s="3">
        <f>MIN(G5:G14)</f>
        <v>21</v>
      </c>
      <c r="H16" s="3">
        <f>MIN(H5:H14)</f>
        <v>681</v>
      </c>
      <c r="I16" s="48">
        <f>MIN(I5:I14)</f>
        <v>2834.0706896551728</v>
      </c>
    </row>
    <row r="17" spans="2:9" x14ac:dyDescent="0.2">
      <c r="B17" s="2" t="s">
        <v>93</v>
      </c>
      <c r="F17" s="3">
        <f>AVERAGE(F5:F14)</f>
        <v>14326.6</v>
      </c>
      <c r="G17" s="3">
        <f>AVERAGE(G5:G14)</f>
        <v>27.3</v>
      </c>
      <c r="H17" s="3">
        <f>AVERAGE(H5:H14)</f>
        <v>1160.4000000000001</v>
      </c>
      <c r="I17" s="48">
        <f>AVERAGE(I5:I14)</f>
        <v>4752.0742846812955</v>
      </c>
    </row>
    <row r="18" spans="2:9" x14ac:dyDescent="0.2">
      <c r="B18" s="2" t="s">
        <v>94</v>
      </c>
      <c r="F18" s="3">
        <f>MAX(F5:F14)</f>
        <v>19237</v>
      </c>
      <c r="G18" s="3">
        <f>MAX(G5:G14)</f>
        <v>33</v>
      </c>
      <c r="H18" s="3">
        <f>MAX(H5:H14)</f>
        <v>1708</v>
      </c>
      <c r="I18" s="48">
        <f>MAX(I5:I14)</f>
        <v>6840.6772000000001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250A8-6E80-0C46-A8F8-0559EC6AFD80}">
  <dimension ref="B2:U50"/>
  <sheetViews>
    <sheetView zoomScale="125" workbookViewId="0">
      <selection activeCell="K9" sqref="K9"/>
    </sheetView>
  </sheetViews>
  <sheetFormatPr baseColWidth="10" defaultRowHeight="16" x14ac:dyDescent="0.2"/>
  <cols>
    <col min="1" max="1" width="10.83203125" style="2"/>
    <col min="2" max="2" width="15.5" style="2" customWidth="1"/>
    <col min="3" max="3" width="10.83203125" style="2"/>
    <col min="4" max="5" width="14.33203125" style="2" customWidth="1"/>
    <col min="6" max="6" width="10.83203125" style="2"/>
    <col min="7" max="7" width="15.6640625" style="2" bestFit="1" customWidth="1"/>
    <col min="8" max="8" width="10.83203125" style="2"/>
    <col min="9" max="10" width="13.83203125" style="2" customWidth="1"/>
    <col min="11" max="11" width="10.83203125" style="2"/>
    <col min="12" max="12" width="15.1640625" style="2" customWidth="1"/>
    <col min="13" max="13" width="15.5" style="2" customWidth="1"/>
    <col min="14" max="15" width="13.5" style="2" customWidth="1"/>
    <col min="16" max="16" width="14" style="2" customWidth="1"/>
    <col min="17" max="17" width="15" style="2" customWidth="1"/>
    <col min="18" max="18" width="13.1640625" style="2" customWidth="1"/>
    <col min="19" max="19" width="14.33203125" style="2" customWidth="1"/>
    <col min="20" max="20" width="15.6640625" style="2" customWidth="1"/>
    <col min="21" max="21" width="13.1640625" style="2" customWidth="1"/>
    <col min="22" max="16384" width="10.83203125" style="2"/>
  </cols>
  <sheetData>
    <row r="2" spans="2:21" x14ac:dyDescent="0.2">
      <c r="B2" s="1" t="s">
        <v>95</v>
      </c>
      <c r="C2" s="1"/>
      <c r="D2" s="1"/>
      <c r="E2" s="1"/>
      <c r="F2" s="1"/>
      <c r="G2" s="1"/>
      <c r="H2" s="1"/>
      <c r="I2" s="1"/>
      <c r="J2" s="1"/>
      <c r="K2" s="1"/>
    </row>
    <row r="3" spans="2:21" x14ac:dyDescent="0.2">
      <c r="C3" s="11"/>
      <c r="D3" s="11"/>
      <c r="E3" s="11"/>
      <c r="F3" s="12" t="s">
        <v>51</v>
      </c>
      <c r="G3" s="12"/>
      <c r="H3" s="15" t="s">
        <v>62</v>
      </c>
      <c r="I3" s="46" t="s">
        <v>207</v>
      </c>
      <c r="J3" s="22" t="s">
        <v>64</v>
      </c>
    </row>
    <row r="4" spans="2:21" x14ac:dyDescent="0.2">
      <c r="B4" s="5" t="s">
        <v>12</v>
      </c>
      <c r="C4" s="16" t="s">
        <v>14</v>
      </c>
      <c r="D4" s="16" t="s">
        <v>185</v>
      </c>
      <c r="E4" s="16" t="s">
        <v>192</v>
      </c>
      <c r="F4" s="16" t="s">
        <v>58</v>
      </c>
      <c r="G4" s="16" t="s">
        <v>193</v>
      </c>
      <c r="H4" s="18" t="s">
        <v>57</v>
      </c>
      <c r="I4" s="44" t="s">
        <v>60</v>
      </c>
      <c r="J4" s="23" t="s">
        <v>61</v>
      </c>
      <c r="K4" s="5" t="s">
        <v>59</v>
      </c>
      <c r="L4" s="1"/>
      <c r="M4" s="1"/>
      <c r="N4" s="1"/>
      <c r="O4" s="1"/>
      <c r="P4" s="8"/>
      <c r="Q4" s="8"/>
      <c r="R4" s="8"/>
      <c r="S4" s="8"/>
      <c r="T4" s="8"/>
      <c r="U4" s="8"/>
    </row>
    <row r="5" spans="2:21" x14ac:dyDescent="0.2">
      <c r="B5" s="3">
        <v>1</v>
      </c>
      <c r="C5" s="17" t="s">
        <v>191</v>
      </c>
      <c r="D5" s="17" t="s">
        <v>17</v>
      </c>
      <c r="E5" s="17" t="s">
        <v>194</v>
      </c>
      <c r="F5" s="17" t="s">
        <v>190</v>
      </c>
      <c r="G5" s="17" t="s">
        <v>195</v>
      </c>
      <c r="H5" s="19">
        <v>2414</v>
      </c>
      <c r="I5" s="45">
        <v>0.35</v>
      </c>
      <c r="J5" s="24">
        <f>Aircraft!K5</f>
        <v>217.25999999999996</v>
      </c>
      <c r="K5" s="3">
        <v>1</v>
      </c>
    </row>
    <row r="6" spans="2:21" x14ac:dyDescent="0.2">
      <c r="B6" s="3">
        <v>2</v>
      </c>
      <c r="C6" s="17" t="s">
        <v>196</v>
      </c>
      <c r="D6" s="17" t="s">
        <v>23</v>
      </c>
      <c r="E6" s="17" t="s">
        <v>197</v>
      </c>
      <c r="F6" s="17" t="s">
        <v>198</v>
      </c>
      <c r="G6" s="17" t="s">
        <v>199</v>
      </c>
      <c r="H6" s="19">
        <v>7494</v>
      </c>
      <c r="I6" s="45">
        <v>0.25</v>
      </c>
      <c r="J6" s="24">
        <f>Aircraft!K6</f>
        <v>824.34000000000015</v>
      </c>
      <c r="K6" s="3">
        <v>2</v>
      </c>
    </row>
    <row r="7" spans="2:21" x14ac:dyDescent="0.2">
      <c r="B7" s="3">
        <v>3</v>
      </c>
      <c r="C7" s="17" t="s">
        <v>205</v>
      </c>
      <c r="D7" s="17" t="s">
        <v>26</v>
      </c>
      <c r="E7" s="17" t="s">
        <v>202</v>
      </c>
      <c r="F7" s="17" t="s">
        <v>203</v>
      </c>
      <c r="G7" s="17" t="s">
        <v>204</v>
      </c>
      <c r="H7" s="19">
        <v>3942</v>
      </c>
      <c r="I7" s="45">
        <v>0.4</v>
      </c>
      <c r="J7" s="24">
        <f>Aircraft!K7</f>
        <v>354.78000000000003</v>
      </c>
      <c r="K7" s="3">
        <v>3</v>
      </c>
    </row>
    <row r="8" spans="2:21" x14ac:dyDescent="0.2">
      <c r="B8" s="3">
        <v>4</v>
      </c>
      <c r="C8" s="17" t="s">
        <v>208</v>
      </c>
      <c r="D8" s="17" t="s">
        <v>29</v>
      </c>
      <c r="E8" s="17" t="s">
        <v>209</v>
      </c>
      <c r="F8" s="17" t="s">
        <v>210</v>
      </c>
      <c r="G8" s="17" t="s">
        <v>211</v>
      </c>
      <c r="H8" s="19">
        <v>1075</v>
      </c>
      <c r="I8" s="45">
        <v>0.3</v>
      </c>
      <c r="J8" s="24">
        <f>Aircraft!K8</f>
        <v>75.25</v>
      </c>
      <c r="K8" s="3">
        <v>4</v>
      </c>
    </row>
    <row r="9" spans="2:21" x14ac:dyDescent="0.2">
      <c r="B9" s="3">
        <v>5</v>
      </c>
      <c r="C9" s="3"/>
      <c r="D9" s="3"/>
      <c r="E9" s="3"/>
      <c r="F9" s="3"/>
      <c r="G9" s="3"/>
      <c r="H9" s="3"/>
      <c r="I9" s="3"/>
      <c r="J9" s="3"/>
      <c r="K9" s="3"/>
    </row>
    <row r="10" spans="2:21" x14ac:dyDescent="0.2">
      <c r="B10" s="3">
        <v>6</v>
      </c>
      <c r="C10" s="3"/>
      <c r="D10" s="3"/>
      <c r="E10" s="3"/>
      <c r="F10" s="3"/>
      <c r="G10" s="3"/>
      <c r="H10" s="3"/>
      <c r="I10" s="3"/>
      <c r="J10" s="3"/>
      <c r="K10" s="3"/>
    </row>
    <row r="11" spans="2:21" x14ac:dyDescent="0.2">
      <c r="B11" s="3">
        <v>7</v>
      </c>
      <c r="C11" s="3"/>
      <c r="D11" s="3"/>
      <c r="E11" s="3"/>
      <c r="F11" s="3"/>
      <c r="G11" s="3"/>
      <c r="H11" s="3"/>
      <c r="I11" s="3"/>
      <c r="J11" s="3"/>
      <c r="K11" s="3"/>
    </row>
    <row r="12" spans="2:21" x14ac:dyDescent="0.2">
      <c r="B12" s="3">
        <v>8</v>
      </c>
      <c r="C12" s="3"/>
      <c r="D12" s="3"/>
      <c r="E12" s="3"/>
      <c r="F12" s="3"/>
      <c r="G12" s="3"/>
      <c r="H12" s="3"/>
      <c r="I12" s="3"/>
      <c r="J12" s="3"/>
      <c r="K12" s="3"/>
    </row>
    <row r="13" spans="2:21" x14ac:dyDescent="0.2">
      <c r="B13" s="3">
        <v>9</v>
      </c>
      <c r="C13" s="3"/>
      <c r="D13" s="3"/>
      <c r="E13" s="3"/>
      <c r="F13" s="3"/>
      <c r="G13" s="3"/>
      <c r="H13" s="3"/>
      <c r="I13" s="3"/>
      <c r="J13" s="3"/>
      <c r="K13" s="3"/>
    </row>
    <row r="14" spans="2:21" x14ac:dyDescent="0.2">
      <c r="B14" s="3">
        <v>10</v>
      </c>
      <c r="C14" s="3"/>
      <c r="D14" s="3"/>
      <c r="E14" s="3"/>
      <c r="F14" s="3"/>
      <c r="G14" s="3"/>
      <c r="H14" s="3"/>
      <c r="I14" s="3"/>
      <c r="J14" s="3"/>
      <c r="K14" s="3"/>
    </row>
    <row r="15" spans="2:21" x14ac:dyDescent="0.2">
      <c r="B15" s="3">
        <v>11</v>
      </c>
    </row>
    <row r="16" spans="2:21" x14ac:dyDescent="0.2">
      <c r="B16" s="3">
        <v>12</v>
      </c>
    </row>
    <row r="17" spans="2:12" x14ac:dyDescent="0.2">
      <c r="B17" s="3">
        <v>13</v>
      </c>
    </row>
    <row r="18" spans="2:12" x14ac:dyDescent="0.2">
      <c r="B18" s="3">
        <v>14</v>
      </c>
      <c r="L18" s="9"/>
    </row>
    <row r="19" spans="2:12" x14ac:dyDescent="0.2">
      <c r="B19" s="3">
        <v>15</v>
      </c>
      <c r="L19" s="6"/>
    </row>
    <row r="20" spans="2:12" x14ac:dyDescent="0.2">
      <c r="B20" s="3">
        <v>16</v>
      </c>
      <c r="L20" s="6"/>
    </row>
    <row r="21" spans="2:12" x14ac:dyDescent="0.2">
      <c r="B21" s="3">
        <v>17</v>
      </c>
      <c r="L21" s="6"/>
    </row>
    <row r="22" spans="2:12" x14ac:dyDescent="0.2">
      <c r="B22" s="3">
        <v>18</v>
      </c>
      <c r="L22" s="6"/>
    </row>
    <row r="23" spans="2:12" x14ac:dyDescent="0.2">
      <c r="B23" s="3">
        <v>19</v>
      </c>
      <c r="L23" s="6"/>
    </row>
    <row r="24" spans="2:12" x14ac:dyDescent="0.2">
      <c r="B24" s="3">
        <v>20</v>
      </c>
      <c r="L24" s="6"/>
    </row>
    <row r="25" spans="2:12" x14ac:dyDescent="0.2">
      <c r="L25" s="6"/>
    </row>
    <row r="26" spans="2:12" x14ac:dyDescent="0.2">
      <c r="L26" s="6"/>
    </row>
    <row r="27" spans="2:12" x14ac:dyDescent="0.2">
      <c r="L27" s="6"/>
    </row>
    <row r="28" spans="2:12" ht="18" x14ac:dyDescent="0.2">
      <c r="L28" s="7"/>
    </row>
    <row r="29" spans="2:12" ht="18" x14ac:dyDescent="0.2">
      <c r="C29" s="7"/>
      <c r="D29" s="7"/>
      <c r="E29" s="7"/>
    </row>
    <row r="30" spans="2:12" x14ac:dyDescent="0.2">
      <c r="C30" s="25"/>
      <c r="D30" s="25"/>
      <c r="E30" s="25"/>
    </row>
    <row r="31" spans="2:12" x14ac:dyDescent="0.2">
      <c r="C31" s="25"/>
      <c r="D31" s="25"/>
      <c r="E31" s="25"/>
    </row>
    <row r="32" spans="2:12" x14ac:dyDescent="0.2">
      <c r="C32" s="25"/>
      <c r="D32" s="25"/>
      <c r="E32" s="25"/>
    </row>
    <row r="33" spans="3:5" x14ac:dyDescent="0.2">
      <c r="C33" s="25"/>
      <c r="D33" s="25"/>
      <c r="E33" s="25"/>
    </row>
    <row r="34" spans="3:5" x14ac:dyDescent="0.2">
      <c r="C34" s="25" t="s">
        <v>65</v>
      </c>
      <c r="D34" s="25"/>
      <c r="E34" s="25"/>
    </row>
    <row r="35" spans="3:5" x14ac:dyDescent="0.2">
      <c r="C35" s="25" t="s">
        <v>66</v>
      </c>
      <c r="D35" s="25"/>
      <c r="E35" s="25"/>
    </row>
    <row r="36" spans="3:5" x14ac:dyDescent="0.2">
      <c r="C36" s="25" t="s">
        <v>67</v>
      </c>
      <c r="D36" s="25"/>
      <c r="E36" s="25"/>
    </row>
    <row r="37" spans="3:5" x14ac:dyDescent="0.2">
      <c r="C37" s="25" t="s">
        <v>68</v>
      </c>
      <c r="D37" s="25"/>
      <c r="E37" s="25"/>
    </row>
    <row r="38" spans="3:5" x14ac:dyDescent="0.2">
      <c r="C38" s="25" t="s">
        <v>69</v>
      </c>
      <c r="D38" s="25"/>
      <c r="E38" s="25"/>
    </row>
    <row r="39" spans="3:5" x14ac:dyDescent="0.2">
      <c r="C39" s="25" t="s">
        <v>70</v>
      </c>
      <c r="D39" s="25"/>
      <c r="E39" s="25"/>
    </row>
    <row r="40" spans="3:5" x14ac:dyDescent="0.2">
      <c r="C40" s="25" t="s">
        <v>71</v>
      </c>
      <c r="D40" s="25"/>
      <c r="E40" s="25"/>
    </row>
    <row r="41" spans="3:5" x14ac:dyDescent="0.2">
      <c r="C41" s="25" t="s">
        <v>72</v>
      </c>
      <c r="D41" s="25"/>
      <c r="E41" s="25"/>
    </row>
    <row r="42" spans="3:5" x14ac:dyDescent="0.2">
      <c r="C42" s="25" t="s">
        <v>73</v>
      </c>
      <c r="D42" s="25"/>
      <c r="E42" s="25"/>
    </row>
    <row r="43" spans="3:5" x14ac:dyDescent="0.2">
      <c r="C43" s="25" t="s">
        <v>74</v>
      </c>
      <c r="D43" s="25"/>
      <c r="E43" s="25"/>
    </row>
    <row r="44" spans="3:5" x14ac:dyDescent="0.2">
      <c r="C44" s="25" t="s">
        <v>75</v>
      </c>
      <c r="D44" s="25"/>
      <c r="E44" s="25"/>
    </row>
    <row r="45" spans="3:5" x14ac:dyDescent="0.2">
      <c r="C45" s="25" t="s">
        <v>76</v>
      </c>
      <c r="D45" s="25"/>
      <c r="E45" s="25"/>
    </row>
    <row r="46" spans="3:5" x14ac:dyDescent="0.2">
      <c r="C46" s="25" t="s">
        <v>77</v>
      </c>
      <c r="D46" s="25"/>
      <c r="E46" s="25"/>
    </row>
    <row r="47" spans="3:5" x14ac:dyDescent="0.2">
      <c r="C47" s="25" t="s">
        <v>78</v>
      </c>
      <c r="D47" s="25"/>
      <c r="E47" s="25"/>
    </row>
    <row r="48" spans="3:5" x14ac:dyDescent="0.2">
      <c r="C48" s="25" t="s">
        <v>79</v>
      </c>
      <c r="D48" s="25"/>
      <c r="E48" s="25"/>
    </row>
    <row r="49" spans="3:5" x14ac:dyDescent="0.2">
      <c r="C49" s="25" t="s">
        <v>80</v>
      </c>
      <c r="D49" s="25"/>
      <c r="E49" s="25"/>
    </row>
    <row r="50" spans="3:5" ht="18" x14ac:dyDescent="0.2">
      <c r="C50" s="7" t="s">
        <v>43</v>
      </c>
      <c r="D50" s="7"/>
      <c r="E50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F918-C098-5746-A618-04E4B77230F3}">
  <dimension ref="B2:U50"/>
  <sheetViews>
    <sheetView zoomScale="125" workbookViewId="0">
      <selection activeCell="F17" sqref="F17"/>
    </sheetView>
  </sheetViews>
  <sheetFormatPr baseColWidth="10" defaultRowHeight="16" x14ac:dyDescent="0.2"/>
  <cols>
    <col min="1" max="1" width="10.83203125" style="2"/>
    <col min="2" max="2" width="15.5" style="2" customWidth="1"/>
    <col min="3" max="3" width="17" style="2" customWidth="1"/>
    <col min="4" max="4" width="12.83203125" style="2" customWidth="1"/>
    <col min="5" max="5" width="10.83203125" style="2"/>
    <col min="6" max="6" width="29.6640625" style="2" bestFit="1" customWidth="1"/>
    <col min="7" max="8" width="17.1640625" style="2" customWidth="1"/>
    <col min="9" max="9" width="18.83203125" style="2" customWidth="1"/>
    <col min="10" max="10" width="24.83203125" style="2" bestFit="1" customWidth="1"/>
    <col min="11" max="11" width="10.83203125" style="2"/>
    <col min="12" max="12" width="15.1640625" style="2" customWidth="1"/>
    <col min="13" max="13" width="15.5" style="2" customWidth="1"/>
    <col min="14" max="15" width="13.5" style="2" customWidth="1"/>
    <col min="16" max="16" width="14" style="2" customWidth="1"/>
    <col min="17" max="17" width="15" style="2" customWidth="1"/>
    <col min="18" max="18" width="13.1640625" style="2" customWidth="1"/>
    <col min="19" max="19" width="14.33203125" style="2" customWidth="1"/>
    <col min="20" max="20" width="15.6640625" style="2" customWidth="1"/>
    <col min="21" max="21" width="13.1640625" style="2" customWidth="1"/>
    <col min="22" max="16384" width="10.83203125" style="2"/>
  </cols>
  <sheetData>
    <row r="2" spans="2:21" x14ac:dyDescent="0.2">
      <c r="B2" s="1" t="s">
        <v>186</v>
      </c>
      <c r="C2" s="1"/>
      <c r="D2" s="1"/>
      <c r="E2" s="1"/>
      <c r="F2" s="1"/>
      <c r="G2" s="1"/>
      <c r="H2" s="1"/>
      <c r="I2" s="1"/>
      <c r="J2" s="1"/>
      <c r="K2" s="1"/>
    </row>
    <row r="3" spans="2:21" x14ac:dyDescent="0.2">
      <c r="D3" s="1"/>
      <c r="G3" s="2" t="s">
        <v>226</v>
      </c>
      <c r="J3" s="2" t="s">
        <v>169</v>
      </c>
    </row>
    <row r="4" spans="2:21" x14ac:dyDescent="0.2">
      <c r="B4" s="5" t="s">
        <v>12</v>
      </c>
      <c r="C4" s="5" t="s">
        <v>14</v>
      </c>
      <c r="D4" s="5" t="s">
        <v>187</v>
      </c>
      <c r="E4" s="5" t="s">
        <v>188</v>
      </c>
      <c r="F4" s="5" t="s">
        <v>228</v>
      </c>
      <c r="G4" s="5" t="s">
        <v>225</v>
      </c>
      <c r="H4" s="5" t="s">
        <v>227</v>
      </c>
      <c r="I4" s="5" t="s">
        <v>229</v>
      </c>
      <c r="J4" s="5" t="s">
        <v>189</v>
      </c>
      <c r="K4" s="5" t="s">
        <v>230</v>
      </c>
      <c r="L4" s="1"/>
      <c r="M4" s="1"/>
      <c r="N4" s="1"/>
      <c r="O4" s="1"/>
      <c r="P4" s="8"/>
      <c r="Q4" s="8"/>
      <c r="R4" s="8"/>
      <c r="S4" s="8"/>
      <c r="T4" s="8"/>
      <c r="U4" s="8"/>
    </row>
    <row r="5" spans="2:21" x14ac:dyDescent="0.2">
      <c r="B5" s="3">
        <v>1</v>
      </c>
      <c r="C5" s="3" t="s">
        <v>201</v>
      </c>
      <c r="D5" s="3" t="b">
        <v>0</v>
      </c>
      <c r="E5" s="2">
        <v>225</v>
      </c>
      <c r="F5" s="2">
        <v>0.45</v>
      </c>
      <c r="G5" s="2">
        <f>F5*Flight!H5*2*(E5/100)</f>
        <v>4888.3499999999995</v>
      </c>
      <c r="H5" s="2">
        <f>G5*10</f>
        <v>48883.499999999993</v>
      </c>
      <c r="I5" s="2">
        <f>H5/E5/G5*1000</f>
        <v>44.444444444444436</v>
      </c>
      <c r="J5" s="3">
        <v>90</v>
      </c>
      <c r="K5" s="3">
        <f>H5/E5</f>
        <v>217.25999999999996</v>
      </c>
    </row>
    <row r="6" spans="2:21" x14ac:dyDescent="0.2">
      <c r="B6" s="3">
        <v>2</v>
      </c>
      <c r="C6" s="3" t="s">
        <v>200</v>
      </c>
      <c r="D6" s="3" t="b">
        <v>1</v>
      </c>
      <c r="E6" s="2">
        <v>370</v>
      </c>
      <c r="F6" s="2">
        <v>0.55000000000000004</v>
      </c>
      <c r="G6" s="2">
        <f>F6*Flight!H6*2*(E6/100)</f>
        <v>30500.580000000005</v>
      </c>
      <c r="H6" s="2">
        <f>G6*10</f>
        <v>305005.80000000005</v>
      </c>
      <c r="I6" s="2">
        <f>H6/E6/G6*1000</f>
        <v>27.027027027027028</v>
      </c>
      <c r="J6" s="3">
        <v>100</v>
      </c>
      <c r="K6" s="3">
        <f>H6/E6</f>
        <v>824.34000000000015</v>
      </c>
    </row>
    <row r="7" spans="2:21" x14ac:dyDescent="0.2">
      <c r="B7" s="3">
        <v>3</v>
      </c>
      <c r="C7" s="3" t="s">
        <v>206</v>
      </c>
      <c r="D7" s="3" t="b">
        <v>1</v>
      </c>
      <c r="E7" s="2">
        <v>220</v>
      </c>
      <c r="F7" s="2">
        <v>0.45</v>
      </c>
      <c r="G7" s="2">
        <f>F7*Flight!H7*2*(E7/100)</f>
        <v>7805.1600000000008</v>
      </c>
      <c r="H7" s="2">
        <f>G7*10</f>
        <v>78051.600000000006</v>
      </c>
      <c r="I7" s="2">
        <f>H7/E7/G7*1000</f>
        <v>45.454545454545453</v>
      </c>
      <c r="J7" s="3">
        <v>80</v>
      </c>
      <c r="K7" s="3">
        <f>H7/E7</f>
        <v>354.78000000000003</v>
      </c>
    </row>
    <row r="8" spans="2:21" x14ac:dyDescent="0.2">
      <c r="B8" s="3">
        <v>4</v>
      </c>
      <c r="C8" s="3" t="s">
        <v>212</v>
      </c>
      <c r="D8" s="3" t="b">
        <v>0</v>
      </c>
      <c r="E8" s="2">
        <v>150</v>
      </c>
      <c r="F8" s="2">
        <v>0.35</v>
      </c>
      <c r="G8" s="2">
        <f>F8*Flight!H8*2*(E8/100)</f>
        <v>1128.75</v>
      </c>
      <c r="H8" s="2">
        <f>G8*10</f>
        <v>11287.5</v>
      </c>
      <c r="I8" s="2">
        <f>H8/E8/G8*1000</f>
        <v>66.666666666666671</v>
      </c>
      <c r="J8" s="3">
        <v>80</v>
      </c>
      <c r="K8" s="3">
        <f>H8/E8</f>
        <v>75.25</v>
      </c>
    </row>
    <row r="9" spans="2:21" x14ac:dyDescent="0.2">
      <c r="B9" s="3">
        <v>5</v>
      </c>
      <c r="C9" s="3"/>
      <c r="D9" s="3"/>
      <c r="E9" s="3"/>
      <c r="F9" s="3"/>
      <c r="G9" s="3"/>
      <c r="H9" s="3"/>
      <c r="I9" s="3"/>
      <c r="J9" s="3"/>
      <c r="K9" s="3"/>
    </row>
    <row r="10" spans="2:21" x14ac:dyDescent="0.2"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2:21" x14ac:dyDescent="0.2"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2:21" x14ac:dyDescent="0.2">
      <c r="B12" s="3"/>
      <c r="C12" s="3"/>
      <c r="J12" s="3"/>
      <c r="K12" s="3"/>
    </row>
    <row r="13" spans="2:21" x14ac:dyDescent="0.2">
      <c r="B13" s="3"/>
      <c r="C13" s="3"/>
      <c r="J13" s="3"/>
      <c r="K13" s="3"/>
    </row>
    <row r="14" spans="2:21" x14ac:dyDescent="0.2">
      <c r="B14" s="3"/>
      <c r="C14" s="3"/>
      <c r="J14" s="3"/>
      <c r="K14" s="3"/>
    </row>
    <row r="15" spans="2:21" x14ac:dyDescent="0.2">
      <c r="B15" s="3" t="s">
        <v>83</v>
      </c>
    </row>
    <row r="16" spans="2:21" x14ac:dyDescent="0.2">
      <c r="B16" s="3"/>
    </row>
    <row r="17" spans="2:12" x14ac:dyDescent="0.2">
      <c r="B17" s="47" t="s">
        <v>213</v>
      </c>
      <c r="C17" s="3"/>
    </row>
    <row r="18" spans="2:12" x14ac:dyDescent="0.2">
      <c r="B18" s="47" t="s">
        <v>214</v>
      </c>
      <c r="C18" s="3"/>
      <c r="L18" s="9"/>
    </row>
    <row r="19" spans="2:12" x14ac:dyDescent="0.2">
      <c r="B19" s="47" t="s">
        <v>215</v>
      </c>
      <c r="C19" s="3"/>
      <c r="L19" s="6"/>
    </row>
    <row r="20" spans="2:12" x14ac:dyDescent="0.2">
      <c r="B20" s="47" t="s">
        <v>216</v>
      </c>
      <c r="L20" s="6"/>
    </row>
    <row r="21" spans="2:12" x14ac:dyDescent="0.2">
      <c r="B21" s="3"/>
      <c r="L21" s="6"/>
    </row>
    <row r="22" spans="2:12" x14ac:dyDescent="0.2">
      <c r="B22" s="47" t="s">
        <v>217</v>
      </c>
      <c r="L22" s="6"/>
    </row>
    <row r="23" spans="2:12" x14ac:dyDescent="0.2">
      <c r="B23" s="47" t="s">
        <v>218</v>
      </c>
      <c r="L23" s="6"/>
    </row>
    <row r="24" spans="2:12" x14ac:dyDescent="0.2">
      <c r="B24" s="47" t="s">
        <v>219</v>
      </c>
      <c r="L24" s="6"/>
    </row>
    <row r="25" spans="2:12" x14ac:dyDescent="0.2">
      <c r="B25" s="47" t="s">
        <v>220</v>
      </c>
      <c r="L25" s="6"/>
    </row>
    <row r="26" spans="2:12" x14ac:dyDescent="0.2">
      <c r="L26" s="6"/>
    </row>
    <row r="27" spans="2:12" x14ac:dyDescent="0.2">
      <c r="B27" s="47" t="s">
        <v>221</v>
      </c>
      <c r="L27" s="6"/>
    </row>
    <row r="28" spans="2:12" ht="18" x14ac:dyDescent="0.2">
      <c r="B28" s="47" t="s">
        <v>222</v>
      </c>
      <c r="L28" s="7"/>
    </row>
    <row r="29" spans="2:12" ht="18" x14ac:dyDescent="0.2">
      <c r="B29" s="47" t="s">
        <v>223</v>
      </c>
      <c r="C29" s="7"/>
    </row>
    <row r="30" spans="2:12" x14ac:dyDescent="0.2">
      <c r="B30" s="47" t="s">
        <v>224</v>
      </c>
      <c r="C30" s="25"/>
    </row>
    <row r="31" spans="2:12" x14ac:dyDescent="0.2">
      <c r="C31" s="25"/>
    </row>
    <row r="32" spans="2:12" x14ac:dyDescent="0.2">
      <c r="C32" s="25"/>
    </row>
    <row r="33" spans="3:3" x14ac:dyDescent="0.2">
      <c r="C33" s="25"/>
    </row>
    <row r="34" spans="3:3" x14ac:dyDescent="0.2">
      <c r="C34" s="25" t="s">
        <v>65</v>
      </c>
    </row>
    <row r="35" spans="3:3" x14ac:dyDescent="0.2">
      <c r="C35" s="25" t="s">
        <v>66</v>
      </c>
    </row>
    <row r="36" spans="3:3" x14ac:dyDescent="0.2">
      <c r="C36" s="25" t="s">
        <v>67</v>
      </c>
    </row>
    <row r="37" spans="3:3" x14ac:dyDescent="0.2">
      <c r="C37" s="25" t="s">
        <v>68</v>
      </c>
    </row>
    <row r="38" spans="3:3" x14ac:dyDescent="0.2">
      <c r="C38" s="25" t="s">
        <v>69</v>
      </c>
    </row>
    <row r="39" spans="3:3" x14ac:dyDescent="0.2">
      <c r="C39" s="25" t="s">
        <v>70</v>
      </c>
    </row>
    <row r="40" spans="3:3" x14ac:dyDescent="0.2">
      <c r="C40" s="25" t="s">
        <v>71</v>
      </c>
    </row>
    <row r="41" spans="3:3" x14ac:dyDescent="0.2">
      <c r="C41" s="25" t="s">
        <v>72</v>
      </c>
    </row>
    <row r="42" spans="3:3" x14ac:dyDescent="0.2">
      <c r="C42" s="25" t="s">
        <v>73</v>
      </c>
    </row>
    <row r="43" spans="3:3" x14ac:dyDescent="0.2">
      <c r="C43" s="25" t="s">
        <v>74</v>
      </c>
    </row>
    <row r="44" spans="3:3" x14ac:dyDescent="0.2">
      <c r="C44" s="25" t="s">
        <v>75</v>
      </c>
    </row>
    <row r="45" spans="3:3" x14ac:dyDescent="0.2">
      <c r="C45" s="25" t="s">
        <v>76</v>
      </c>
    </row>
    <row r="46" spans="3:3" x14ac:dyDescent="0.2">
      <c r="C46" s="25" t="s">
        <v>77</v>
      </c>
    </row>
    <row r="47" spans="3:3" x14ac:dyDescent="0.2">
      <c r="C47" s="25" t="s">
        <v>78</v>
      </c>
    </row>
    <row r="48" spans="3:3" x14ac:dyDescent="0.2">
      <c r="C48" s="25" t="s">
        <v>79</v>
      </c>
    </row>
    <row r="49" spans="3:3" x14ac:dyDescent="0.2">
      <c r="C49" s="25" t="s">
        <v>80</v>
      </c>
    </row>
    <row r="50" spans="3:3" ht="18" x14ac:dyDescent="0.2">
      <c r="C50" s="7" t="s">
        <v>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0C0F9-708C-F34C-ABB4-7A88469AE5BB}">
  <dimension ref="B2:I36"/>
  <sheetViews>
    <sheetView topLeftCell="A4" workbookViewId="0">
      <selection activeCell="F21" sqref="F21"/>
    </sheetView>
  </sheetViews>
  <sheetFormatPr baseColWidth="10" defaultRowHeight="16" x14ac:dyDescent="0.2"/>
  <cols>
    <col min="4" max="4" width="26.6640625" bestFit="1" customWidth="1"/>
    <col min="5" max="5" width="12.5" bestFit="1" customWidth="1"/>
    <col min="6" max="6" width="9.1640625" bestFit="1" customWidth="1"/>
    <col min="7" max="7" width="14.33203125" bestFit="1" customWidth="1"/>
    <col min="8" max="8" width="52.1640625" customWidth="1"/>
    <col min="9" max="9" width="49.1640625" bestFit="1" customWidth="1"/>
  </cols>
  <sheetData>
    <row r="2" spans="2:9" x14ac:dyDescent="0.2">
      <c r="B2" s="1" t="s">
        <v>105</v>
      </c>
      <c r="C2" s="1"/>
      <c r="D2" s="2"/>
      <c r="E2" s="2"/>
      <c r="F2" s="2"/>
      <c r="G2" s="2"/>
    </row>
    <row r="3" spans="2:9" x14ac:dyDescent="0.2">
      <c r="B3" s="2"/>
      <c r="C3" s="2"/>
      <c r="D3" s="2"/>
      <c r="E3" s="2"/>
      <c r="F3" s="2"/>
      <c r="G3" s="2"/>
    </row>
    <row r="4" spans="2:9" ht="17" thickBot="1" x14ac:dyDescent="0.25">
      <c r="B4" s="37" t="s">
        <v>1</v>
      </c>
      <c r="C4" s="37" t="s">
        <v>2</v>
      </c>
      <c r="D4" s="37" t="s">
        <v>120</v>
      </c>
      <c r="E4" s="37" t="s">
        <v>106</v>
      </c>
      <c r="F4" s="37" t="s">
        <v>139</v>
      </c>
      <c r="G4" s="37" t="s">
        <v>140</v>
      </c>
      <c r="H4" s="37" t="s">
        <v>107</v>
      </c>
      <c r="I4" s="37" t="s">
        <v>108</v>
      </c>
    </row>
    <row r="5" spans="2:9" x14ac:dyDescent="0.2">
      <c r="B5" s="3">
        <v>1</v>
      </c>
      <c r="C5" s="3" t="s">
        <v>0</v>
      </c>
      <c r="D5" s="3" t="s">
        <v>109</v>
      </c>
      <c r="E5" s="3" t="s">
        <v>8</v>
      </c>
      <c r="F5" s="3" t="s">
        <v>110</v>
      </c>
      <c r="G5" s="3" t="s">
        <v>141</v>
      </c>
      <c r="H5" s="3" t="s">
        <v>111</v>
      </c>
      <c r="I5" s="35"/>
    </row>
    <row r="6" spans="2:9" x14ac:dyDescent="0.2">
      <c r="B6" s="38">
        <v>2</v>
      </c>
      <c r="C6" s="39" t="s">
        <v>0</v>
      </c>
      <c r="D6" s="38" t="s">
        <v>112</v>
      </c>
      <c r="E6" s="38" t="s">
        <v>8</v>
      </c>
      <c r="F6" s="38" t="s">
        <v>110</v>
      </c>
      <c r="G6" s="38" t="s">
        <v>141</v>
      </c>
      <c r="H6" s="38" t="s">
        <v>115</v>
      </c>
      <c r="I6" s="40" t="s">
        <v>113</v>
      </c>
    </row>
    <row r="7" spans="2:9" x14ac:dyDescent="0.2">
      <c r="B7" s="3">
        <v>3</v>
      </c>
      <c r="C7" s="34" t="s">
        <v>15</v>
      </c>
      <c r="D7" s="3" t="s">
        <v>114</v>
      </c>
      <c r="E7" s="3" t="s">
        <v>8</v>
      </c>
      <c r="F7" s="3" t="s">
        <v>110</v>
      </c>
      <c r="G7" s="3" t="s">
        <v>141</v>
      </c>
      <c r="H7" s="3" t="s">
        <v>115</v>
      </c>
      <c r="I7" s="36" t="s">
        <v>116</v>
      </c>
    </row>
    <row r="8" spans="2:9" x14ac:dyDescent="0.2">
      <c r="B8" s="3">
        <v>4</v>
      </c>
      <c r="C8" s="3" t="s">
        <v>15</v>
      </c>
      <c r="D8" s="3" t="s">
        <v>121</v>
      </c>
      <c r="E8" s="3" t="s">
        <v>122</v>
      </c>
      <c r="F8" s="3" t="s">
        <v>165</v>
      </c>
      <c r="G8" s="3" t="s">
        <v>142</v>
      </c>
      <c r="H8" s="3" t="s">
        <v>123</v>
      </c>
      <c r="I8" s="35"/>
    </row>
    <row r="9" spans="2:9" x14ac:dyDescent="0.2">
      <c r="B9" s="3">
        <v>5</v>
      </c>
      <c r="C9" s="3" t="s">
        <v>15</v>
      </c>
      <c r="D9" s="3" t="s">
        <v>124</v>
      </c>
      <c r="E9" s="3" t="s">
        <v>128</v>
      </c>
      <c r="F9" s="3" t="s">
        <v>165</v>
      </c>
      <c r="G9" s="3" t="s">
        <v>142</v>
      </c>
      <c r="H9" s="3" t="s">
        <v>126</v>
      </c>
      <c r="I9" s="35"/>
    </row>
    <row r="10" spans="2:9" x14ac:dyDescent="0.2">
      <c r="B10" s="38">
        <v>6</v>
      </c>
      <c r="C10" s="38" t="s">
        <v>15</v>
      </c>
      <c r="D10" s="38" t="s">
        <v>125</v>
      </c>
      <c r="E10" s="39" t="s">
        <v>129</v>
      </c>
      <c r="F10" s="39" t="s">
        <v>165</v>
      </c>
      <c r="G10" s="39" t="s">
        <v>142</v>
      </c>
      <c r="H10" s="38" t="s">
        <v>127</v>
      </c>
      <c r="I10" s="41"/>
    </row>
    <row r="11" spans="2:9" x14ac:dyDescent="0.2">
      <c r="B11" s="3">
        <v>7</v>
      </c>
      <c r="C11" s="3" t="s">
        <v>24</v>
      </c>
      <c r="D11" s="34" t="s">
        <v>130</v>
      </c>
      <c r="E11" s="34" t="s">
        <v>8</v>
      </c>
      <c r="F11" s="34" t="s">
        <v>110</v>
      </c>
      <c r="G11" s="34" t="s">
        <v>141</v>
      </c>
      <c r="H11" s="34" t="s">
        <v>97</v>
      </c>
      <c r="I11" s="35" t="s">
        <v>134</v>
      </c>
    </row>
    <row r="12" spans="2:9" x14ac:dyDescent="0.2">
      <c r="B12" s="3">
        <v>8</v>
      </c>
      <c r="C12" s="3" t="s">
        <v>24</v>
      </c>
      <c r="D12" s="34" t="s">
        <v>131</v>
      </c>
      <c r="E12" s="34" t="s">
        <v>8</v>
      </c>
      <c r="F12" s="34" t="s">
        <v>110</v>
      </c>
      <c r="G12" s="34" t="s">
        <v>141</v>
      </c>
      <c r="H12" s="34" t="s">
        <v>97</v>
      </c>
      <c r="I12" s="35" t="s">
        <v>135</v>
      </c>
    </row>
    <row r="13" spans="2:9" x14ac:dyDescent="0.2">
      <c r="B13" s="3">
        <v>9</v>
      </c>
      <c r="C13" s="3" t="s">
        <v>24</v>
      </c>
      <c r="D13" s="34" t="s">
        <v>132</v>
      </c>
      <c r="E13" s="34" t="s">
        <v>136</v>
      </c>
      <c r="F13" s="43" t="s">
        <v>165</v>
      </c>
      <c r="G13" s="34" t="s">
        <v>143</v>
      </c>
      <c r="H13" s="34" t="s">
        <v>137</v>
      </c>
      <c r="I13" s="35"/>
    </row>
    <row r="14" spans="2:9" x14ac:dyDescent="0.2">
      <c r="B14" s="3">
        <v>10</v>
      </c>
      <c r="C14" s="3" t="s">
        <v>24</v>
      </c>
      <c r="D14" s="34" t="s">
        <v>133</v>
      </c>
      <c r="E14" s="34" t="s">
        <v>136</v>
      </c>
      <c r="F14" s="43" t="s">
        <v>165</v>
      </c>
      <c r="G14" s="34" t="s">
        <v>143</v>
      </c>
      <c r="H14" s="34" t="s">
        <v>138</v>
      </c>
      <c r="I14" s="35"/>
    </row>
    <row r="15" spans="2:9" x14ac:dyDescent="0.2">
      <c r="B15" s="3">
        <v>11</v>
      </c>
      <c r="C15" s="3" t="s">
        <v>24</v>
      </c>
      <c r="D15" s="34" t="s">
        <v>144</v>
      </c>
      <c r="E15" s="3" t="s">
        <v>146</v>
      </c>
      <c r="F15" s="43" t="s">
        <v>165</v>
      </c>
      <c r="G15" s="34" t="s">
        <v>148</v>
      </c>
      <c r="H15" s="34" t="s">
        <v>149</v>
      </c>
    </row>
    <row r="16" spans="2:9" x14ac:dyDescent="0.2">
      <c r="B16" s="3">
        <v>12</v>
      </c>
      <c r="C16" s="3" t="s">
        <v>24</v>
      </c>
      <c r="D16" s="34" t="s">
        <v>145</v>
      </c>
      <c r="E16" s="34" t="s">
        <v>147</v>
      </c>
      <c r="F16" s="43" t="s">
        <v>165</v>
      </c>
      <c r="G16" s="34" t="s">
        <v>148</v>
      </c>
      <c r="H16" s="34" t="s">
        <v>150</v>
      </c>
    </row>
    <row r="17" spans="2:9" x14ac:dyDescent="0.2">
      <c r="B17" s="3">
        <v>13</v>
      </c>
      <c r="C17" s="3" t="s">
        <v>24</v>
      </c>
      <c r="D17" s="34" t="s">
        <v>151</v>
      </c>
      <c r="E17" s="34" t="s">
        <v>153</v>
      </c>
      <c r="F17" s="43" t="s">
        <v>165</v>
      </c>
      <c r="G17" s="34" t="s">
        <v>154</v>
      </c>
      <c r="H17" s="34" t="s">
        <v>155</v>
      </c>
    </row>
    <row r="18" spans="2:9" x14ac:dyDescent="0.2">
      <c r="B18" s="38">
        <v>14</v>
      </c>
      <c r="C18" s="38" t="s">
        <v>24</v>
      </c>
      <c r="D18" s="39" t="s">
        <v>152</v>
      </c>
      <c r="E18" s="39" t="s">
        <v>153</v>
      </c>
      <c r="F18" s="39" t="s">
        <v>165</v>
      </c>
      <c r="G18" s="39" t="s">
        <v>154</v>
      </c>
      <c r="H18" s="39" t="s">
        <v>156</v>
      </c>
      <c r="I18" s="42"/>
    </row>
    <row r="19" spans="2:9" x14ac:dyDescent="0.2">
      <c r="B19" s="3">
        <v>15</v>
      </c>
      <c r="C19" s="3" t="s">
        <v>99</v>
      </c>
      <c r="D19" s="34" t="s">
        <v>157</v>
      </c>
      <c r="E19" s="34" t="s">
        <v>8</v>
      </c>
      <c r="F19" s="34" t="s">
        <v>110</v>
      </c>
      <c r="G19" s="34" t="s">
        <v>141</v>
      </c>
    </row>
    <row r="20" spans="2:9" x14ac:dyDescent="0.2">
      <c r="B20" s="3">
        <v>16</v>
      </c>
      <c r="C20" s="3" t="s">
        <v>99</v>
      </c>
      <c r="D20" s="34" t="s">
        <v>158</v>
      </c>
      <c r="E20" s="34" t="s">
        <v>8</v>
      </c>
      <c r="F20" s="34" t="s">
        <v>110</v>
      </c>
      <c r="G20" s="34" t="s">
        <v>141</v>
      </c>
    </row>
    <row r="21" spans="2:9" x14ac:dyDescent="0.2">
      <c r="B21" s="3">
        <v>17</v>
      </c>
      <c r="C21" s="3" t="s">
        <v>99</v>
      </c>
      <c r="D21" s="34" t="s">
        <v>159</v>
      </c>
      <c r="E21" s="34" t="s">
        <v>8</v>
      </c>
      <c r="F21" s="34" t="s">
        <v>164</v>
      </c>
      <c r="G21" s="34" t="s">
        <v>141</v>
      </c>
    </row>
    <row r="22" spans="2:9" x14ac:dyDescent="0.2">
      <c r="B22" s="3">
        <v>18</v>
      </c>
      <c r="C22" s="3" t="s">
        <v>99</v>
      </c>
      <c r="D22" s="34" t="s">
        <v>160</v>
      </c>
      <c r="E22" s="34" t="s">
        <v>167</v>
      </c>
      <c r="F22" s="34" t="s">
        <v>164</v>
      </c>
      <c r="G22" s="34" t="s">
        <v>143</v>
      </c>
      <c r="I22" t="s">
        <v>166</v>
      </c>
    </row>
    <row r="23" spans="2:9" x14ac:dyDescent="0.2">
      <c r="B23" s="3">
        <v>19</v>
      </c>
      <c r="C23" s="3" t="s">
        <v>99</v>
      </c>
      <c r="D23" s="34" t="s">
        <v>161</v>
      </c>
      <c r="E23" s="34" t="s">
        <v>168</v>
      </c>
      <c r="F23" s="34" t="s">
        <v>164</v>
      </c>
      <c r="G23" s="34" t="s">
        <v>143</v>
      </c>
      <c r="I23" t="s">
        <v>166</v>
      </c>
    </row>
    <row r="24" spans="2:9" x14ac:dyDescent="0.2">
      <c r="B24" s="3">
        <v>20</v>
      </c>
      <c r="C24" s="3" t="s">
        <v>99</v>
      </c>
      <c r="D24" s="34" t="s">
        <v>162</v>
      </c>
      <c r="E24" s="34" t="s">
        <v>169</v>
      </c>
      <c r="F24" s="34" t="s">
        <v>165</v>
      </c>
      <c r="G24" t="s">
        <v>148</v>
      </c>
    </row>
    <row r="25" spans="2:9" x14ac:dyDescent="0.2">
      <c r="B25" s="38">
        <v>21</v>
      </c>
      <c r="C25" s="38" t="s">
        <v>99</v>
      </c>
      <c r="D25" s="39" t="s">
        <v>163</v>
      </c>
      <c r="E25" s="39" t="s">
        <v>153</v>
      </c>
      <c r="F25" s="39" t="s">
        <v>165</v>
      </c>
      <c r="G25" s="39" t="s">
        <v>154</v>
      </c>
      <c r="H25" s="39" t="s">
        <v>170</v>
      </c>
      <c r="I25" s="42"/>
    </row>
    <row r="26" spans="2:9" x14ac:dyDescent="0.2">
      <c r="B26" s="3">
        <v>22</v>
      </c>
      <c r="C26" s="3" t="s">
        <v>56</v>
      </c>
      <c r="D26" s="34" t="s">
        <v>171</v>
      </c>
      <c r="E26" s="34" t="s">
        <v>8</v>
      </c>
      <c r="F26" s="34" t="s">
        <v>110</v>
      </c>
      <c r="G26" s="34" t="s">
        <v>141</v>
      </c>
      <c r="H26" t="s">
        <v>172</v>
      </c>
    </row>
    <row r="27" spans="2:9" x14ac:dyDescent="0.2">
      <c r="B27" s="3">
        <v>23</v>
      </c>
      <c r="C27" s="3" t="s">
        <v>56</v>
      </c>
      <c r="D27" s="34" t="s">
        <v>173</v>
      </c>
      <c r="E27" s="34" t="s">
        <v>8</v>
      </c>
      <c r="F27" s="34" t="s">
        <v>110</v>
      </c>
      <c r="G27" s="34" t="s">
        <v>141</v>
      </c>
      <c r="H27" s="34" t="s">
        <v>175</v>
      </c>
    </row>
    <row r="28" spans="2:9" x14ac:dyDescent="0.2">
      <c r="B28" s="3">
        <v>24</v>
      </c>
      <c r="C28" s="3" t="s">
        <v>56</v>
      </c>
      <c r="D28" s="34" t="s">
        <v>174</v>
      </c>
      <c r="E28" s="34" t="s">
        <v>8</v>
      </c>
      <c r="F28" s="34" t="s">
        <v>110</v>
      </c>
      <c r="G28" s="34" t="s">
        <v>141</v>
      </c>
      <c r="H28" s="35" t="s">
        <v>176</v>
      </c>
    </row>
    <row r="29" spans="2:9" x14ac:dyDescent="0.2">
      <c r="B29" s="3">
        <v>25</v>
      </c>
      <c r="C29" s="3" t="s">
        <v>56</v>
      </c>
      <c r="D29" s="34" t="s">
        <v>177</v>
      </c>
      <c r="E29" s="34" t="s">
        <v>167</v>
      </c>
      <c r="F29" s="34" t="s">
        <v>164</v>
      </c>
      <c r="G29" s="34" t="s">
        <v>143</v>
      </c>
    </row>
    <row r="30" spans="2:9" x14ac:dyDescent="0.2">
      <c r="B30" s="3">
        <v>26</v>
      </c>
      <c r="C30" s="3" t="s">
        <v>56</v>
      </c>
      <c r="D30" s="34" t="s">
        <v>181</v>
      </c>
      <c r="E30" s="34" t="s">
        <v>168</v>
      </c>
      <c r="F30" s="34" t="s">
        <v>165</v>
      </c>
      <c r="G30" t="s">
        <v>148</v>
      </c>
    </row>
    <row r="31" spans="2:9" x14ac:dyDescent="0.2">
      <c r="B31" s="38">
        <v>27</v>
      </c>
      <c r="C31" s="38" t="s">
        <v>56</v>
      </c>
      <c r="D31" s="39" t="s">
        <v>179</v>
      </c>
      <c r="E31" s="39" t="s">
        <v>153</v>
      </c>
      <c r="F31" s="39" t="s">
        <v>165</v>
      </c>
      <c r="G31" s="39" t="s">
        <v>154</v>
      </c>
      <c r="H31" s="42"/>
      <c r="I31" s="42"/>
    </row>
    <row r="32" spans="2:9" x14ac:dyDescent="0.2">
      <c r="B32" s="3">
        <v>28</v>
      </c>
      <c r="C32" s="3" t="s">
        <v>81</v>
      </c>
      <c r="D32" s="34" t="s">
        <v>180</v>
      </c>
      <c r="E32" s="34" t="s">
        <v>8</v>
      </c>
      <c r="F32" s="34" t="s">
        <v>110</v>
      </c>
      <c r="G32" s="34" t="s">
        <v>141</v>
      </c>
    </row>
    <row r="33" spans="2:9" x14ac:dyDescent="0.2">
      <c r="B33" s="3">
        <v>29</v>
      </c>
      <c r="C33" s="3" t="s">
        <v>81</v>
      </c>
      <c r="D33" s="34" t="s">
        <v>183</v>
      </c>
      <c r="E33" s="34" t="s">
        <v>8</v>
      </c>
      <c r="F33" s="34" t="s">
        <v>184</v>
      </c>
      <c r="G33" s="34" t="s">
        <v>141</v>
      </c>
    </row>
    <row r="34" spans="2:9" x14ac:dyDescent="0.2">
      <c r="B34" s="3">
        <v>30</v>
      </c>
      <c r="C34" s="3" t="s">
        <v>81</v>
      </c>
      <c r="D34" s="34" t="s">
        <v>182</v>
      </c>
      <c r="E34" s="34" t="s">
        <v>8</v>
      </c>
      <c r="F34" s="34" t="s">
        <v>164</v>
      </c>
      <c r="G34" s="34" t="s">
        <v>142</v>
      </c>
    </row>
    <row r="35" spans="2:9" x14ac:dyDescent="0.2">
      <c r="B35" s="38">
        <v>31</v>
      </c>
      <c r="C35" s="38" t="s">
        <v>81</v>
      </c>
      <c r="D35" s="39" t="s">
        <v>178</v>
      </c>
      <c r="E35" s="39" t="s">
        <v>168</v>
      </c>
      <c r="F35" s="39" t="s">
        <v>164</v>
      </c>
      <c r="G35" s="39" t="s">
        <v>142</v>
      </c>
      <c r="H35" s="42"/>
      <c r="I35" s="42"/>
    </row>
    <row r="36" spans="2:9" x14ac:dyDescent="0.2">
      <c r="B36" s="3"/>
      <c r="C36" s="3"/>
      <c r="D36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User</vt:lpstr>
      <vt:lpstr>Location</vt:lpstr>
      <vt:lpstr>House</vt:lpstr>
      <vt:lpstr>Car</vt:lpstr>
      <vt:lpstr>Flight</vt:lpstr>
      <vt:lpstr>Aircraft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Klinkert</dc:creator>
  <cp:lastModifiedBy>Stefan Klinkert</cp:lastModifiedBy>
  <dcterms:created xsi:type="dcterms:W3CDTF">2024-09-17T00:50:57Z</dcterms:created>
  <dcterms:modified xsi:type="dcterms:W3CDTF">2024-09-25T23:59:20Z</dcterms:modified>
</cp:coreProperties>
</file>