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okulist/PycharmProjects/untitled/"/>
    </mc:Choice>
  </mc:AlternateContent>
  <xr:revisionPtr revIDLastSave="0" documentId="8_{8E2F323A-1588-0B4C-A49C-6525BD96608B}" xr6:coauthVersionLast="43" xr6:coauthVersionMax="43" xr10:uidLastSave="{00000000-0000-0000-0000-000000000000}"/>
  <bookViews>
    <workbookView xWindow="940" yWindow="4340" windowWidth="28800" windowHeight="17540" xr2:uid="{E5135116-B0D2-374F-9C97-32CC254469AE}"/>
  </bookViews>
  <sheets>
    <sheet name="main" sheetId="1" r:id="rId1"/>
    <sheet name="worksheets" sheetId="7" r:id="rId2"/>
    <sheet name="tax brakets" sheetId="3" r:id="rId3"/>
    <sheet name="lists" sheetId="6" r:id="rId4"/>
  </sheets>
  <definedNames>
    <definedName name="_xlnm._FilterDatabase" localSheetId="0" hidden="1">main!$G$11:$G$14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B8" i="7" l="1"/>
  <c r="C8" i="7"/>
  <c r="B16" i="7"/>
  <c r="C6" i="7"/>
  <c r="B6" i="7" s="1"/>
  <c r="C4" i="7"/>
  <c r="G31" i="1"/>
  <c r="L31" i="1"/>
  <c r="P31" i="1"/>
  <c r="S31" i="1"/>
  <c r="B32" i="1"/>
  <c r="T32" i="1" s="1"/>
  <c r="B33" i="1"/>
  <c r="B34" i="1"/>
  <c r="T34" i="1" s="1"/>
  <c r="B35" i="1"/>
  <c r="C35" i="1" s="1"/>
  <c r="B36" i="1"/>
  <c r="C36" i="1" s="1"/>
  <c r="B37" i="1"/>
  <c r="B38" i="1"/>
  <c r="C38" i="1" s="1"/>
  <c r="B39" i="1"/>
  <c r="T39" i="1" s="1"/>
  <c r="B40" i="1"/>
  <c r="T40" i="1" s="1"/>
  <c r="B41" i="1"/>
  <c r="B42" i="1"/>
  <c r="B43" i="1"/>
  <c r="C43" i="1" s="1"/>
  <c r="B44" i="1"/>
  <c r="B45" i="1"/>
  <c r="B46" i="1"/>
  <c r="C46" i="1" s="1"/>
  <c r="B47" i="1"/>
  <c r="Q47" i="1" s="1"/>
  <c r="B48" i="1"/>
  <c r="B49" i="1"/>
  <c r="Q49" i="1" s="1"/>
  <c r="B50" i="1"/>
  <c r="M50" i="1" s="1"/>
  <c r="B51" i="1"/>
  <c r="M51" i="1" s="1"/>
  <c r="B52" i="1"/>
  <c r="M52" i="1" s="1"/>
  <c r="B53" i="1"/>
  <c r="B54" i="1"/>
  <c r="C54" i="1" s="1"/>
  <c r="B55" i="1"/>
  <c r="Q55" i="1" s="1"/>
  <c r="B56" i="1"/>
  <c r="M56" i="1" s="1"/>
  <c r="B57" i="1"/>
  <c r="Q57" i="1" s="1"/>
  <c r="B58" i="1"/>
  <c r="M58" i="1" s="1"/>
  <c r="C58" i="1"/>
  <c r="B59" i="1"/>
  <c r="T59" i="1" s="1"/>
  <c r="B60" i="1"/>
  <c r="Q60" i="1" s="1"/>
  <c r="C60" i="1"/>
  <c r="B61" i="1"/>
  <c r="M61" i="1"/>
  <c r="B62" i="1"/>
  <c r="G62" i="1" s="1"/>
  <c r="B63" i="1"/>
  <c r="Q63" i="1" s="1"/>
  <c r="B64" i="1"/>
  <c r="G64" i="1" s="1"/>
  <c r="B65" i="1"/>
  <c r="Q65" i="1" s="1"/>
  <c r="B66" i="1"/>
  <c r="M66" i="1" s="1"/>
  <c r="B67" i="1"/>
  <c r="C67" i="1" s="1"/>
  <c r="B68" i="1"/>
  <c r="G68" i="1" s="1"/>
  <c r="B69" i="1"/>
  <c r="Q69" i="1" s="1"/>
  <c r="M69" i="1"/>
  <c r="B70" i="1"/>
  <c r="G70" i="1" s="1"/>
  <c r="B71" i="1"/>
  <c r="G71" i="1" s="1"/>
  <c r="B72" i="1"/>
  <c r="G72" i="1" s="1"/>
  <c r="B73" i="1"/>
  <c r="Q73" i="1" s="1"/>
  <c r="B74" i="1"/>
  <c r="Q74" i="1" s="1"/>
  <c r="B75" i="1"/>
  <c r="T75" i="1" s="1"/>
  <c r="B76" i="1"/>
  <c r="C76" i="1" s="1"/>
  <c r="B77" i="1"/>
  <c r="M77" i="1" s="1"/>
  <c r="B78" i="1"/>
  <c r="G78" i="1" s="1"/>
  <c r="B79" i="1"/>
  <c r="Q79" i="1" s="1"/>
  <c r="B80" i="1"/>
  <c r="G80" i="1" s="1"/>
  <c r="B81" i="1"/>
  <c r="G81" i="1" s="1"/>
  <c r="B82" i="1"/>
  <c r="Q82" i="1" s="1"/>
  <c r="B83" i="1"/>
  <c r="G83" i="1" s="1"/>
  <c r="B84" i="1"/>
  <c r="C84" i="1" s="1"/>
  <c r="M84" i="1"/>
  <c r="B85" i="1"/>
  <c r="C85" i="1" s="1"/>
  <c r="B86" i="1"/>
  <c r="G86" i="1" s="1"/>
  <c r="B87" i="1"/>
  <c r="T87" i="1" s="1"/>
  <c r="B88" i="1"/>
  <c r="G88" i="1" s="1"/>
  <c r="B89" i="1"/>
  <c r="G89" i="1" s="1"/>
  <c r="B90" i="1"/>
  <c r="Q90" i="1" s="1"/>
  <c r="B91" i="1"/>
  <c r="C91" i="1" s="1"/>
  <c r="B92" i="1"/>
  <c r="C92" i="1" s="1"/>
  <c r="B93" i="1"/>
  <c r="G93" i="1" s="1"/>
  <c r="B94" i="1"/>
  <c r="C94" i="1" s="1"/>
  <c r="B95" i="1"/>
  <c r="G95" i="1" s="1"/>
  <c r="B96" i="1"/>
  <c r="G96" i="1" s="1"/>
  <c r="B97" i="1"/>
  <c r="M97" i="1" s="1"/>
  <c r="B98" i="1"/>
  <c r="T98" i="1" s="1"/>
  <c r="B99" i="1"/>
  <c r="C99" i="1" s="1"/>
  <c r="B100" i="1"/>
  <c r="G100" i="1" s="1"/>
  <c r="B101" i="1"/>
  <c r="T101" i="1" s="1"/>
  <c r="B102" i="1"/>
  <c r="C102" i="1" s="1"/>
  <c r="B103" i="1"/>
  <c r="G103" i="1" s="1"/>
  <c r="B104" i="1"/>
  <c r="G104" i="1" s="1"/>
  <c r="B105" i="1"/>
  <c r="M105" i="1" s="1"/>
  <c r="B106" i="1"/>
  <c r="M106" i="1" s="1"/>
  <c r="B107" i="1"/>
  <c r="C107" i="1" s="1"/>
  <c r="B108" i="1"/>
  <c r="M108" i="1" s="1"/>
  <c r="B109" i="1"/>
  <c r="G109" i="1" s="1"/>
  <c r="B110" i="1"/>
  <c r="M110" i="1" s="1"/>
  <c r="B111" i="1"/>
  <c r="G111" i="1" s="1"/>
  <c r="B112" i="1"/>
  <c r="G112" i="1" s="1"/>
  <c r="D4" i="3"/>
  <c r="D5" i="3"/>
  <c r="D6" i="3"/>
  <c r="D7" i="3"/>
  <c r="D8" i="3"/>
  <c r="D9" i="3"/>
  <c r="D3" i="3"/>
  <c r="C9" i="3"/>
  <c r="G21" i="1"/>
  <c r="D51" i="1" s="1"/>
  <c r="G22" i="1"/>
  <c r="F69" i="1" s="1"/>
  <c r="T80" i="1" l="1"/>
  <c r="Q93" i="1"/>
  <c r="M80" i="1"/>
  <c r="M74" i="1"/>
  <c r="G98" i="1"/>
  <c r="Q84" i="1"/>
  <c r="M98" i="1"/>
  <c r="T67" i="1"/>
  <c r="M102" i="1"/>
  <c r="Q59" i="1"/>
  <c r="M42" i="1"/>
  <c r="M76" i="1"/>
  <c r="T52" i="1"/>
  <c r="T95" i="1"/>
  <c r="Q52" i="1"/>
  <c r="T106" i="1"/>
  <c r="C100" i="1"/>
  <c r="Q95" i="1"/>
  <c r="T83" i="1"/>
  <c r="C83" i="1"/>
  <c r="C66" i="1"/>
  <c r="M60" i="1"/>
  <c r="T64" i="1"/>
  <c r="T88" i="1"/>
  <c r="T74" i="1"/>
  <c r="M64" i="1"/>
  <c r="T43" i="1"/>
  <c r="Q43" i="1"/>
  <c r="Q102" i="1"/>
  <c r="C86" i="1"/>
  <c r="C77" i="1"/>
  <c r="Q58" i="1"/>
  <c r="M43" i="1"/>
  <c r="F97" i="1"/>
  <c r="D106" i="1"/>
  <c r="D111" i="1"/>
  <c r="F100" i="1"/>
  <c r="F85" i="1"/>
  <c r="D88" i="1"/>
  <c r="F105" i="1"/>
  <c r="F99" i="1"/>
  <c r="F108" i="1"/>
  <c r="D91" i="1"/>
  <c r="F87" i="1"/>
  <c r="C80" i="1"/>
  <c r="T76" i="1"/>
  <c r="M67" i="1"/>
  <c r="M59" i="1"/>
  <c r="T100" i="1"/>
  <c r="M95" i="1"/>
  <c r="Q76" i="1"/>
  <c r="C59" i="1"/>
  <c r="M45" i="1"/>
  <c r="T111" i="1"/>
  <c r="F107" i="1"/>
  <c r="T103" i="1"/>
  <c r="Q100" i="1"/>
  <c r="D98" i="1"/>
  <c r="F95" i="1"/>
  <c r="F90" i="1"/>
  <c r="M79" i="1"/>
  <c r="T55" i="1"/>
  <c r="C34" i="1"/>
  <c r="M111" i="1"/>
  <c r="D103" i="1"/>
  <c r="M100" i="1"/>
  <c r="C79" i="1"/>
  <c r="T58" i="1"/>
  <c r="Q44" i="1"/>
  <c r="G73" i="1"/>
  <c r="C108" i="1"/>
  <c r="C106" i="1"/>
  <c r="M93" i="1"/>
  <c r="G74" i="1"/>
  <c r="G99" i="1"/>
  <c r="C69" i="1"/>
  <c r="Q67" i="1"/>
  <c r="Q64" i="1"/>
  <c r="G75" i="1"/>
  <c r="G105" i="1"/>
  <c r="T85" i="1"/>
  <c r="T48" i="1"/>
  <c r="G106" i="1"/>
  <c r="C110" i="1"/>
  <c r="C105" i="1"/>
  <c r="Q99" i="1"/>
  <c r="C97" i="1"/>
  <c r="C95" i="1"/>
  <c r="T91" i="1"/>
  <c r="Q85" i="1"/>
  <c r="T68" i="1"/>
  <c r="C51" i="1"/>
  <c r="Q48" i="1"/>
  <c r="M44" i="1"/>
  <c r="T36" i="1"/>
  <c r="G107" i="1"/>
  <c r="Q87" i="1"/>
  <c r="M85" i="1"/>
  <c r="M71" i="1"/>
  <c r="Q68" i="1"/>
  <c r="T63" i="1"/>
  <c r="M48" i="1"/>
  <c r="C44" i="1"/>
  <c r="C109" i="1"/>
  <c r="Q106" i="1"/>
  <c r="Q96" i="1"/>
  <c r="M87" i="1"/>
  <c r="C71" i="1"/>
  <c r="M68" i="1"/>
  <c r="M63" i="1"/>
  <c r="M53" i="1"/>
  <c r="T50" i="1"/>
  <c r="G65" i="1"/>
  <c r="G91" i="1"/>
  <c r="Q98" i="1"/>
  <c r="T93" i="1"/>
  <c r="C68" i="1"/>
  <c r="C50" i="1"/>
  <c r="G67" i="1"/>
  <c r="G97" i="1"/>
  <c r="G82" i="1"/>
  <c r="Q107" i="1"/>
  <c r="C101" i="1"/>
  <c r="C98" i="1"/>
  <c r="T96" i="1"/>
  <c r="C93" i="1"/>
  <c r="M88" i="1"/>
  <c r="C87" i="1"/>
  <c r="C78" i="1"/>
  <c r="M55" i="1"/>
  <c r="C52" i="1"/>
  <c r="Q50" i="1"/>
  <c r="T44" i="1"/>
  <c r="G76" i="1"/>
  <c r="G84" i="1"/>
  <c r="G92" i="1"/>
  <c r="G108" i="1"/>
  <c r="T108" i="1"/>
  <c r="T105" i="1"/>
  <c r="T47" i="1"/>
  <c r="T35" i="1"/>
  <c r="G69" i="1"/>
  <c r="G77" i="1"/>
  <c r="G85" i="1"/>
  <c r="G101" i="1"/>
  <c r="T110" i="1"/>
  <c r="Q108" i="1"/>
  <c r="Q105" i="1"/>
  <c r="M103" i="1"/>
  <c r="T97" i="1"/>
  <c r="M96" i="1"/>
  <c r="T92" i="1"/>
  <c r="T90" i="1"/>
  <c r="C88" i="1"/>
  <c r="Q86" i="1"/>
  <c r="T77" i="1"/>
  <c r="T72" i="1"/>
  <c r="M70" i="1"/>
  <c r="T66" i="1"/>
  <c r="T51" i="1"/>
  <c r="M47" i="1"/>
  <c r="T42" i="1"/>
  <c r="G94" i="1"/>
  <c r="G102" i="1"/>
  <c r="G110" i="1"/>
  <c r="G66" i="1"/>
  <c r="Q110" i="1"/>
  <c r="Q97" i="1"/>
  <c r="C96" i="1"/>
  <c r="Q94" i="1"/>
  <c r="Q92" i="1"/>
  <c r="M90" i="1"/>
  <c r="T82" i="1"/>
  <c r="T79" i="1"/>
  <c r="Q77" i="1"/>
  <c r="M72" i="1"/>
  <c r="Q66" i="1"/>
  <c r="T60" i="1"/>
  <c r="T56" i="1"/>
  <c r="Q51" i="1"/>
  <c r="Q42" i="1"/>
  <c r="G63" i="1"/>
  <c r="G79" i="1"/>
  <c r="G87" i="1"/>
  <c r="G90" i="1"/>
  <c r="M92" i="1"/>
  <c r="T84" i="1"/>
  <c r="M82" i="1"/>
  <c r="C72" i="1"/>
  <c r="Q56" i="1"/>
  <c r="C42" i="1"/>
  <c r="C112" i="1"/>
  <c r="T112" i="1"/>
  <c r="M112" i="1"/>
  <c r="Q112" i="1"/>
  <c r="T109" i="1"/>
  <c r="M109" i="1"/>
  <c r="Q109" i="1"/>
  <c r="M75" i="1"/>
  <c r="Q75" i="1"/>
  <c r="C75" i="1"/>
  <c r="C104" i="1"/>
  <c r="T104" i="1"/>
  <c r="M104" i="1"/>
  <c r="Q104" i="1"/>
  <c r="C81" i="1"/>
  <c r="T81" i="1"/>
  <c r="M81" i="1"/>
  <c r="Q81" i="1"/>
  <c r="M83" i="1"/>
  <c r="Q83" i="1"/>
  <c r="C89" i="1"/>
  <c r="T89" i="1"/>
  <c r="M89" i="1"/>
  <c r="F32" i="1"/>
  <c r="R32" i="1" s="1"/>
  <c r="F40" i="1"/>
  <c r="F48" i="1"/>
  <c r="F56" i="1"/>
  <c r="F64" i="1"/>
  <c r="F35" i="1"/>
  <c r="F43" i="1"/>
  <c r="F51" i="1"/>
  <c r="F59" i="1"/>
  <c r="F67" i="1"/>
  <c r="F38" i="1"/>
  <c r="F46" i="1"/>
  <c r="F54" i="1"/>
  <c r="F62" i="1"/>
  <c r="F36" i="1"/>
  <c r="F44" i="1"/>
  <c r="F52" i="1"/>
  <c r="F60" i="1"/>
  <c r="F39" i="1"/>
  <c r="F47" i="1"/>
  <c r="F55" i="1"/>
  <c r="F63" i="1"/>
  <c r="F71" i="1"/>
  <c r="F72" i="1"/>
  <c r="F80" i="1"/>
  <c r="F88" i="1"/>
  <c r="F96" i="1"/>
  <c r="F65" i="1"/>
  <c r="F66" i="1"/>
  <c r="F70" i="1"/>
  <c r="F75" i="1"/>
  <c r="F83" i="1"/>
  <c r="F91" i="1"/>
  <c r="F57" i="1"/>
  <c r="F58" i="1"/>
  <c r="F61" i="1"/>
  <c r="F68" i="1"/>
  <c r="F78" i="1"/>
  <c r="F86" i="1"/>
  <c r="F94" i="1"/>
  <c r="F33" i="1"/>
  <c r="F34" i="1"/>
  <c r="F49" i="1"/>
  <c r="F50" i="1"/>
  <c r="F53" i="1"/>
  <c r="F73" i="1"/>
  <c r="F81" i="1"/>
  <c r="F89" i="1"/>
  <c r="F41" i="1"/>
  <c r="F42" i="1"/>
  <c r="F45" i="1"/>
  <c r="F76" i="1"/>
  <c r="F84" i="1"/>
  <c r="F92" i="1"/>
  <c r="C111" i="1"/>
  <c r="F110" i="1"/>
  <c r="D108" i="1"/>
  <c r="C103" i="1"/>
  <c r="F102" i="1"/>
  <c r="Q101" i="1"/>
  <c r="D100" i="1"/>
  <c r="M91" i="1"/>
  <c r="Q91" i="1"/>
  <c r="F79" i="1"/>
  <c r="F77" i="1"/>
  <c r="D97" i="1"/>
  <c r="T70" i="1"/>
  <c r="Q70" i="1"/>
  <c r="C70" i="1"/>
  <c r="D96" i="1"/>
  <c r="F112" i="1"/>
  <c r="Q111" i="1"/>
  <c r="D110" i="1"/>
  <c r="M107" i="1"/>
  <c r="F104" i="1"/>
  <c r="Q103" i="1"/>
  <c r="T102" i="1"/>
  <c r="D102" i="1"/>
  <c r="M99" i="1"/>
  <c r="F93" i="1"/>
  <c r="Q89" i="1"/>
  <c r="T78" i="1"/>
  <c r="M78" i="1"/>
  <c r="D77" i="1"/>
  <c r="F37" i="1"/>
  <c r="F109" i="1"/>
  <c r="T107" i="1"/>
  <c r="D107" i="1"/>
  <c r="F101" i="1"/>
  <c r="T99" i="1"/>
  <c r="D99" i="1"/>
  <c r="T86" i="1"/>
  <c r="M86" i="1"/>
  <c r="D85" i="1"/>
  <c r="D71" i="1"/>
  <c r="T62" i="1"/>
  <c r="M62" i="1"/>
  <c r="Q62" i="1"/>
  <c r="C62" i="1"/>
  <c r="D38" i="1"/>
  <c r="D46" i="1"/>
  <c r="D54" i="1"/>
  <c r="D62" i="1"/>
  <c r="D70" i="1"/>
  <c r="D33" i="1"/>
  <c r="D41" i="1"/>
  <c r="D49" i="1"/>
  <c r="D57" i="1"/>
  <c r="D65" i="1"/>
  <c r="D36" i="1"/>
  <c r="D44" i="1"/>
  <c r="D52" i="1"/>
  <c r="D60" i="1"/>
  <c r="D68" i="1"/>
  <c r="D34" i="1"/>
  <c r="M39" i="1"/>
  <c r="D42" i="1"/>
  <c r="D50" i="1"/>
  <c r="D58" i="1"/>
  <c r="D66" i="1"/>
  <c r="D37" i="1"/>
  <c r="D45" i="1"/>
  <c r="D53" i="1"/>
  <c r="D61" i="1"/>
  <c r="D69" i="1"/>
  <c r="M32" i="1"/>
  <c r="N32" i="1" s="1"/>
  <c r="M36" i="1"/>
  <c r="M40" i="1"/>
  <c r="D63" i="1"/>
  <c r="D78" i="1"/>
  <c r="D86" i="1"/>
  <c r="D94" i="1"/>
  <c r="D55" i="1"/>
  <c r="D64" i="1"/>
  <c r="D73" i="1"/>
  <c r="D81" i="1"/>
  <c r="D89" i="1"/>
  <c r="D47" i="1"/>
  <c r="D56" i="1"/>
  <c r="D76" i="1"/>
  <c r="D84" i="1"/>
  <c r="D92" i="1"/>
  <c r="D48" i="1"/>
  <c r="D79" i="1"/>
  <c r="D87" i="1"/>
  <c r="D95" i="1"/>
  <c r="D35" i="1"/>
  <c r="D39" i="1"/>
  <c r="D40" i="1"/>
  <c r="D59" i="1"/>
  <c r="D67" i="1"/>
  <c r="D74" i="1"/>
  <c r="D82" i="1"/>
  <c r="D90" i="1"/>
  <c r="D32" i="1"/>
  <c r="G32" i="1" s="1"/>
  <c r="D112" i="1"/>
  <c r="F106" i="1"/>
  <c r="D104" i="1"/>
  <c r="M101" i="1"/>
  <c r="F98" i="1"/>
  <c r="T94" i="1"/>
  <c r="M94" i="1"/>
  <c r="D93" i="1"/>
  <c r="D75" i="1"/>
  <c r="F74" i="1"/>
  <c r="D72" i="1"/>
  <c r="D105" i="1"/>
  <c r="F111" i="1"/>
  <c r="D109" i="1"/>
  <c r="F103" i="1"/>
  <c r="D101" i="1"/>
  <c r="D83" i="1"/>
  <c r="F82" i="1"/>
  <c r="D80" i="1"/>
  <c r="Q78" i="1"/>
  <c r="C73" i="1"/>
  <c r="T73" i="1"/>
  <c r="M73" i="1"/>
  <c r="D43" i="1"/>
  <c r="Q37" i="1"/>
  <c r="C37" i="1"/>
  <c r="T37" i="1"/>
  <c r="C90" i="1"/>
  <c r="Q88" i="1"/>
  <c r="C82" i="1"/>
  <c r="Q80" i="1"/>
  <c r="C74" i="1"/>
  <c r="Q72" i="1"/>
  <c r="T71" i="1"/>
  <c r="T69" i="1"/>
  <c r="C41" i="1"/>
  <c r="T41" i="1"/>
  <c r="M41" i="1"/>
  <c r="Q39" i="1"/>
  <c r="T38" i="1"/>
  <c r="M38" i="1"/>
  <c r="Q38" i="1"/>
  <c r="C49" i="1"/>
  <c r="T49" i="1"/>
  <c r="M49" i="1"/>
  <c r="Q45" i="1"/>
  <c r="C45" i="1"/>
  <c r="T45" i="1"/>
  <c r="M35" i="1"/>
  <c r="C33" i="1"/>
  <c r="T33" i="1"/>
  <c r="M33" i="1"/>
  <c r="C57" i="1"/>
  <c r="T57" i="1"/>
  <c r="M57" i="1"/>
  <c r="Q53" i="1"/>
  <c r="C53" i="1"/>
  <c r="T53" i="1"/>
  <c r="T46" i="1"/>
  <c r="M46" i="1"/>
  <c r="Q46" i="1"/>
  <c r="M34" i="1"/>
  <c r="Q71" i="1"/>
  <c r="C65" i="1"/>
  <c r="T65" i="1"/>
  <c r="M65" i="1"/>
  <c r="Q61" i="1"/>
  <c r="C61" i="1"/>
  <c r="T61" i="1"/>
  <c r="T54" i="1"/>
  <c r="M54" i="1"/>
  <c r="Q54" i="1"/>
  <c r="Q41" i="1"/>
  <c r="M37" i="1"/>
  <c r="C64" i="1"/>
  <c r="C56" i="1"/>
  <c r="C48" i="1"/>
  <c r="C40" i="1"/>
  <c r="C32" i="1"/>
  <c r="C63" i="1"/>
  <c r="C55" i="1"/>
  <c r="C47" i="1"/>
  <c r="C39" i="1"/>
  <c r="G33" i="1" l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E32" i="1"/>
  <c r="N33" i="1" s="1"/>
  <c r="O32" i="1"/>
  <c r="J32" i="1"/>
  <c r="K32" i="1" s="1"/>
  <c r="Q34" i="1"/>
  <c r="Q32" i="1"/>
  <c r="Q35" i="1"/>
  <c r="Q40" i="1"/>
  <c r="Q36" i="1"/>
  <c r="Q33" i="1"/>
  <c r="H32" i="1" l="1"/>
  <c r="I32" i="1" s="1"/>
  <c r="L32" i="1" s="1"/>
  <c r="E33" i="1"/>
  <c r="E34" i="1" l="1"/>
  <c r="E35" i="1" s="1"/>
  <c r="N34" i="1"/>
  <c r="H33" i="1"/>
  <c r="I33" i="1" s="1"/>
  <c r="J33" i="1"/>
  <c r="K33" i="1" s="1"/>
  <c r="P32" i="1"/>
  <c r="H35" i="1" l="1"/>
  <c r="N36" i="1"/>
  <c r="H34" i="1"/>
  <c r="I34" i="1" s="1"/>
  <c r="N35" i="1"/>
  <c r="E36" i="1"/>
  <c r="L33" i="1"/>
  <c r="J34" i="1" s="1"/>
  <c r="K34" i="1" s="1"/>
  <c r="O33" i="1"/>
  <c r="S32" i="1"/>
  <c r="H36" i="1" l="1"/>
  <c r="N37" i="1"/>
  <c r="E37" i="1"/>
  <c r="P33" i="1"/>
  <c r="O34" i="1" s="1"/>
  <c r="L34" i="1"/>
  <c r="J35" i="1" s="1"/>
  <c r="K35" i="1" s="1"/>
  <c r="R33" i="1"/>
  <c r="I35" i="1"/>
  <c r="E38" i="1" l="1"/>
  <c r="N39" i="1" s="1"/>
  <c r="N38" i="1"/>
  <c r="H37" i="1"/>
  <c r="P34" i="1"/>
  <c r="O35" i="1" s="1"/>
  <c r="S33" i="1"/>
  <c r="R34" i="1" s="1"/>
  <c r="L35" i="1"/>
  <c r="J36" i="1" s="1"/>
  <c r="K36" i="1" s="1"/>
  <c r="I36" i="1"/>
  <c r="H38" i="1" l="1"/>
  <c r="E39" i="1"/>
  <c r="N40" i="1" s="1"/>
  <c r="S34" i="1"/>
  <c r="R35" i="1" s="1"/>
  <c r="P35" i="1"/>
  <c r="O36" i="1" s="1"/>
  <c r="L36" i="1"/>
  <c r="J37" i="1" s="1"/>
  <c r="K37" i="1" s="1"/>
  <c r="I37" i="1"/>
  <c r="E40" i="1" l="1"/>
  <c r="N41" i="1" s="1"/>
  <c r="H39" i="1"/>
  <c r="S35" i="1"/>
  <c r="R36" i="1" s="1"/>
  <c r="P36" i="1"/>
  <c r="O37" i="1" s="1"/>
  <c r="L37" i="1"/>
  <c r="J38" i="1" s="1"/>
  <c r="K38" i="1" s="1"/>
  <c r="I38" i="1"/>
  <c r="H40" i="1" l="1"/>
  <c r="E41" i="1"/>
  <c r="N42" i="1" s="1"/>
  <c r="P37" i="1"/>
  <c r="O38" i="1" s="1"/>
  <c r="S36" i="1"/>
  <c r="R37" i="1" s="1"/>
  <c r="L38" i="1"/>
  <c r="J39" i="1" s="1"/>
  <c r="K39" i="1" s="1"/>
  <c r="I39" i="1"/>
  <c r="E42" i="1" l="1"/>
  <c r="N43" i="1" s="1"/>
  <c r="H41" i="1"/>
  <c r="I41" i="1" s="1"/>
  <c r="S37" i="1"/>
  <c r="R38" i="1" s="1"/>
  <c r="P38" i="1"/>
  <c r="O39" i="1" s="1"/>
  <c r="L39" i="1"/>
  <c r="J40" i="1" s="1"/>
  <c r="K40" i="1" s="1"/>
  <c r="I40" i="1"/>
  <c r="H42" i="1" l="1"/>
  <c r="I42" i="1" s="1"/>
  <c r="E43" i="1"/>
  <c r="N44" i="1" s="1"/>
  <c r="S38" i="1"/>
  <c r="R39" i="1" s="1"/>
  <c r="P39" i="1"/>
  <c r="O40" i="1" s="1"/>
  <c r="L40" i="1"/>
  <c r="J41" i="1" s="1"/>
  <c r="K41" i="1" s="1"/>
  <c r="E44" i="1" l="1"/>
  <c r="N45" i="1" s="1"/>
  <c r="H43" i="1"/>
  <c r="I43" i="1" s="1"/>
  <c r="P40" i="1"/>
  <c r="O41" i="1" s="1"/>
  <c r="S39" i="1"/>
  <c r="R40" i="1" s="1"/>
  <c r="L41" i="1"/>
  <c r="E45" i="1" l="1"/>
  <c r="N46" i="1" s="1"/>
  <c r="H44" i="1"/>
  <c r="I44" i="1" s="1"/>
  <c r="S40" i="1"/>
  <c r="R41" i="1" s="1"/>
  <c r="J42" i="1"/>
  <c r="K42" i="1" s="1"/>
  <c r="L42" i="1" s="1"/>
  <c r="P41" i="1"/>
  <c r="H45" i="1" l="1"/>
  <c r="I45" i="1" s="1"/>
  <c r="E46" i="1"/>
  <c r="N47" i="1" s="1"/>
  <c r="S41" i="1"/>
  <c r="R42" i="1" s="1"/>
  <c r="O42" i="1"/>
  <c r="P42" i="1" s="1"/>
  <c r="J43" i="1"/>
  <c r="K43" i="1" s="1"/>
  <c r="E47" i="1" l="1"/>
  <c r="N48" i="1" s="1"/>
  <c r="H46" i="1"/>
  <c r="I46" i="1" s="1"/>
  <c r="L43" i="1"/>
  <c r="O43" i="1"/>
  <c r="S42" i="1"/>
  <c r="H47" i="1" l="1"/>
  <c r="I47" i="1" s="1"/>
  <c r="E48" i="1"/>
  <c r="N49" i="1" s="1"/>
  <c r="P43" i="1"/>
  <c r="O44" i="1" s="1"/>
  <c r="R43" i="1"/>
  <c r="J44" i="1"/>
  <c r="K44" i="1" s="1"/>
  <c r="L44" i="1" s="1"/>
  <c r="H48" i="1" l="1"/>
  <c r="I48" i="1" s="1"/>
  <c r="E49" i="1"/>
  <c r="N50" i="1" s="1"/>
  <c r="S43" i="1"/>
  <c r="R44" i="1" s="1"/>
  <c r="J45" i="1"/>
  <c r="K45" i="1" s="1"/>
  <c r="L45" i="1" s="1"/>
  <c r="P44" i="1"/>
  <c r="H49" i="1" l="1"/>
  <c r="I49" i="1" s="1"/>
  <c r="E50" i="1"/>
  <c r="N51" i="1" s="1"/>
  <c r="J46" i="1"/>
  <c r="K46" i="1" s="1"/>
  <c r="O45" i="1"/>
  <c r="P45" i="1" s="1"/>
  <c r="S44" i="1"/>
  <c r="H50" i="1" l="1"/>
  <c r="I50" i="1" s="1"/>
  <c r="E51" i="1"/>
  <c r="N52" i="1" s="1"/>
  <c r="O46" i="1"/>
  <c r="R45" i="1"/>
  <c r="S45" i="1" s="1"/>
  <c r="L46" i="1"/>
  <c r="H51" i="1" l="1"/>
  <c r="I51" i="1" s="1"/>
  <c r="E52" i="1"/>
  <c r="N53" i="1" s="1"/>
  <c r="P46" i="1"/>
  <c r="O47" i="1" s="1"/>
  <c r="R46" i="1"/>
  <c r="J47" i="1"/>
  <c r="K47" i="1" s="1"/>
  <c r="L47" i="1" s="1"/>
  <c r="H52" i="1" l="1"/>
  <c r="I52" i="1" s="1"/>
  <c r="E53" i="1"/>
  <c r="N54" i="1" s="1"/>
  <c r="S46" i="1"/>
  <c r="R47" i="1" s="1"/>
  <c r="J48" i="1"/>
  <c r="K48" i="1" s="1"/>
  <c r="P47" i="1"/>
  <c r="E54" i="1" l="1"/>
  <c r="N55" i="1" s="1"/>
  <c r="H53" i="1"/>
  <c r="I53" i="1" s="1"/>
  <c r="S47" i="1"/>
  <c r="R48" i="1" s="1"/>
  <c r="L48" i="1"/>
  <c r="J49" i="1" s="1"/>
  <c r="K49" i="1" s="1"/>
  <c r="O48" i="1"/>
  <c r="H54" i="1" l="1"/>
  <c r="I54" i="1" s="1"/>
  <c r="E55" i="1"/>
  <c r="N56" i="1" s="1"/>
  <c r="P48" i="1"/>
  <c r="O49" i="1" s="1"/>
  <c r="L49" i="1"/>
  <c r="J50" i="1" s="1"/>
  <c r="K50" i="1" s="1"/>
  <c r="L50" i="1" s="1"/>
  <c r="H55" i="1" l="1"/>
  <c r="I55" i="1" s="1"/>
  <c r="E56" i="1"/>
  <c r="N57" i="1" s="1"/>
  <c r="P49" i="1"/>
  <c r="O50" i="1" s="1"/>
  <c r="P50" i="1" s="1"/>
  <c r="S48" i="1"/>
  <c r="R49" i="1" s="1"/>
  <c r="J51" i="1"/>
  <c r="K51" i="1" s="1"/>
  <c r="H56" i="1" l="1"/>
  <c r="I56" i="1" s="1"/>
  <c r="E57" i="1"/>
  <c r="N58" i="1" s="1"/>
  <c r="S49" i="1"/>
  <c r="R50" i="1" s="1"/>
  <c r="S50" i="1" s="1"/>
  <c r="L51" i="1"/>
  <c r="J52" i="1" s="1"/>
  <c r="K52" i="1" s="1"/>
  <c r="L52" i="1" s="1"/>
  <c r="O51" i="1"/>
  <c r="H57" i="1" l="1"/>
  <c r="I57" i="1" s="1"/>
  <c r="E58" i="1"/>
  <c r="N59" i="1" s="1"/>
  <c r="P51" i="1"/>
  <c r="O52" i="1" s="1"/>
  <c r="P52" i="1" s="1"/>
  <c r="J53" i="1"/>
  <c r="K53" i="1" s="1"/>
  <c r="R51" i="1"/>
  <c r="H58" i="1" l="1"/>
  <c r="I58" i="1" s="1"/>
  <c r="E59" i="1"/>
  <c r="N60" i="1" s="1"/>
  <c r="S51" i="1"/>
  <c r="R52" i="1" s="1"/>
  <c r="S52" i="1" s="1"/>
  <c r="O53" i="1"/>
  <c r="L53" i="1"/>
  <c r="E60" i="1" l="1"/>
  <c r="N61" i="1" s="1"/>
  <c r="H59" i="1"/>
  <c r="I59" i="1" s="1"/>
  <c r="H60" i="1"/>
  <c r="I60" i="1" s="1"/>
  <c r="E61" i="1"/>
  <c r="N62" i="1" s="1"/>
  <c r="J54" i="1"/>
  <c r="K54" i="1" s="1"/>
  <c r="R53" i="1"/>
  <c r="P53" i="1"/>
  <c r="E62" i="1" l="1"/>
  <c r="N63" i="1" s="1"/>
  <c r="H61" i="1"/>
  <c r="I61" i="1" s="1"/>
  <c r="S53" i="1"/>
  <c r="R54" i="1" s="1"/>
  <c r="O54" i="1"/>
  <c r="L54" i="1"/>
  <c r="H62" i="1" l="1"/>
  <c r="I62" i="1" s="1"/>
  <c r="E63" i="1"/>
  <c r="N64" i="1" s="1"/>
  <c r="P54" i="1"/>
  <c r="O55" i="1" s="1"/>
  <c r="J55" i="1"/>
  <c r="K55" i="1" s="1"/>
  <c r="S54" i="1" l="1"/>
  <c r="R55" i="1" s="1"/>
  <c r="L55" i="1"/>
  <c r="P55" i="1" s="1"/>
  <c r="E64" i="1"/>
  <c r="N65" i="1" s="1"/>
  <c r="H63" i="1"/>
  <c r="I63" i="1" s="1"/>
  <c r="J56" i="1" l="1"/>
  <c r="K56" i="1" s="1"/>
  <c r="L56" i="1" s="1"/>
  <c r="J57" i="1" s="1"/>
  <c r="K57" i="1" s="1"/>
  <c r="H64" i="1"/>
  <c r="I64" i="1" s="1"/>
  <c r="E65" i="1"/>
  <c r="N66" i="1" s="1"/>
  <c r="S55" i="1"/>
  <c r="R56" i="1" s="1"/>
  <c r="O56" i="1"/>
  <c r="P56" i="1" l="1"/>
  <c r="S56" i="1" s="1"/>
  <c r="R57" i="1" s="1"/>
  <c r="E66" i="1"/>
  <c r="N67" i="1" s="1"/>
  <c r="H65" i="1"/>
  <c r="I65" i="1" s="1"/>
  <c r="L57" i="1"/>
  <c r="O57" i="1" l="1"/>
  <c r="P57" i="1" s="1"/>
  <c r="O58" i="1" s="1"/>
  <c r="H66" i="1"/>
  <c r="I66" i="1" s="1"/>
  <c r="E67" i="1"/>
  <c r="N68" i="1" s="1"/>
  <c r="J58" i="1"/>
  <c r="K58" i="1" s="1"/>
  <c r="L58" i="1" s="1"/>
  <c r="S57" i="1" l="1"/>
  <c r="R58" i="1" s="1"/>
  <c r="E68" i="1"/>
  <c r="N69" i="1" s="1"/>
  <c r="H67" i="1"/>
  <c r="I67" i="1" s="1"/>
  <c r="J59" i="1"/>
  <c r="K59" i="1" s="1"/>
  <c r="P58" i="1"/>
  <c r="L59" i="1" l="1"/>
  <c r="J60" i="1" s="1"/>
  <c r="K60" i="1" s="1"/>
  <c r="E69" i="1"/>
  <c r="N70" i="1" s="1"/>
  <c r="H68" i="1"/>
  <c r="I68" i="1" s="1"/>
  <c r="O59" i="1"/>
  <c r="S58" i="1"/>
  <c r="P59" i="1" l="1"/>
  <c r="O60" i="1" s="1"/>
  <c r="H69" i="1"/>
  <c r="I69" i="1" s="1"/>
  <c r="E70" i="1"/>
  <c r="N71" i="1" s="1"/>
  <c r="R59" i="1"/>
  <c r="L60" i="1"/>
  <c r="S59" i="1" l="1"/>
  <c r="R60" i="1" s="1"/>
  <c r="P60" i="1"/>
  <c r="O61" i="1" s="1"/>
  <c r="H70" i="1"/>
  <c r="I70" i="1" s="1"/>
  <c r="E71" i="1"/>
  <c r="N72" i="1" s="1"/>
  <c r="J61" i="1"/>
  <c r="K61" i="1" s="1"/>
  <c r="S60" i="1" l="1"/>
  <c r="R61" i="1" s="1"/>
  <c r="H71" i="1"/>
  <c r="I71" i="1" s="1"/>
  <c r="E72" i="1"/>
  <c r="N73" i="1" s="1"/>
  <c r="L61" i="1"/>
  <c r="H72" i="1" l="1"/>
  <c r="I72" i="1" s="1"/>
  <c r="E73" i="1"/>
  <c r="N74" i="1" s="1"/>
  <c r="J62" i="1"/>
  <c r="K62" i="1" s="1"/>
  <c r="P61" i="1"/>
  <c r="L62" i="1" l="1"/>
  <c r="J63" i="1" s="1"/>
  <c r="K63" i="1" s="1"/>
  <c r="E74" i="1"/>
  <c r="N75" i="1" s="1"/>
  <c r="H73" i="1"/>
  <c r="I73" i="1" s="1"/>
  <c r="O62" i="1"/>
  <c r="S61" i="1"/>
  <c r="P62" i="1" l="1"/>
  <c r="O63" i="1" s="1"/>
  <c r="L63" i="1"/>
  <c r="H74" i="1"/>
  <c r="I74" i="1" s="1"/>
  <c r="E75" i="1"/>
  <c r="N76" i="1" s="1"/>
  <c r="R62" i="1"/>
  <c r="S62" i="1" l="1"/>
  <c r="R63" i="1" s="1"/>
  <c r="P63" i="1"/>
  <c r="O64" i="1" s="1"/>
  <c r="J64" i="1"/>
  <c r="K64" i="1" s="1"/>
  <c r="E76" i="1"/>
  <c r="N77" i="1" s="1"/>
  <c r="H75" i="1"/>
  <c r="I75" i="1" s="1"/>
  <c r="S63" i="1" l="1"/>
  <c r="R64" i="1" s="1"/>
  <c r="L64" i="1"/>
  <c r="H76" i="1"/>
  <c r="I76" i="1" s="1"/>
  <c r="E77" i="1"/>
  <c r="N78" i="1" s="1"/>
  <c r="J65" i="1" l="1"/>
  <c r="K65" i="1" s="1"/>
  <c r="L65" i="1" s="1"/>
  <c r="P64" i="1"/>
  <c r="E78" i="1"/>
  <c r="N79" i="1" s="1"/>
  <c r="H77" i="1"/>
  <c r="I77" i="1" s="1"/>
  <c r="J66" i="1" l="1"/>
  <c r="K66" i="1" s="1"/>
  <c r="L66" i="1" s="1"/>
  <c r="O65" i="1"/>
  <c r="P65" i="1" s="1"/>
  <c r="O66" i="1" s="1"/>
  <c r="S64" i="1"/>
  <c r="R65" i="1" s="1"/>
  <c r="H78" i="1"/>
  <c r="I78" i="1" s="1"/>
  <c r="E79" i="1"/>
  <c r="N80" i="1" s="1"/>
  <c r="S65" i="1" l="1"/>
  <c r="R66" i="1" s="1"/>
  <c r="P66" i="1"/>
  <c r="O67" i="1" s="1"/>
  <c r="J67" i="1"/>
  <c r="K67" i="1" s="1"/>
  <c r="E80" i="1"/>
  <c r="N81" i="1" s="1"/>
  <c r="H79" i="1"/>
  <c r="I79" i="1" s="1"/>
  <c r="S66" i="1" l="1"/>
  <c r="R67" i="1" s="1"/>
  <c r="L67" i="1"/>
  <c r="J68" i="1" s="1"/>
  <c r="K68" i="1" s="1"/>
  <c r="H80" i="1"/>
  <c r="I80" i="1" s="1"/>
  <c r="E81" i="1"/>
  <c r="N82" i="1" s="1"/>
  <c r="P67" i="1" l="1"/>
  <c r="S67" i="1" s="1"/>
  <c r="L68" i="1"/>
  <c r="J69" i="1" s="1"/>
  <c r="E82" i="1"/>
  <c r="N83" i="1" s="1"/>
  <c r="H81" i="1"/>
  <c r="I81" i="1" s="1"/>
  <c r="O68" i="1" l="1"/>
  <c r="P68" i="1" s="1"/>
  <c r="O69" i="1" s="1"/>
  <c r="K69" i="1"/>
  <c r="L69" i="1" s="1"/>
  <c r="J70" i="1" s="1"/>
  <c r="K70" i="1" s="1"/>
  <c r="R68" i="1"/>
  <c r="H82" i="1"/>
  <c r="I82" i="1" s="1"/>
  <c r="E83" i="1"/>
  <c r="N84" i="1" s="1"/>
  <c r="S68" i="1" l="1"/>
  <c r="R69" i="1" s="1"/>
  <c r="P69" i="1"/>
  <c r="O70" i="1" s="1"/>
  <c r="L70" i="1"/>
  <c r="H83" i="1"/>
  <c r="I83" i="1" s="1"/>
  <c r="E84" i="1"/>
  <c r="N85" i="1" s="1"/>
  <c r="S69" i="1" l="1"/>
  <c r="R70" i="1" s="1"/>
  <c r="P70" i="1"/>
  <c r="O71" i="1" s="1"/>
  <c r="J71" i="1"/>
  <c r="K71" i="1" s="1"/>
  <c r="L71" i="1" s="1"/>
  <c r="E85" i="1"/>
  <c r="N86" i="1" s="1"/>
  <c r="H84" i="1"/>
  <c r="I84" i="1" s="1"/>
  <c r="S70" i="1" l="1"/>
  <c r="R71" i="1" s="1"/>
  <c r="P71" i="1"/>
  <c r="O72" i="1" s="1"/>
  <c r="J72" i="1"/>
  <c r="K72" i="1" s="1"/>
  <c r="H85" i="1"/>
  <c r="I85" i="1" s="1"/>
  <c r="E86" i="1"/>
  <c r="N87" i="1" s="1"/>
  <c r="S71" i="1" l="1"/>
  <c r="R72" i="1" s="1"/>
  <c r="L72" i="1"/>
  <c r="E87" i="1"/>
  <c r="N88" i="1" s="1"/>
  <c r="H86" i="1"/>
  <c r="I86" i="1" s="1"/>
  <c r="J73" i="1" l="1"/>
  <c r="K73" i="1" s="1"/>
  <c r="P72" i="1"/>
  <c r="H87" i="1"/>
  <c r="I87" i="1" s="1"/>
  <c r="E88" i="1"/>
  <c r="N89" i="1" s="1"/>
  <c r="O73" i="1" l="1"/>
  <c r="S72" i="1"/>
  <c r="R73" i="1" s="1"/>
  <c r="L73" i="1"/>
  <c r="E89" i="1"/>
  <c r="N90" i="1" s="1"/>
  <c r="H88" i="1"/>
  <c r="I88" i="1" s="1"/>
  <c r="J74" i="1" l="1"/>
  <c r="K74" i="1" s="1"/>
  <c r="L74" i="1" s="1"/>
  <c r="P73" i="1"/>
  <c r="E90" i="1"/>
  <c r="N91" i="1" s="1"/>
  <c r="H89" i="1"/>
  <c r="I89" i="1" s="1"/>
  <c r="J75" i="1" l="1"/>
  <c r="K75" i="1" s="1"/>
  <c r="O74" i="1"/>
  <c r="P74" i="1" s="1"/>
  <c r="S73" i="1"/>
  <c r="R74" i="1" s="1"/>
  <c r="E91" i="1"/>
  <c r="N92" i="1" s="1"/>
  <c r="H90" i="1"/>
  <c r="I90" i="1" s="1"/>
  <c r="L75" i="1" l="1"/>
  <c r="J76" i="1" s="1"/>
  <c r="K76" i="1" s="1"/>
  <c r="L76" i="1" s="1"/>
  <c r="S74" i="1"/>
  <c r="R75" i="1" s="1"/>
  <c r="O75" i="1"/>
  <c r="H91" i="1"/>
  <c r="I91" i="1" s="1"/>
  <c r="E92" i="1"/>
  <c r="N93" i="1" s="1"/>
  <c r="P75" i="1" l="1"/>
  <c r="S75" i="1" s="1"/>
  <c r="R76" i="1" s="1"/>
  <c r="J77" i="1"/>
  <c r="K77" i="1" s="1"/>
  <c r="L77" i="1" s="1"/>
  <c r="H92" i="1"/>
  <c r="I92" i="1" s="1"/>
  <c r="E93" i="1"/>
  <c r="N94" i="1" s="1"/>
  <c r="O76" i="1" l="1"/>
  <c r="P76" i="1" s="1"/>
  <c r="O77" i="1" s="1"/>
  <c r="P77" i="1" s="1"/>
  <c r="J78" i="1"/>
  <c r="K78" i="1" s="1"/>
  <c r="E94" i="1"/>
  <c r="N95" i="1" s="1"/>
  <c r="H93" i="1"/>
  <c r="I93" i="1" s="1"/>
  <c r="S76" i="1" l="1"/>
  <c r="R77" i="1" s="1"/>
  <c r="L78" i="1"/>
  <c r="J79" i="1" s="1"/>
  <c r="K79" i="1" s="1"/>
  <c r="O78" i="1"/>
  <c r="E95" i="1"/>
  <c r="N96" i="1" s="1"/>
  <c r="H94" i="1"/>
  <c r="I94" i="1" s="1"/>
  <c r="S77" i="1" l="1"/>
  <c r="R78" i="1" s="1"/>
  <c r="P78" i="1"/>
  <c r="O79" i="1" s="1"/>
  <c r="L79" i="1"/>
  <c r="E96" i="1"/>
  <c r="N97" i="1" s="1"/>
  <c r="H95" i="1"/>
  <c r="I95" i="1" s="1"/>
  <c r="S78" i="1" l="1"/>
  <c r="R79" i="1" s="1"/>
  <c r="P79" i="1"/>
  <c r="O80" i="1" s="1"/>
  <c r="J80" i="1"/>
  <c r="K80" i="1" s="1"/>
  <c r="E97" i="1"/>
  <c r="N98" i="1" s="1"/>
  <c r="H96" i="1"/>
  <c r="I96" i="1" s="1"/>
  <c r="S79" i="1" l="1"/>
  <c r="R80" i="1" s="1"/>
  <c r="L80" i="1"/>
  <c r="P80" i="1" s="1"/>
  <c r="O81" i="1" s="1"/>
  <c r="H97" i="1"/>
  <c r="I97" i="1" s="1"/>
  <c r="E98" i="1"/>
  <c r="N99" i="1" s="1"/>
  <c r="J81" i="1" l="1"/>
  <c r="K81" i="1" s="1"/>
  <c r="L81" i="1" s="1"/>
  <c r="J82" i="1" s="1"/>
  <c r="K82" i="1" s="1"/>
  <c r="S80" i="1"/>
  <c r="R81" i="1" s="1"/>
  <c r="E99" i="1"/>
  <c r="N100" i="1" s="1"/>
  <c r="H98" i="1"/>
  <c r="I98" i="1" s="1"/>
  <c r="P81" i="1" l="1"/>
  <c r="S81" i="1" s="1"/>
  <c r="R82" i="1" s="1"/>
  <c r="L82" i="1"/>
  <c r="J83" i="1" s="1"/>
  <c r="K83" i="1" s="1"/>
  <c r="E100" i="1"/>
  <c r="N101" i="1" s="1"/>
  <c r="H99" i="1"/>
  <c r="I99" i="1" s="1"/>
  <c r="O82" i="1" l="1"/>
  <c r="P82" i="1" s="1"/>
  <c r="O83" i="1" s="1"/>
  <c r="L83" i="1"/>
  <c r="J84" i="1" s="1"/>
  <c r="K84" i="1" s="1"/>
  <c r="E101" i="1"/>
  <c r="N102" i="1" s="1"/>
  <c r="H100" i="1"/>
  <c r="I100" i="1" s="1"/>
  <c r="S82" i="1" l="1"/>
  <c r="R83" i="1" s="1"/>
  <c r="P83" i="1"/>
  <c r="L84" i="1"/>
  <c r="J85" i="1" s="1"/>
  <c r="K85" i="1" s="1"/>
  <c r="H101" i="1"/>
  <c r="I101" i="1" s="1"/>
  <c r="E102" i="1"/>
  <c r="N103" i="1" s="1"/>
  <c r="S83" i="1" l="1"/>
  <c r="R84" i="1" s="1"/>
  <c r="O84" i="1"/>
  <c r="P84" i="1" s="1"/>
  <c r="L85" i="1"/>
  <c r="J86" i="1" s="1"/>
  <c r="K86" i="1" s="1"/>
  <c r="E103" i="1"/>
  <c r="N104" i="1" s="1"/>
  <c r="H102" i="1"/>
  <c r="I102" i="1" s="1"/>
  <c r="S84" i="1" l="1"/>
  <c r="R85" i="1" s="1"/>
  <c r="O85" i="1"/>
  <c r="P85" i="1" s="1"/>
  <c r="L86" i="1"/>
  <c r="J87" i="1" s="1"/>
  <c r="K87" i="1" s="1"/>
  <c r="E104" i="1"/>
  <c r="N105" i="1" s="1"/>
  <c r="H103" i="1"/>
  <c r="I103" i="1" s="1"/>
  <c r="S85" i="1" l="1"/>
  <c r="R86" i="1" s="1"/>
  <c r="O86" i="1"/>
  <c r="P86" i="1" s="1"/>
  <c r="S86" i="1" s="1"/>
  <c r="R87" i="1" s="1"/>
  <c r="L87" i="1"/>
  <c r="J88" i="1" s="1"/>
  <c r="K88" i="1" s="1"/>
  <c r="H104" i="1"/>
  <c r="I104" i="1" s="1"/>
  <c r="E105" i="1"/>
  <c r="N106" i="1" s="1"/>
  <c r="O87" i="1" l="1"/>
  <c r="P87" i="1" s="1"/>
  <c r="L88" i="1"/>
  <c r="H105" i="1"/>
  <c r="I105" i="1" s="1"/>
  <c r="E106" i="1"/>
  <c r="N107" i="1" s="1"/>
  <c r="J89" i="1" l="1"/>
  <c r="K89" i="1" s="1"/>
  <c r="S87" i="1"/>
  <c r="R88" i="1" s="1"/>
  <c r="O88" i="1"/>
  <c r="P88" i="1" s="1"/>
  <c r="O89" i="1" s="1"/>
  <c r="E107" i="1"/>
  <c r="N108" i="1" s="1"/>
  <c r="H106" i="1"/>
  <c r="I106" i="1" s="1"/>
  <c r="L89" i="1" l="1"/>
  <c r="S88" i="1"/>
  <c r="R89" i="1" s="1"/>
  <c r="E108" i="1"/>
  <c r="N109" i="1" s="1"/>
  <c r="H107" i="1"/>
  <c r="I107" i="1" s="1"/>
  <c r="J90" i="1" l="1"/>
  <c r="K90" i="1" s="1"/>
  <c r="P89" i="1"/>
  <c r="O90" i="1" s="1"/>
  <c r="H108" i="1"/>
  <c r="I108" i="1" s="1"/>
  <c r="E109" i="1"/>
  <c r="N110" i="1" s="1"/>
  <c r="S89" i="1" l="1"/>
  <c r="R90" i="1" s="1"/>
  <c r="L90" i="1"/>
  <c r="E110" i="1"/>
  <c r="N111" i="1" s="1"/>
  <c r="H109" i="1"/>
  <c r="I109" i="1" s="1"/>
  <c r="J91" i="1" l="1"/>
  <c r="K91" i="1" s="1"/>
  <c r="P90" i="1"/>
  <c r="E111" i="1"/>
  <c r="N112" i="1" s="1"/>
  <c r="H110" i="1"/>
  <c r="I110" i="1" s="1"/>
  <c r="L91" i="1" l="1"/>
  <c r="J92" i="1" s="1"/>
  <c r="K92" i="1" s="1"/>
  <c r="L92" i="1" s="1"/>
  <c r="O91" i="1"/>
  <c r="S90" i="1"/>
  <c r="E112" i="1"/>
  <c r="H112" i="1" s="1"/>
  <c r="I112" i="1" s="1"/>
  <c r="H111" i="1"/>
  <c r="I111" i="1" s="1"/>
  <c r="P91" i="1" l="1"/>
  <c r="O92" i="1" s="1"/>
  <c r="R91" i="1"/>
  <c r="J93" i="1"/>
  <c r="K93" i="1" s="1"/>
  <c r="S91" i="1" l="1"/>
  <c r="R92" i="1" s="1"/>
  <c r="P92" i="1"/>
  <c r="O93" i="1" s="1"/>
  <c r="L93" i="1"/>
  <c r="S92" i="1" l="1"/>
  <c r="P93" i="1"/>
  <c r="O94" i="1" s="1"/>
  <c r="J94" i="1"/>
  <c r="K94" i="1" s="1"/>
  <c r="L94" i="1"/>
  <c r="J95" i="1" s="1"/>
  <c r="K95" i="1" s="1"/>
  <c r="R93" i="1"/>
  <c r="S93" i="1" l="1"/>
  <c r="P94" i="1"/>
  <c r="O95" i="1" s="1"/>
  <c r="L95" i="1"/>
  <c r="R94" i="1"/>
  <c r="S94" i="1" s="1"/>
  <c r="P95" i="1" l="1"/>
  <c r="O96" i="1" s="1"/>
  <c r="L96" i="1"/>
  <c r="L97" i="1" s="1"/>
  <c r="J96" i="1"/>
  <c r="K96" i="1" s="1"/>
  <c r="R95" i="1"/>
  <c r="S95" i="1" s="1"/>
  <c r="P96" i="1"/>
  <c r="O97" i="1" s="1"/>
  <c r="J97" i="1" l="1"/>
  <c r="K97" i="1" s="1"/>
  <c r="P97" i="1"/>
  <c r="O98" i="1" s="1"/>
  <c r="J98" i="1"/>
  <c r="K98" i="1" s="1"/>
  <c r="R96" i="1"/>
  <c r="S96" i="1" s="1"/>
  <c r="R97" i="1" s="1"/>
  <c r="L98" i="1" l="1"/>
  <c r="J99" i="1" s="1"/>
  <c r="K99" i="1" s="1"/>
  <c r="S97" i="1"/>
  <c r="R98" i="1" s="1"/>
  <c r="P98" i="1" l="1"/>
  <c r="S98" i="1" s="1"/>
  <c r="L99" i="1"/>
  <c r="J100" i="1" s="1"/>
  <c r="K100" i="1" s="1"/>
  <c r="O99" i="1" l="1"/>
  <c r="P99" i="1" s="1"/>
  <c r="O100" i="1" s="1"/>
  <c r="L100" i="1"/>
  <c r="J101" i="1" s="1"/>
  <c r="K101" i="1" s="1"/>
  <c r="R99" i="1"/>
  <c r="S99" i="1" l="1"/>
  <c r="P100" i="1"/>
  <c r="O101" i="1" s="1"/>
  <c r="L101" i="1"/>
  <c r="J102" i="1" s="1"/>
  <c r="K102" i="1" s="1"/>
  <c r="R100" i="1"/>
  <c r="S100" i="1" l="1"/>
  <c r="P101" i="1"/>
  <c r="L102" i="1"/>
  <c r="J103" i="1" s="1"/>
  <c r="K103" i="1" s="1"/>
  <c r="R101" i="1"/>
  <c r="S101" i="1" s="1"/>
  <c r="O102" i="1"/>
  <c r="P102" i="1" s="1"/>
  <c r="L103" i="1" l="1"/>
  <c r="J104" i="1" s="1"/>
  <c r="K104" i="1" s="1"/>
  <c r="O103" i="1"/>
  <c r="P103" i="1" s="1"/>
  <c r="R102" i="1"/>
  <c r="S102" i="1" s="1"/>
  <c r="L104" i="1" l="1"/>
  <c r="J105" i="1" s="1"/>
  <c r="K105" i="1" s="1"/>
  <c r="R103" i="1"/>
  <c r="S103" i="1" s="1"/>
  <c r="R104" i="1" s="1"/>
  <c r="O104" i="1"/>
  <c r="P104" i="1" s="1"/>
  <c r="L105" i="1" l="1"/>
  <c r="O105" i="1"/>
  <c r="S104" i="1"/>
  <c r="R105" i="1" s="1"/>
  <c r="P105" i="1" l="1"/>
  <c r="O106" i="1" s="1"/>
  <c r="J106" i="1"/>
  <c r="K106" i="1" s="1"/>
  <c r="L106" i="1"/>
  <c r="J107" i="1" s="1"/>
  <c r="K107" i="1" s="1"/>
  <c r="S105" i="1"/>
  <c r="P106" i="1" l="1"/>
  <c r="L107" i="1"/>
  <c r="J108" i="1" s="1"/>
  <c r="K108" i="1" s="1"/>
  <c r="O107" i="1"/>
  <c r="R106" i="1"/>
  <c r="S106" i="1" s="1"/>
  <c r="R107" i="1" s="1"/>
  <c r="P107" i="1" l="1"/>
  <c r="L108" i="1"/>
  <c r="J109" i="1" s="1"/>
  <c r="K109" i="1" s="1"/>
  <c r="S107" i="1"/>
  <c r="R108" i="1" s="1"/>
  <c r="O108" i="1"/>
  <c r="P108" i="1" l="1"/>
  <c r="S108" i="1" s="1"/>
  <c r="R109" i="1" s="1"/>
  <c r="L109" i="1"/>
  <c r="O109" i="1" l="1"/>
  <c r="P109" i="1"/>
  <c r="S109" i="1" s="1"/>
  <c r="R110" i="1" s="1"/>
  <c r="J110" i="1"/>
  <c r="O110" i="1" l="1"/>
  <c r="K110" i="1"/>
  <c r="L110" i="1"/>
  <c r="J111" i="1" l="1"/>
  <c r="K111" i="1" s="1"/>
  <c r="P110" i="1"/>
  <c r="O111" i="1" l="1"/>
  <c r="S110" i="1"/>
  <c r="L111" i="1"/>
  <c r="R111" i="1" l="1"/>
  <c r="J112" i="1"/>
  <c r="K112" i="1" s="1"/>
  <c r="P111" i="1"/>
  <c r="O112" i="1" s="1"/>
  <c r="S111" i="1" l="1"/>
  <c r="R112" i="1" s="1"/>
  <c r="L112" i="1"/>
  <c r="P112" i="1" s="1"/>
  <c r="S1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tc={688AF7C8-B803-3C40-978B-170E20E60E38}</author>
    <author>tc={280F6545-ED46-9448-A743-003E1F96BC98}</author>
    <author>tc={38E92C96-9DD8-6B42-A2C9-94C48566F4BB}</author>
    <author>tc={B240711D-16A8-D842-A5B4-6891DE0C61AF}</author>
    <author>tc={A501927B-C070-3F42-8F97-72B0E5B19178}</author>
  </authors>
  <commentList>
    <comment ref="G28" authorId="0" shapeId="0" xr:uid="{688AF7C8-B803-3C40-978B-170E20E60E3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 joke: https://www.ssa.gov/oact/cola/colaseries.html</t>
      </text>
    </comment>
    <comment ref="I30" authorId="1" shapeId="0" xr:uid="{280F6545-ED46-9448-A743-003E1F96BC98}">
      <text>
        <t>[Threaded comment]
Your version of Excel allows you to read this threaded comment; however, any edits to it will get removed if the file is opened in a newer version of Excel. Learn more: https://go.microsoft.com/fwlink/?linkid=870924
Comment:
    subtract espenses directly</t>
      </text>
    </comment>
    <comment ref="M30" authorId="2" shapeId="0" xr:uid="{38E92C96-9DD8-6B42-A2C9-94C48566F4BB}">
      <text>
        <t>[Threaded comment]
Your version of Excel allows you to read this threaded comment; however, any edits to it will get removed if the file is opened in a newer version of Excel. Learn more: https://go.microsoft.com/fwlink/?linkid=870924
Comment:
    subtract expenses adjusting for tax</t>
      </text>
    </comment>
    <comment ref="Q30" authorId="3" shapeId="0" xr:uid="{B240711D-16A8-D842-A5B4-6891DE0C61AF}">
      <text>
        <t>[Threaded comment]
Your version of Excel allows you to read this threaded comment; however, any edits to it will get removed if the file is opened in a newer version of Excel. Learn more: https://go.microsoft.com/fwlink/?linkid=870924
Comment:
    subtract expenses directly</t>
      </text>
    </comment>
    <comment ref="T30" authorId="4" shapeId="0" xr:uid="{A501927B-C070-3F42-8F97-72B0E5B19178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to be taxable as well — subtract adjusting for tax</t>
      </text>
    </comment>
  </commentList>
</comments>
</file>

<file path=xl/sharedStrings.xml><?xml version="1.0" encoding="utf-8"?>
<sst xmlns="http://schemas.openxmlformats.org/spreadsheetml/2006/main" count="81" uniqueCount="60">
  <si>
    <t>return rate</t>
  </si>
  <si>
    <t>accured</t>
  </si>
  <si>
    <t>inflation rate</t>
  </si>
  <si>
    <t>year</t>
  </si>
  <si>
    <t>age</t>
  </si>
  <si>
    <t>kids</t>
  </si>
  <si>
    <t>tax rate</t>
  </si>
  <si>
    <t>post tax current savings</t>
  </si>
  <si>
    <t>post tax</t>
  </si>
  <si>
    <t>return 
rate</t>
  </si>
  <si>
    <t>post tax 
saving</t>
  </si>
  <si>
    <t>current age</t>
  </si>
  <si>
    <t>retirement age</t>
  </si>
  <si>
    <t>tax free 
saving</t>
  </si>
  <si>
    <t>tax free (r-IRA)</t>
  </si>
  <si>
    <t>ssa</t>
  </si>
  <si>
    <t>employer matching</t>
  </si>
  <si>
    <t>cola rate</t>
  </si>
  <si>
    <t>rate</t>
  </si>
  <si>
    <t>tax on 
accured</t>
  </si>
  <si>
    <t>retired</t>
  </si>
  <si>
    <t>inflation</t>
  </si>
  <si>
    <t>min</t>
  </si>
  <si>
    <t>max</t>
  </si>
  <si>
    <t>rand</t>
  </si>
  <si>
    <t>average</t>
  </si>
  <si>
    <t>ssa monthly</t>
  </si>
  <si>
    <t>tax free (r-IRA) current savings</t>
  </si>
  <si>
    <t>tax free (r-IRA)  yearly savings</t>
  </si>
  <si>
    <t>yearly spend
post tax</t>
  </si>
  <si>
    <t>monthly post tax montly spending</t>
  </si>
  <si>
    <t>yearly post tax/401/r-IRA/benefits income</t>
  </si>
  <si>
    <t>fed</t>
  </si>
  <si>
    <t>ca</t>
  </si>
  <si>
    <t>braket</t>
  </si>
  <si>
    <t>tex</t>
  </si>
  <si>
    <t>montly post tax spend at retirement</t>
  </si>
  <si>
    <t>inflation 
adj (from present day)</t>
  </si>
  <si>
    <t>yearly post tax &amp; benefits</t>
  </si>
  <si>
    <t>housing</t>
  </si>
  <si>
    <t>after tax spend</t>
  </si>
  <si>
    <t>monthly</t>
  </si>
  <si>
    <t>yearly</t>
  </si>
  <si>
    <t>general</t>
  </si>
  <si>
    <t>type</t>
  </si>
  <si>
    <t>after tax savings</t>
  </si>
  <si>
    <t>place</t>
  </si>
  <si>
    <t>vanguard</t>
  </si>
  <si>
    <t>Total</t>
  </si>
  <si>
    <t>Column2</t>
  </si>
  <si>
    <t>Column3</t>
  </si>
  <si>
    <t>state</t>
  </si>
  <si>
    <t>tax deferred (401k &amp; t-IRA) current savings</t>
  </si>
  <si>
    <t>tax deferred (401k &amp; t-IRA) yearly savings</t>
  </si>
  <si>
    <t>tax deferred (401k &amp; t-IRA) employer matching</t>
  </si>
  <si>
    <t>tax deferred (401k &amp; t-IRA) maximum of federal limit</t>
  </si>
  <si>
    <t>tax deferred (401k &amp; t-IRA) federal limit</t>
  </si>
  <si>
    <t>post tax to tax deferred adj</t>
  </si>
  <si>
    <t>tax deferred (401k &amp; t-IRA)</t>
  </si>
  <si>
    <t>tax deferred 
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</si>
</sst>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&quot;$&quot;#,##0;[Red]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6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applyAlignment="1"/>
    <xf numFmtId="0" fontId="0" fillId="5" borderId="0" xfId="0" applyFill="1" applyAlignment="1">
      <alignment horizontal="center"/>
    </xf>
    <xf numFmtId="0" fontId="0" fillId="3" borderId="0" xfId="0" applyFill="1" applyAlignment="1"/>
    <xf numFmtId="0" fontId="0" fillId="2" borderId="0" xfId="0" applyFill="1" applyAlignment="1"/>
    <xf numFmtId="2" fontId="0" fillId="0" borderId="0" xfId="0" applyNumberFormat="1"/>
    <xf numFmtId="8" fontId="0" fillId="0" borderId="0" xfId="0" applyNumberFormat="1"/>
    <xf numFmtId="0" fontId="2" fillId="0" borderId="0" xfId="0" applyFont="1"/>
    <xf numFmtId="9" fontId="0" fillId="0" borderId="0" xfId="2" applyFont="1"/>
    <xf numFmtId="165" fontId="0" fillId="0" borderId="0" xfId="2" applyNumberFormat="1" applyFont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6" fontId="0" fillId="0" borderId="0" xfId="0" applyNumberFormat="1" applyAlignment="1">
      <alignment vertical="top"/>
    </xf>
    <xf numFmtId="166" fontId="0" fillId="0" borderId="0" xfId="0" applyNumberFormat="1" applyAlignment="1"/>
    <xf numFmtId="0" fontId="0" fillId="4" borderId="0" xfId="0" applyFill="1" applyAlignment="1"/>
    <xf numFmtId="0" fontId="0" fillId="2" borderId="0" xfId="0" applyFill="1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0" fillId="4" borderId="0" xfId="0" applyFill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1" fillId="2" borderId="0" xfId="1" applyNumberFormat="1" applyFont="1" applyFill="1"/>
    <xf numFmtId="1" fontId="2" fillId="0" borderId="0" xfId="0" applyNumberFormat="1" applyFont="1"/>
    <xf numFmtId="164" fontId="0" fillId="3" borderId="0" xfId="1" applyNumberFormat="1" applyFont="1" applyFill="1" applyAlignment="1">
      <alignment horizontal="left"/>
    </xf>
    <xf numFmtId="165" fontId="0" fillId="3" borderId="0" xfId="2" applyNumberFormat="1" applyFont="1" applyFill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main!$I$30</c:f>
              <c:strCache>
                <c:ptCount val="1"/>
                <c:pt idx="0">
                  <c:v>post tax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main!$B$32:$B$112</c:f>
              <c:numCache>
                <c:formatCode>General</c:formatCode>
                <c:ptCount val="8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</c:numCache>
            </c:numRef>
          </c:cat>
          <c:val>
            <c:numRef>
              <c:f>main!$L$32:$L$112</c:f>
              <c:numCache>
                <c:formatCode>"$"#,##0;[Red]"$"#,##0</c:formatCode>
                <c:ptCount val="81"/>
                <c:pt idx="0">
                  <c:v>110570</c:v>
                </c:pt>
                <c:pt idx="1">
                  <c:v>107805.75</c:v>
                </c:pt>
                <c:pt idx="2">
                  <c:v>112409.055525</c:v>
                </c:pt>
                <c:pt idx="3">
                  <c:v>105776.92124902501</c:v>
                </c:pt>
                <c:pt idx="4">
                  <c:v>110293.59578635838</c:v>
                </c:pt>
                <c:pt idx="5">
                  <c:v>102352.45688974057</c:v>
                </c:pt>
                <c:pt idx="6">
                  <c:v>101226.57986395342</c:v>
                </c:pt>
                <c:pt idx="7">
                  <c:v>110296.48141976364</c:v>
                </c:pt>
                <c:pt idx="8">
                  <c:v>103568.39605315807</c:v>
                </c:pt>
                <c:pt idx="9">
                  <c:v>108208.26019633954</c:v>
                </c:pt>
                <c:pt idx="10">
                  <c:v>109117.20958198881</c:v>
                </c:pt>
                <c:pt idx="11">
                  <c:v>117060.94243955758</c:v>
                </c:pt>
                <c:pt idx="12">
                  <c:v>109803.164008305</c:v>
                </c:pt>
                <c:pt idx="13">
                  <c:v>118104.28320733286</c:v>
                </c:pt>
                <c:pt idx="14">
                  <c:v>114443.05042790555</c:v>
                </c:pt>
                <c:pt idx="15">
                  <c:v>110551.98671335676</c:v>
                </c:pt>
                <c:pt idx="16">
                  <c:v>42029.623271220466</c:v>
                </c:pt>
                <c:pt idx="17">
                  <c:v>-23470.476614922918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D-EE48-90A4-09878E2B6CE2}"/>
            </c:ext>
          </c:extLst>
        </c:ser>
        <c:ser>
          <c:idx val="1"/>
          <c:order val="1"/>
          <c:tx>
            <c:strRef>
              <c:f>main!$M$30</c:f>
              <c:strCache>
                <c:ptCount val="1"/>
                <c:pt idx="0">
                  <c:v>tax deferred (401k &amp; t-IRA)</c:v>
                </c:pt>
              </c:strCache>
            </c:strRef>
          </c:tx>
          <c:spPr>
            <a:ln w="6350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main!$B$32:$B$112</c:f>
              <c:numCache>
                <c:formatCode>General</c:formatCode>
                <c:ptCount val="8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</c:numCache>
            </c:numRef>
          </c:cat>
          <c:val>
            <c:numRef>
              <c:f>main!$P$32:$P$112</c:f>
              <c:numCache>
                <c:formatCode>"$"#,##0;[Red]"$"#,##0</c:formatCode>
                <c:ptCount val="81"/>
                <c:pt idx="0">
                  <c:v>51820</c:v>
                </c:pt>
                <c:pt idx="1">
                  <c:v>80459.899999999994</c:v>
                </c:pt>
                <c:pt idx="2">
                  <c:v>116597.58249999999</c:v>
                </c:pt>
                <c:pt idx="3">
                  <c:v>142312.89957349998</c:v>
                </c:pt>
                <c:pt idx="4">
                  <c:v>184879.24714652647</c:v>
                </c:pt>
                <c:pt idx="5">
                  <c:v>206542.52758598872</c:v>
                </c:pt>
                <c:pt idx="6">
                  <c:v>240059.77450266361</c:v>
                </c:pt>
                <c:pt idx="7">
                  <c:v>308040.63005416235</c:v>
                </c:pt>
                <c:pt idx="8">
                  <c:v>327833.3779873919</c:v>
                </c:pt>
                <c:pt idx="9">
                  <c:v>388626.27877596905</c:v>
                </c:pt>
                <c:pt idx="10">
                  <c:v>434564.34605400066</c:v>
                </c:pt>
                <c:pt idx="11">
                  <c:v>522159.78943340172</c:v>
                </c:pt>
                <c:pt idx="12">
                  <c:v>533450.74027552572</c:v>
                </c:pt>
                <c:pt idx="13">
                  <c:v>636107.00250184815</c:v>
                </c:pt>
                <c:pt idx="14">
                  <c:v>662946.47941201681</c:v>
                </c:pt>
                <c:pt idx="15">
                  <c:v>640406.29911200819</c:v>
                </c:pt>
                <c:pt idx="16">
                  <c:v>601341.51486617571</c:v>
                </c:pt>
                <c:pt idx="17">
                  <c:v>607354.93001483742</c:v>
                </c:pt>
                <c:pt idx="18">
                  <c:v>625575.57791528257</c:v>
                </c:pt>
                <c:pt idx="19">
                  <c:v>634333.63600609649</c:v>
                </c:pt>
                <c:pt idx="20">
                  <c:v>640042.63873015135</c:v>
                </c:pt>
                <c:pt idx="21">
                  <c:v>739249.24773332477</c:v>
                </c:pt>
                <c:pt idx="22">
                  <c:v>754773.48193572462</c:v>
                </c:pt>
                <c:pt idx="23">
                  <c:v>759302.12282733899</c:v>
                </c:pt>
                <c:pt idx="24">
                  <c:v>728170.73579141812</c:v>
                </c:pt>
                <c:pt idx="25">
                  <c:v>766763.78478836326</c:v>
                </c:pt>
                <c:pt idx="26">
                  <c:v>729959.12311852188</c:v>
                </c:pt>
                <c:pt idx="27">
                  <c:v>713170.06328679586</c:v>
                </c:pt>
                <c:pt idx="28">
                  <c:v>685356.43081861082</c:v>
                </c:pt>
                <c:pt idx="29">
                  <c:v>661368.95573995949</c:v>
                </c:pt>
                <c:pt idx="30">
                  <c:v>611104.9151037226</c:v>
                </c:pt>
                <c:pt idx="31">
                  <c:v>635549.11170787155</c:v>
                </c:pt>
                <c:pt idx="32">
                  <c:v>704188.41577232163</c:v>
                </c:pt>
                <c:pt idx="33">
                  <c:v>809112.48972239753</c:v>
                </c:pt>
                <c:pt idx="34">
                  <c:v>898114.86359186121</c:v>
                </c:pt>
                <c:pt idx="35">
                  <c:v>1021156.5999039462</c:v>
                </c:pt>
                <c:pt idx="36">
                  <c:v>1115103.0070951092</c:v>
                </c:pt>
                <c:pt idx="37">
                  <c:v>1194275.3205988619</c:v>
                </c:pt>
                <c:pt idx="38">
                  <c:v>1146504.3077749074</c:v>
                </c:pt>
                <c:pt idx="39">
                  <c:v>1256568.7213212985</c:v>
                </c:pt>
                <c:pt idx="40">
                  <c:v>1397304.418109284</c:v>
                </c:pt>
                <c:pt idx="41">
                  <c:v>1528651.0334115566</c:v>
                </c:pt>
                <c:pt idx="42">
                  <c:v>1424702.7631395708</c:v>
                </c:pt>
                <c:pt idx="43">
                  <c:v>1649805.799715623</c:v>
                </c:pt>
                <c:pt idx="44">
                  <c:v>1768591.8172951478</c:v>
                </c:pt>
                <c:pt idx="45">
                  <c:v>1667782.0837093245</c:v>
                </c:pt>
                <c:pt idx="46">
                  <c:v>1694466.5970486738</c:v>
                </c:pt>
                <c:pt idx="47">
                  <c:v>1806301.3924538863</c:v>
                </c:pt>
                <c:pt idx="48">
                  <c:v>1755724.9534651774</c:v>
                </c:pt>
                <c:pt idx="49">
                  <c:v>1659160.0810245927</c:v>
                </c:pt>
                <c:pt idx="50">
                  <c:v>1665796.721348691</c:v>
                </c:pt>
                <c:pt idx="51">
                  <c:v>1819050.0197127706</c:v>
                </c:pt>
                <c:pt idx="52">
                  <c:v>1735373.7188059832</c:v>
                </c:pt>
                <c:pt idx="53">
                  <c:v>1796111.7989641926</c:v>
                </c:pt>
                <c:pt idx="54">
                  <c:v>2024217.9974326452</c:v>
                </c:pt>
                <c:pt idx="55">
                  <c:v>2250930.4131451016</c:v>
                </c:pt>
                <c:pt idx="56">
                  <c:v>2122627.379595831</c:v>
                </c:pt>
                <c:pt idx="57">
                  <c:v>2447389.3686739933</c:v>
                </c:pt>
                <c:pt idx="58">
                  <c:v>2400888.9706691876</c:v>
                </c:pt>
                <c:pt idx="59">
                  <c:v>2439303.1941998946</c:v>
                </c:pt>
                <c:pt idx="60">
                  <c:v>2600297.2050170875</c:v>
                </c:pt>
                <c:pt idx="61">
                  <c:v>2641901.960297361</c:v>
                </c:pt>
                <c:pt idx="62">
                  <c:v>2816267.4896769868</c:v>
                </c:pt>
                <c:pt idx="63">
                  <c:v>2610679.9629305666</c:v>
                </c:pt>
                <c:pt idx="64">
                  <c:v>2822145.0399279427</c:v>
                </c:pt>
                <c:pt idx="65">
                  <c:v>2596373.4367337073</c:v>
                </c:pt>
                <c:pt idx="66">
                  <c:v>2611951.6773541095</c:v>
                </c:pt>
                <c:pt idx="67">
                  <c:v>2499637.7552278829</c:v>
                </c:pt>
                <c:pt idx="68">
                  <c:v>2499637.7552278829</c:v>
                </c:pt>
                <c:pt idx="69">
                  <c:v>2602122.9031922258</c:v>
                </c:pt>
                <c:pt idx="70">
                  <c:v>2482425.2496453836</c:v>
                </c:pt>
                <c:pt idx="71">
                  <c:v>2621441.0636255252</c:v>
                </c:pt>
                <c:pt idx="72">
                  <c:v>2432697.3070444874</c:v>
                </c:pt>
                <c:pt idx="73">
                  <c:v>2335389.4147627079</c:v>
                </c:pt>
                <c:pt idx="74">
                  <c:v>2410121.8760351148</c:v>
                </c:pt>
                <c:pt idx="75">
                  <c:v>2761999.6699362416</c:v>
                </c:pt>
                <c:pt idx="76">
                  <c:v>3201157.6174561041</c:v>
                </c:pt>
                <c:pt idx="77">
                  <c:v>3185151.8293688237</c:v>
                </c:pt>
                <c:pt idx="78">
                  <c:v>3223373.6513212495</c:v>
                </c:pt>
                <c:pt idx="79">
                  <c:v>3407105.9494465608</c:v>
                </c:pt>
                <c:pt idx="80">
                  <c:v>3277635.9233675916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D-EE48-90A4-09878E2B6CE2}"/>
            </c:ext>
          </c:extLst>
        </c:ser>
        <c:ser>
          <c:idx val="2"/>
          <c:order val="2"/>
          <c:tx>
            <c:strRef>
              <c:f>main!$Q$30</c:f>
              <c:strCache>
                <c:ptCount val="1"/>
                <c:pt idx="0">
                  <c:v>tax free (r-IRA)</c:v>
                </c:pt>
              </c:strCache>
            </c:strRef>
          </c:tx>
          <c:spPr>
            <a:ln w="6350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main!$S$32:$S$112</c:f>
              <c:numCache>
                <c:formatCode>"$"#,##0;[Red]"$"#,##0</c:formatCode>
                <c:ptCount val="81"/>
                <c:pt idx="0">
                  <c:v>15755</c:v>
                </c:pt>
                <c:pt idx="1">
                  <c:v>25361.125</c:v>
                </c:pt>
                <c:pt idx="2">
                  <c:v>36908.153624999999</c:v>
                </c:pt>
                <c:pt idx="3">
                  <c:v>44730.572561125002</c:v>
                </c:pt>
                <c:pt idx="4">
                  <c:v>57459.137487353626</c:v>
                </c:pt>
                <c:pt idx="5">
                  <c:v>63322.079588264169</c:v>
                </c:pt>
                <c:pt idx="6">
                  <c:v>72625.536712793255</c:v>
                </c:pt>
                <c:pt idx="7">
                  <c:v>91921.605412030796</c:v>
                </c:pt>
                <c:pt idx="8">
                  <c:v>96314.38748189692</c:v>
                </c:pt>
                <c:pt idx="9">
                  <c:v>112478.50828073832</c:v>
                </c:pt>
                <c:pt idx="10">
                  <c:v>123828.25038010717</c:v>
                </c:pt>
                <c:pt idx="11">
                  <c:v>146706.38841963833</c:v>
                </c:pt>
                <c:pt idx="12">
                  <c:v>147610.59233762076</c:v>
                </c:pt>
                <c:pt idx="13">
                  <c:v>173552.53631008381</c:v>
                </c:pt>
                <c:pt idx="14">
                  <c:v>178172.40768447123</c:v>
                </c:pt>
                <c:pt idx="15">
                  <c:v>172114.54582319921</c:v>
                </c:pt>
                <c:pt idx="16">
                  <c:v>161615.55852798405</c:v>
                </c:pt>
                <c:pt idx="17">
                  <c:v>163231.71411326388</c:v>
                </c:pt>
                <c:pt idx="18">
                  <c:v>168128.66553666181</c:v>
                </c:pt>
                <c:pt idx="19">
                  <c:v>170482.46685417509</c:v>
                </c:pt>
                <c:pt idx="20">
                  <c:v>172016.80905586266</c:v>
                </c:pt>
                <c:pt idx="21">
                  <c:v>198679.41445952136</c:v>
                </c:pt>
                <c:pt idx="22">
                  <c:v>202851.6821631713</c:v>
                </c:pt>
                <c:pt idx="23">
                  <c:v>204068.79225615034</c:v>
                </c:pt>
                <c:pt idx="24">
                  <c:v>195701.97177364817</c:v>
                </c:pt>
                <c:pt idx="25">
                  <c:v>206074.17627765151</c:v>
                </c:pt>
                <c:pt idx="26">
                  <c:v>196182.61581632425</c:v>
                </c:pt>
                <c:pt idx="27">
                  <c:v>191670.41565254881</c:v>
                </c:pt>
                <c:pt idx="28">
                  <c:v>184195.26944209941</c:v>
                </c:pt>
                <c:pt idx="29">
                  <c:v>177748.43501162593</c:v>
                </c:pt>
                <c:pt idx="30">
                  <c:v>164239.55395074235</c:v>
                </c:pt>
                <c:pt idx="31">
                  <c:v>170809.13610877204</c:v>
                </c:pt>
                <c:pt idx="32">
                  <c:v>189256.52280851942</c:v>
                </c:pt>
                <c:pt idx="33">
                  <c:v>217455.74470698883</c:v>
                </c:pt>
                <c:pt idx="34">
                  <c:v>241375.8766247576</c:v>
                </c:pt>
                <c:pt idx="35">
                  <c:v>274444.37172234937</c:v>
                </c:pt>
                <c:pt idx="36">
                  <c:v>299693.25392080552</c:v>
                </c:pt>
                <c:pt idx="37">
                  <c:v>320971.47494918271</c:v>
                </c:pt>
                <c:pt idx="38">
                  <c:v>308132.61595121538</c:v>
                </c:pt>
                <c:pt idx="39">
                  <c:v>337713.34708253207</c:v>
                </c:pt>
                <c:pt idx="40">
                  <c:v>375537.24195577565</c:v>
                </c:pt>
                <c:pt idx="41">
                  <c:v>410837.74269961857</c:v>
                </c:pt>
                <c:pt idx="42">
                  <c:v>382900.77619604452</c:v>
                </c:pt>
                <c:pt idx="43">
                  <c:v>443399.09883501957</c:v>
                </c:pt>
                <c:pt idx="44">
                  <c:v>475323.83395114099</c:v>
                </c:pt>
                <c:pt idx="45">
                  <c:v>448230.37541592593</c:v>
                </c:pt>
                <c:pt idx="46">
                  <c:v>455402.06142258074</c:v>
                </c:pt>
                <c:pt idx="47">
                  <c:v>485458.59747647104</c:v>
                </c:pt>
                <c:pt idx="48">
                  <c:v>471865.75674712984</c:v>
                </c:pt>
                <c:pt idx="49">
                  <c:v>445913.1401260377</c:v>
                </c:pt>
                <c:pt idx="50">
                  <c:v>447696.79268654186</c:v>
                </c:pt>
                <c:pt idx="51">
                  <c:v>488884.89761370368</c:v>
                </c:pt>
                <c:pt idx="52">
                  <c:v>466396.19232347328</c:v>
                </c:pt>
                <c:pt idx="53">
                  <c:v>482720.05905479484</c:v>
                </c:pt>
                <c:pt idx="54">
                  <c:v>544025.50655475375</c:v>
                </c:pt>
                <c:pt idx="55">
                  <c:v>604956.36328888615</c:v>
                </c:pt>
                <c:pt idx="56">
                  <c:v>570473.85058141965</c:v>
                </c:pt>
                <c:pt idx="57">
                  <c:v>657756.34972037689</c:v>
                </c:pt>
                <c:pt idx="58">
                  <c:v>645258.97907568968</c:v>
                </c:pt>
                <c:pt idx="59">
                  <c:v>655583.12274090073</c:v>
                </c:pt>
                <c:pt idx="60">
                  <c:v>698851.60884180013</c:v>
                </c:pt>
                <c:pt idx="61">
                  <c:v>710033.23458326899</c:v>
                </c:pt>
                <c:pt idx="62">
                  <c:v>756895.42806576472</c:v>
                </c:pt>
                <c:pt idx="63">
                  <c:v>701642.06181696395</c:v>
                </c:pt>
                <c:pt idx="64">
                  <c:v>758475.06882413803</c:v>
                </c:pt>
                <c:pt idx="65">
                  <c:v>697797.06331820693</c:v>
                </c:pt>
                <c:pt idx="66">
                  <c:v>701983.84569811611</c:v>
                </c:pt>
                <c:pt idx="67">
                  <c:v>671798.5403330971</c:v>
                </c:pt>
                <c:pt idx="68">
                  <c:v>671798.5403330971</c:v>
                </c:pt>
                <c:pt idx="69">
                  <c:v>699342.28048675414</c:v>
                </c:pt>
                <c:pt idx="70">
                  <c:v>667172.5355843635</c:v>
                </c:pt>
                <c:pt idx="71">
                  <c:v>704534.19757708791</c:v>
                </c:pt>
                <c:pt idx="72">
                  <c:v>653807.73535153759</c:v>
                </c:pt>
                <c:pt idx="73">
                  <c:v>627655.4259374761</c:v>
                </c:pt>
                <c:pt idx="74">
                  <c:v>647740.39956747531</c:v>
                </c:pt>
                <c:pt idx="75">
                  <c:v>742310.49790432665</c:v>
                </c:pt>
                <c:pt idx="76">
                  <c:v>860337.8670711146</c:v>
                </c:pt>
                <c:pt idx="77">
                  <c:v>856036.17773575906</c:v>
                </c:pt>
                <c:pt idx="78">
                  <c:v>866308.61186858814</c:v>
                </c:pt>
                <c:pt idx="79">
                  <c:v>915688.20274509769</c:v>
                </c:pt>
                <c:pt idx="80">
                  <c:v>880892.05104078399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1D-EE48-90A4-09878E2B6CE2}"/>
            </c:ext>
          </c:extLst>
        </c:ser>
        <c:ser>
          <c:idx val="3"/>
          <c:order val="3"/>
          <c:tx>
            <c:v>ssa</c:v>
          </c:tx>
          <c:spPr>
            <a:ln w="635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main!$T$32:$T$112</c:f>
              <c:numCache>
                <c:formatCode>"$"#,##0;[Red]"$"#,##0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37315.580692328745</c:v>
                </c:pt>
                <c:pt idx="38">
                  <c:v>37763.367660636686</c:v>
                </c:pt>
                <c:pt idx="39">
                  <c:v>38216.528072564332</c:v>
                </c:pt>
                <c:pt idx="40">
                  <c:v>38675.126409435106</c:v>
                </c:pt>
                <c:pt idx="41">
                  <c:v>39139.227926348321</c:v>
                </c:pt>
                <c:pt idx="42">
                  <c:v>39608.898661464504</c:v>
                </c:pt>
                <c:pt idx="43">
                  <c:v>40084.205445402076</c:v>
                </c:pt>
                <c:pt idx="44">
                  <c:v>40565.215910746898</c:v>
                </c:pt>
                <c:pt idx="45">
                  <c:v>41051.998501675858</c:v>
                </c:pt>
                <c:pt idx="46">
                  <c:v>41544.622483695966</c:v>
                </c:pt>
                <c:pt idx="47">
                  <c:v>42043.157953500333</c:v>
                </c:pt>
                <c:pt idx="48">
                  <c:v>42547.67584894233</c:v>
                </c:pt>
                <c:pt idx="49">
                  <c:v>43058.247959129643</c:v>
                </c:pt>
                <c:pt idx="50">
                  <c:v>43574.946934639192</c:v>
                </c:pt>
                <c:pt idx="51">
                  <c:v>44097.846297854863</c:v>
                </c:pt>
                <c:pt idx="52">
                  <c:v>44627.020453429119</c:v>
                </c:pt>
                <c:pt idx="53">
                  <c:v>45162.544698870275</c:v>
                </c:pt>
                <c:pt idx="54">
                  <c:v>45704.495235256712</c:v>
                </c:pt>
                <c:pt idx="55">
                  <c:v>46252.949178079805</c:v>
                </c:pt>
                <c:pt idx="56">
                  <c:v>46807.984568216751</c:v>
                </c:pt>
                <c:pt idx="57">
                  <c:v>47369.680383035346</c:v>
                </c:pt>
                <c:pt idx="58">
                  <c:v>47938.116547631776</c:v>
                </c:pt>
                <c:pt idx="59">
                  <c:v>48513.373946203355</c:v>
                </c:pt>
                <c:pt idx="60">
                  <c:v>49095.534433557797</c:v>
                </c:pt>
                <c:pt idx="61">
                  <c:v>49684.680846760486</c:v>
                </c:pt>
                <c:pt idx="62">
                  <c:v>50280.897016921612</c:v>
                </c:pt>
                <c:pt idx="63">
                  <c:v>50884.267781124683</c:v>
                </c:pt>
                <c:pt idx="64">
                  <c:v>51494.878994498176</c:v>
                </c:pt>
                <c:pt idx="65">
                  <c:v>52112.81754243216</c:v>
                </c:pt>
                <c:pt idx="66">
                  <c:v>52738.171352941332</c:v>
                </c:pt>
                <c:pt idx="67">
                  <c:v>53371.029409176641</c:v>
                </c:pt>
                <c:pt idx="68">
                  <c:v>54011.481762086747</c:v>
                </c:pt>
                <c:pt idx="69">
                  <c:v>54659.619543231798</c:v>
                </c:pt>
                <c:pt idx="70">
                  <c:v>55315.534977750569</c:v>
                </c:pt>
                <c:pt idx="71">
                  <c:v>55979.321397483589</c:v>
                </c:pt>
                <c:pt idx="72">
                  <c:v>56651.073254253381</c:v>
                </c:pt>
                <c:pt idx="73">
                  <c:v>57330.886133304426</c:v>
                </c:pt>
                <c:pt idx="74">
                  <c:v>58018.856766904079</c:v>
                </c:pt>
                <c:pt idx="75">
                  <c:v>58715.083048106928</c:v>
                </c:pt>
                <c:pt idx="76">
                  <c:v>59419.664044684207</c:v>
                </c:pt>
                <c:pt idx="77">
                  <c:v>60132.700013220412</c:v>
                </c:pt>
                <c:pt idx="78">
                  <c:v>60854.292413379058</c:v>
                </c:pt>
                <c:pt idx="79">
                  <c:v>61584.543922339624</c:v>
                </c:pt>
                <c:pt idx="80">
                  <c:v>62323.55844940769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1D-EE48-90A4-09878E2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876207"/>
        <c:axId val="2053474671"/>
      </c:lineChart>
      <c:catAx>
        <c:axId val="206887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53474671"/>
        <c:crossesAt val="0"/>
        <c:auto val="1"/>
        <c:lblAlgn val="ctr"/>
        <c:lblOffset val="100"/>
        <c:noMultiLvlLbl val="0"/>
      </c:catAx>
      <c:valAx>
        <c:axId val="2053474671"/>
        <c:scaling>
          <c:orientation val="minMax"/>
        </c:scaling>
        <c:delete val="0"/>
        <c:axPos val="l"/>
        <c:numFmt formatCode="&quot;$&quot;#,##0;[Red]&quot;$&quot;#,##0" sourceLinked="1"/>
        <c:majorTickMark val="out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68876207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'tax brakets'!$A$2</c:f>
              <c:strCache>
                <c:ptCount val="1"/>
                <c:pt idx="0">
                  <c:v>fed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'tax brakets'!$B$2:$B$9</c:f>
              <c:numCache>
                <c:formatCode>General</c:formatCode>
                <c:ptCount val="8"/>
                <c:pt idx="0">
                  <c:v>0</c:v>
                </c:pt>
                <c:pt idx="1">
                  <c:v>9525</c:v>
                </c:pt>
                <c:pt idx="2">
                  <c:v>38700</c:v>
                </c:pt>
                <c:pt idx="3">
                  <c:v>82500</c:v>
                </c:pt>
                <c:pt idx="4">
                  <c:v>157500</c:v>
                </c:pt>
                <c:pt idx="5">
                  <c:v>200000</c:v>
                </c:pt>
                <c:pt idx="6">
                  <c:v>500000</c:v>
                </c:pt>
                <c:pt idx="7">
                  <c:v>2000000</c:v>
                </c:pt>
              </c:numCache>
            </c:numRef>
          </c:xVal>
          <c:yVal>
            <c:numRef>
              <c:f>'tax brakets'!$C$2:$C$9</c:f>
              <c:numCache>
                <c:formatCode>0%</c:formatCode>
                <c:ptCount val="8"/>
                <c:pt idx="0">
                  <c:v>0.1</c:v>
                </c:pt>
                <c:pt idx="1">
                  <c:v>0.12</c:v>
                </c:pt>
                <c:pt idx="2">
                  <c:v>0.22</c:v>
                </c:pt>
                <c:pt idx="3">
                  <c:v>0.24</c:v>
                </c:pt>
                <c:pt idx="4">
                  <c:v>0.32</c:v>
                </c:pt>
                <c:pt idx="5">
                  <c:v>0.35</c:v>
                </c:pt>
                <c:pt idx="6">
                  <c:v>0.37</c:v>
                </c:pt>
                <c:pt idx="7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9-704D-B8B0-283EC20B2D64}"/>
            </c:ext>
          </c:extLst>
        </c:ser>
        <c:ser>
          <c:idx val="1"/>
          <c:order val="1"/>
          <c:tx>
            <c:strRef>
              <c:f>'tax brakets'!$A$11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12-E34C-A1CC-9471B3073676}"/>
              </c:ext>
            </c:extLst>
          </c:dPt>
          <c:xVal>
            <c:numRef>
              <c:f>'tax brakets'!$B$11:$B$21</c:f>
              <c:numCache>
                <c:formatCode>General</c:formatCode>
                <c:ptCount val="11"/>
                <c:pt idx="0">
                  <c:v>0</c:v>
                </c:pt>
                <c:pt idx="1">
                  <c:v>8223</c:v>
                </c:pt>
                <c:pt idx="2">
                  <c:v>19495</c:v>
                </c:pt>
                <c:pt idx="3">
                  <c:v>30769</c:v>
                </c:pt>
                <c:pt idx="4">
                  <c:v>42711</c:v>
                </c:pt>
                <c:pt idx="5">
                  <c:v>53980</c:v>
                </c:pt>
                <c:pt idx="6">
                  <c:v>275738</c:v>
                </c:pt>
                <c:pt idx="7">
                  <c:v>330884</c:v>
                </c:pt>
                <c:pt idx="8">
                  <c:v>551473</c:v>
                </c:pt>
                <c:pt idx="9">
                  <c:v>1000000</c:v>
                </c:pt>
                <c:pt idx="10">
                  <c:v>2000000</c:v>
                </c:pt>
              </c:numCache>
            </c:numRef>
          </c:xVal>
          <c:yVal>
            <c:numRef>
              <c:f>'tax brakets'!$C$11:$C$21</c:f>
              <c:numCache>
                <c:formatCode>0%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0.08</c:v>
                </c:pt>
                <c:pt idx="5">
                  <c:v>9.2999999999999999E-2</c:v>
                </c:pt>
                <c:pt idx="6">
                  <c:v>0.10299999999999999</c:v>
                </c:pt>
                <c:pt idx="7">
                  <c:v>0.113</c:v>
                </c:pt>
                <c:pt idx="8">
                  <c:v>0.123</c:v>
                </c:pt>
                <c:pt idx="9">
                  <c:v>0.13300000000000001</c:v>
                </c:pt>
                <c:pt idx="10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9-704D-B8B0-283EC20B2D64}"/>
            </c:ext>
          </c:extLst>
        </c:ser>
        <c:ser>
          <c:idx val="2"/>
          <c:order val="2"/>
          <c:tx>
            <c:strRef>
              <c:f>'tax brakets'!$A$23</c:f>
              <c:strCache>
                <c:ptCount val="1"/>
                <c:pt idx="0">
                  <c:v>tex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'tax brakets'!$B$23:$B$24</c:f>
              <c:numCache>
                <c:formatCode>General</c:formatCode>
                <c:ptCount val="2"/>
                <c:pt idx="0">
                  <c:v>0</c:v>
                </c:pt>
                <c:pt idx="1">
                  <c:v>2000000</c:v>
                </c:pt>
              </c:numCache>
            </c:numRef>
          </c:xVal>
          <c:yVal>
            <c:numRef>
              <c:f>'tax brakets'!$C$23:$C$24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9-704D-B8B0-283EC20B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77935"/>
        <c:axId val="280172032"/>
      </c:scatterChart>
      <c:valAx>
        <c:axId val="1811677935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72032"/>
        <c:crosses val="autoZero"/>
        <c:crossBetween val="midCat"/>
      </c:valAx>
      <c:valAx>
        <c:axId val="280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7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756869</xdr:colOff>
      <xdr:row>0</xdr:row>
      <xdr:rowOff>115327</xdr:rowOff>
    </xdr:from>
    <xdr:to>
      <xdr:col>18</xdr:col>
      <xdr:colOff>756871</xdr:colOff>
      <xdr:row>22</xdr:row>
      <xdr:rowOff>64140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10D18-2036-7C44-A66D-11A044B46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</xdr:rowOff>
    </xdr:from>
    <xdr:to>
      <xdr:col>13</xdr:col>
      <xdr:colOff>425450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5A70C-9E77-0243-9F7C-EFCA023AA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gor Okulist" id="{8B0FAEC2-24D9-0A49-BDFF-E57F76385A5B}" userId="S::iokulist@netflix.com::819a2865-eeb4-4690-aa2d-826dd0fb16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1FB40-CB8F-B046-8B2F-70CD5217B5AC}" name="spend" displayName="spend" ref="A3:C8" totalsRowCount="1">
  <autoFilter ref="A3:C7" xr:uid="{30705E9F-1630-5241-835F-ADEABB5B76FD}"/>
  <tableColumns count="3">
    <tableColumn id="1" xr3:uid="{171BB538-19F3-8E4A-8E56-FDBF4525B4FC}" name="type" totalsRowLabel="Total" dataDxfId="6" totalsRowDxfId="5"/>
    <tableColumn id="2" xr3:uid="{B2AEF9B7-5030-2C43-A2FA-8FC97DCA4AD8}" name="monthly" totalsRowFunction="sum"/>
    <tableColumn id="3" xr3:uid="{BB55250D-F364-AE4B-B5A0-FB7378ACA96C}" name="yearly" totalsRowFunction="sum" dataDxfId="4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EBDFDA-4DBB-AC4D-9DE2-1B558221E30F}" name="pretax" displayName="pretax" ref="A12:B16" totalsRowCount="1">
  <autoFilter ref="A12:B15" xr:uid="{42148FDF-1750-FB4E-A84E-9BB62B4C37DB}"/>
  <tableColumns count="2">
    <tableColumn id="1" xr3:uid="{789019DD-51E5-0947-9CAD-3C52026F40EE}" name="place" totalsRowLabel="Total" dataDxfId="2" totalsRowDxfId="1"/>
    <tableColumn id="2" xr3:uid="{AD822496-B309-FC4D-8442-DB31E5FA6579}" name="monthl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9988E-E4F5-384B-BDFA-D77CB70939FB}" name="Table3" displayName="Table3" ref="A1:E24" totalsRowShown="0">
  <autoFilter ref="A1:E24" xr:uid="{0292EB83-EC04-964B-A4CA-04941DCECB0B}"/>
  <tableColumns count="5">
    <tableColumn id="1" xr3:uid="{5073B87B-CFCE-C145-A4FF-9CC197411052}" name="state"/>
    <tableColumn id="2" xr3:uid="{D2A4BFAA-0CA2-8B42-B62D-343DD67C3264}" name="braket"/>
    <tableColumn id="3" xr3:uid="{70BFE4FB-BDD7-6F45-AF47-824B2D999612}" name="rate" dataDxfId="0" dataCellStyle="Percent"/>
    <tableColumn id="4" xr3:uid="{A6D0B435-B581-F443-856A-6A1F3FEB378A}" name="Column2"/>
    <tableColumn id="5" xr3:uid="{4AF45921-3674-B540-9EAF-B60A8A8BE6B8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8" dT="2019-06-08T21:19:12.14" personId="{8B0FAEC2-24D9-0A49-BDFF-E57F76385A5B}" id="{688AF7C8-B803-3C40-978B-170E20E60E38}">
    <text>what a joke: https://www.ssa.gov/oact/cola/colaseries.html</text>
  </threadedComment>
  <threadedComment ref="I30" dT="2019-06-08T19:57:53.02" personId="{8B0FAEC2-24D9-0A49-BDFF-E57F76385A5B}" id="{280F6545-ED46-9448-A743-003E1F96BC98}">
    <text>subtract espenses directly</text>
  </threadedComment>
  <threadedComment ref="M30" dT="2019-06-08T19:58:44.63" personId="{8B0FAEC2-24D9-0A49-BDFF-E57F76385A5B}" id="{38E92C96-9DD8-6B42-A2C9-94C48566F4BB}">
    <text>subtract expenses adjusting for tax</text>
  </threadedComment>
  <threadedComment ref="Q30" dT="2019-06-08T19:58:26.66" personId="{8B0FAEC2-24D9-0A49-BDFF-E57F76385A5B}" id="{B240711D-16A8-D842-A5B4-6891DE0C61AF}">
    <text>subtract expenses directly</text>
  </threadedComment>
  <threadedComment ref="T30" dT="2019-06-08T19:59:38.41" personId="{8B0FAEC2-24D9-0A49-BDFF-E57F76385A5B}" id="{A501927B-C070-3F42-8F97-72B0E5B19178}">
    <text>seems to be taxable as well — subtract adjusting for tax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C6FC-1DF2-2646-9CCE-DC998B604FE6}">
  <sheetPr codeName="Sheet1"/>
  <dimension ref="A1:V120"/>
  <sheetViews>
    <sheetView tabSelected="1" zoomScale="99" workbookViewId="0">
      <selection activeCell="D23" sqref="D23"/>
    </sheetView>
  </sheetViews>
  <sheetFormatPr baseColWidth="10" defaultRowHeight="16" x14ac:dyDescent="0.2"/>
  <cols>
    <col min="1" max="1" width="4.6640625" bestFit="1" customWidth="1"/>
    <col min="2" max="2" width="4.1640625" bestFit="1" customWidth="1"/>
    <col min="3" max="3" width="6.6640625" bestFit="1" customWidth="1"/>
    <col min="4" max="5" width="8" bestFit="1" customWidth="1"/>
    <col min="6" max="6" width="8" customWidth="1"/>
    <col min="7" max="7" width="12.6640625" bestFit="1" customWidth="1"/>
    <col min="8" max="8" width="8.83203125" bestFit="1" customWidth="1"/>
    <col min="9" max="10" width="10.33203125" bestFit="1" customWidth="1"/>
    <col min="11" max="11" width="11.6640625" bestFit="1" customWidth="1"/>
    <col min="12" max="12" width="10.33203125" bestFit="1" customWidth="1"/>
    <col min="13" max="13" width="13.6640625" customWidth="1"/>
    <col min="14" max="14" width="10.33203125" bestFit="1" customWidth="1"/>
    <col min="15" max="15" width="14.83203125" customWidth="1"/>
    <col min="16" max="16" width="17.5" bestFit="1" customWidth="1"/>
    <col min="17" max="17" width="12.6640625" customWidth="1"/>
    <col min="18" max="18" width="14.1640625" bestFit="1" customWidth="1"/>
    <col min="19" max="19" width="17.5" bestFit="1" customWidth="1"/>
    <col min="20" max="20" width="11.6640625" bestFit="1" customWidth="1"/>
    <col min="21" max="21" width="12.6640625" bestFit="1" customWidth="1"/>
    <col min="22" max="22" width="12" bestFit="1" customWidth="1"/>
    <col min="23" max="23" width="12.5" bestFit="1" customWidth="1"/>
    <col min="26" max="26" width="11.5" bestFit="1" customWidth="1"/>
    <col min="27" max="27" width="11.6640625" bestFit="1" customWidth="1"/>
    <col min="29" max="29" width="11.6640625" bestFit="1" customWidth="1"/>
  </cols>
  <sheetData>
    <row r="1" spans="1:22" x14ac:dyDescent="0.2">
      <c r="A1" s="21" t="s">
        <v>11</v>
      </c>
      <c r="G1">
        <v>25</v>
      </c>
      <c r="H1" s="1"/>
      <c r="I1" s="1"/>
    </row>
    <row r="2" spans="1:22" x14ac:dyDescent="0.2">
      <c r="A2" s="21" t="s">
        <v>12</v>
      </c>
      <c r="G2">
        <v>40</v>
      </c>
      <c r="H2" s="3"/>
      <c r="I2" s="3"/>
    </row>
    <row r="3" spans="1:22" x14ac:dyDescent="0.2">
      <c r="A3" s="21" t="s">
        <v>36</v>
      </c>
      <c r="G3">
        <v>3000</v>
      </c>
      <c r="H3" s="3"/>
      <c r="I3" s="3"/>
      <c r="L3" s="1"/>
    </row>
    <row r="4" spans="1:22" x14ac:dyDescent="0.2">
      <c r="A4" s="21"/>
      <c r="H4" s="3"/>
      <c r="I4" s="3"/>
      <c r="L4" s="1"/>
    </row>
    <row r="5" spans="1:22" x14ac:dyDescent="0.2">
      <c r="A5" s="27" t="s">
        <v>7</v>
      </c>
      <c r="B5" s="28"/>
      <c r="C5" s="28"/>
      <c r="D5" s="28"/>
      <c r="E5" s="28"/>
      <c r="F5" s="28"/>
      <c r="G5" s="33">
        <v>100000</v>
      </c>
      <c r="H5" s="3"/>
      <c r="I5" s="3"/>
      <c r="L5" s="1"/>
    </row>
    <row r="6" spans="1:22" x14ac:dyDescent="0.2">
      <c r="A6" s="27" t="s">
        <v>31</v>
      </c>
      <c r="B6" s="28"/>
      <c r="C6" s="28"/>
      <c r="D6" s="28"/>
      <c r="E6" s="28"/>
      <c r="F6" s="28"/>
      <c r="G6" s="33">
        <v>100000</v>
      </c>
      <c r="H6" s="3"/>
      <c r="I6" s="3"/>
      <c r="L6" s="1"/>
    </row>
    <row r="7" spans="1:22" x14ac:dyDescent="0.2">
      <c r="A7" s="27" t="s">
        <v>30</v>
      </c>
      <c r="B7" s="28"/>
      <c r="C7" s="28"/>
      <c r="D7" s="28"/>
      <c r="E7" s="28"/>
      <c r="F7" s="28"/>
      <c r="G7" s="29">
        <v>100000</v>
      </c>
      <c r="H7" s="3"/>
      <c r="I7" s="3"/>
      <c r="L7" s="1"/>
    </row>
    <row r="8" spans="1:22" x14ac:dyDescent="0.2">
      <c r="H8" s="3"/>
      <c r="I8" s="3"/>
      <c r="L8" s="1"/>
    </row>
    <row r="9" spans="1:22" x14ac:dyDescent="0.2">
      <c r="H9" s="3"/>
      <c r="I9" s="3"/>
      <c r="L9" s="1"/>
    </row>
    <row r="10" spans="1:22" x14ac:dyDescent="0.2">
      <c r="A10" s="20" t="s">
        <v>52</v>
      </c>
      <c r="B10" s="20"/>
      <c r="C10" s="20"/>
      <c r="D10" s="20"/>
      <c r="E10" s="20"/>
      <c r="F10" s="20"/>
      <c r="G10" s="35">
        <v>20000</v>
      </c>
      <c r="H10" s="3"/>
      <c r="I10" s="3"/>
      <c r="L10" s="1"/>
    </row>
    <row r="11" spans="1:22" x14ac:dyDescent="0.2">
      <c r="A11" s="20" t="s">
        <v>53</v>
      </c>
      <c r="B11" s="20"/>
      <c r="C11" s="20"/>
      <c r="D11" s="20"/>
      <c r="E11" s="20"/>
      <c r="F11" s="20"/>
      <c r="G11" s="35">
        <v>19000</v>
      </c>
      <c r="L11" s="1"/>
    </row>
    <row r="12" spans="1:22" x14ac:dyDescent="0.2">
      <c r="A12" s="20" t="s">
        <v>54</v>
      </c>
      <c r="B12" s="20"/>
      <c r="C12" s="20"/>
      <c r="D12" s="20"/>
      <c r="E12" s="20"/>
      <c r="F12" s="20"/>
      <c r="G12" s="36">
        <v>1</v>
      </c>
      <c r="L12" s="1"/>
      <c r="V12" s="2"/>
    </row>
    <row r="13" spans="1:22" x14ac:dyDescent="0.2">
      <c r="A13" s="20" t="s">
        <v>55</v>
      </c>
      <c r="B13" s="20"/>
      <c r="C13" s="20"/>
      <c r="D13" s="20"/>
      <c r="E13" s="20"/>
      <c r="F13" s="20"/>
      <c r="G13" s="36">
        <v>3.5000000000000003E-2</v>
      </c>
      <c r="L13" s="1"/>
    </row>
    <row r="14" spans="1:22" x14ac:dyDescent="0.2">
      <c r="A14" s="20" t="s">
        <v>56</v>
      </c>
      <c r="B14" s="20"/>
      <c r="C14" s="20"/>
      <c r="D14" s="20"/>
      <c r="E14" s="20"/>
      <c r="F14" s="20"/>
      <c r="G14" s="35">
        <v>280000</v>
      </c>
      <c r="L14" s="1"/>
    </row>
    <row r="15" spans="1:22" x14ac:dyDescent="0.2">
      <c r="A15" s="21"/>
      <c r="G15" s="3"/>
      <c r="L15" s="1"/>
    </row>
    <row r="16" spans="1:22" x14ac:dyDescent="0.2">
      <c r="A16" s="30" t="s">
        <v>27</v>
      </c>
      <c r="B16" s="31"/>
      <c r="C16" s="31"/>
      <c r="D16" s="31"/>
      <c r="E16" s="31"/>
      <c r="F16" s="31"/>
      <c r="G16" s="32">
        <v>5000</v>
      </c>
      <c r="L16" s="1"/>
    </row>
    <row r="17" spans="1:22" x14ac:dyDescent="0.2">
      <c r="A17" s="30" t="s">
        <v>28</v>
      </c>
      <c r="B17" s="31"/>
      <c r="C17" s="31"/>
      <c r="D17" s="31"/>
      <c r="E17" s="31"/>
      <c r="F17" s="31"/>
      <c r="G17" s="32">
        <v>10000</v>
      </c>
      <c r="L17" s="1"/>
      <c r="V17" s="16"/>
    </row>
    <row r="18" spans="1:22" x14ac:dyDescent="0.2">
      <c r="A18" s="21"/>
      <c r="L18" s="1"/>
      <c r="V18" s="16"/>
    </row>
    <row r="19" spans="1:22" x14ac:dyDescent="0.2">
      <c r="H19" s="8"/>
      <c r="I19" s="8"/>
      <c r="L19" s="1"/>
    </row>
    <row r="20" spans="1:22" x14ac:dyDescent="0.2">
      <c r="A20" s="21"/>
      <c r="D20" t="s">
        <v>24</v>
      </c>
      <c r="E20" t="s">
        <v>22</v>
      </c>
      <c r="F20" t="s">
        <v>23</v>
      </c>
      <c r="G20" t="s">
        <v>25</v>
      </c>
      <c r="H20" s="8"/>
      <c r="I20" s="8"/>
      <c r="L20" s="1"/>
    </row>
    <row r="21" spans="1:22" x14ac:dyDescent="0.2">
      <c r="A21" s="21" t="s">
        <v>2</v>
      </c>
      <c r="D21" t="b">
        <v>1</v>
      </c>
      <c r="E21" s="8">
        <v>0</v>
      </c>
      <c r="F21" s="8">
        <v>7.0000000000000007E-2</v>
      </c>
      <c r="G21" s="8">
        <f>AVERAGE(E21:F21)</f>
        <v>3.5000000000000003E-2</v>
      </c>
      <c r="L21" s="1"/>
    </row>
    <row r="22" spans="1:22" x14ac:dyDescent="0.2">
      <c r="A22" s="21" t="s">
        <v>0</v>
      </c>
      <c r="D22" t="b">
        <v>1</v>
      </c>
      <c r="E22" s="8">
        <v>-0.08</v>
      </c>
      <c r="F22" s="8">
        <v>0.16</v>
      </c>
      <c r="G22" s="8">
        <f>AVERAGE(E22:F22)</f>
        <v>0.04</v>
      </c>
      <c r="H22" s="15"/>
      <c r="I22" s="15"/>
      <c r="L22" s="1"/>
    </row>
    <row r="23" spans="1:22" x14ac:dyDescent="0.2">
      <c r="A23" s="21"/>
      <c r="H23" s="15"/>
      <c r="I23" s="15"/>
      <c r="L23" s="1"/>
    </row>
    <row r="24" spans="1:22" x14ac:dyDescent="0.2">
      <c r="A24" s="21" t="s">
        <v>6</v>
      </c>
      <c r="G24" s="2">
        <v>0.3</v>
      </c>
      <c r="H24" s="2"/>
      <c r="I24" s="2"/>
      <c r="L24" s="1"/>
    </row>
    <row r="25" spans="1:22" x14ac:dyDescent="0.2">
      <c r="A25" s="21" t="s">
        <v>57</v>
      </c>
      <c r="G25" s="15">
        <f>I3</f>
        <v>0</v>
      </c>
      <c r="H25" s="2"/>
      <c r="I25" s="2"/>
      <c r="L25" s="1"/>
    </row>
    <row r="26" spans="1:22" x14ac:dyDescent="0.2">
      <c r="A26" s="21"/>
      <c r="G26" s="15"/>
      <c r="H26" s="2"/>
      <c r="I26" s="2"/>
      <c r="L26" s="1"/>
    </row>
    <row r="27" spans="1:22" x14ac:dyDescent="0.2">
      <c r="A27" s="21" t="s">
        <v>26</v>
      </c>
      <c r="G27" s="1">
        <v>2000</v>
      </c>
      <c r="H27" s="8"/>
      <c r="I27" s="8"/>
      <c r="L27" s="1"/>
    </row>
    <row r="28" spans="1:22" x14ac:dyDescent="0.2">
      <c r="A28" s="21" t="s">
        <v>17</v>
      </c>
      <c r="G28" s="8">
        <v>1.2E-2</v>
      </c>
    </row>
    <row r="29" spans="1:22" x14ac:dyDescent="0.2">
      <c r="A29" s="21"/>
      <c r="G29" s="8"/>
    </row>
    <row r="30" spans="1:22" ht="85" x14ac:dyDescent="0.2">
      <c r="C30" s="8"/>
      <c r="D30" s="22" t="s">
        <v>21</v>
      </c>
      <c r="E30" s="23" t="s">
        <v>37</v>
      </c>
      <c r="F30" s="23" t="s">
        <v>9</v>
      </c>
      <c r="G30" s="9" t="s">
        <v>38</v>
      </c>
      <c r="H30" s="9" t="s">
        <v>29</v>
      </c>
      <c r="I30" s="14" t="s">
        <v>8</v>
      </c>
      <c r="J30" s="14"/>
      <c r="K30" s="14"/>
      <c r="L30" s="14"/>
      <c r="M30" s="13" t="s">
        <v>58</v>
      </c>
      <c r="N30" s="13"/>
      <c r="O30" s="13"/>
      <c r="P30" s="13"/>
      <c r="Q30" s="26" t="s">
        <v>14</v>
      </c>
      <c r="R30" s="26"/>
      <c r="S30" s="26"/>
      <c r="T30" s="12" t="s">
        <v>15</v>
      </c>
    </row>
    <row r="31" spans="1:22" ht="34" x14ac:dyDescent="0.2">
      <c r="A31" s="22" t="s">
        <v>3</v>
      </c>
      <c r="B31" s="22" t="s">
        <v>4</v>
      </c>
      <c r="C31" s="22" t="s">
        <v>20</v>
      </c>
      <c r="D31" s="11"/>
      <c r="E31" s="11">
        <v>1</v>
      </c>
      <c r="F31" s="11"/>
      <c r="G31" s="25">
        <f>main!$G$6</f>
        <v>100000</v>
      </c>
      <c r="H31" s="25"/>
      <c r="I31" s="23" t="s">
        <v>10</v>
      </c>
      <c r="J31" s="22" t="s">
        <v>1</v>
      </c>
      <c r="K31" s="23" t="s">
        <v>19</v>
      </c>
      <c r="L31" s="25">
        <f>main!$G$5</f>
        <v>100000</v>
      </c>
      <c r="M31" s="23" t="s">
        <v>59</v>
      </c>
      <c r="N31" s="23" t="s">
        <v>16</v>
      </c>
      <c r="O31" s="22" t="s">
        <v>1</v>
      </c>
      <c r="P31" s="10">
        <f>main!$G$10</f>
        <v>20000</v>
      </c>
      <c r="Q31" s="23" t="s">
        <v>13</v>
      </c>
      <c r="R31" s="22" t="s">
        <v>1</v>
      </c>
      <c r="S31" s="25">
        <f>main!$G$16</f>
        <v>5000</v>
      </c>
      <c r="T31" s="24"/>
    </row>
    <row r="32" spans="1:22" x14ac:dyDescent="0.2">
      <c r="A32">
        <v>0</v>
      </c>
      <c r="B32">
        <f>main!$G$1+A32</f>
        <v>25</v>
      </c>
      <c r="C32" t="b">
        <f>IF(B32&gt;main!$G$2, TRUE, FALSE)</f>
        <v>0</v>
      </c>
      <c r="D32" s="8">
        <f ca="1">IF(main!$D$21, RANDBETWEEN(1000*main!$E$21, 1000*main!$F$21)/1000, main!$G$21)</f>
        <v>4.8000000000000001E-2</v>
      </c>
      <c r="E32" s="15">
        <f t="shared" ref="E32:E63" ca="1" si="0">$E31*(1+D32)</f>
        <v>1.048</v>
      </c>
      <c r="F32" s="8">
        <f ca="1">IF(main!$D$22, RANDBETWEEN(1000*main!$E$22, 1000*main!$F$22)/1000, main!$G$22)</f>
        <v>0.151</v>
      </c>
      <c r="G32" s="10">
        <f ca="1">IF(B32&lt;main!$G$2, G31*(1+D32), 0)</f>
        <v>104800</v>
      </c>
      <c r="H32" s="10">
        <f ca="1">IF(C32, main!$G$3,main!$G$7)*12*E32</f>
        <v>1257600</v>
      </c>
      <c r="I32" s="10">
        <f ca="1">MAX(G32-H32, 0)</f>
        <v>0</v>
      </c>
      <c r="J32" s="10">
        <f ca="1">IF(L31&gt;0, F32*L31, 0)</f>
        <v>15100</v>
      </c>
      <c r="K32" s="10">
        <f ca="1">MAX(0, J32*main!$G$24)</f>
        <v>4530</v>
      </c>
      <c r="L32" s="10">
        <f ca="1">IF(L31&gt;0, L31+SUM(I32:J32)-K32 -IF(C32, H32, 0),0)</f>
        <v>110570</v>
      </c>
      <c r="M32" s="10">
        <f>IF(B32&lt;main!$G$2,main!$G$11*POWER(1+main!$G$21,A32),0)</f>
        <v>19000</v>
      </c>
      <c r="N32" s="3">
        <f>MIN(M32*$G$12, $G$14*E31*$G$13)</f>
        <v>9800.0000000000018</v>
      </c>
      <c r="O32" s="10">
        <f ca="1">IF(P31&gt;0, F32*P31, 0)</f>
        <v>3020</v>
      </c>
      <c r="P32" s="10">
        <f ca="1">IF(P31&gt;0, P31+SUM(M32:O32)-main!$G$25*(IF(L32&lt;0, -L32,0) + IF(L32=0, H32, 0)), 0)</f>
        <v>51820</v>
      </c>
      <c r="Q32" s="10">
        <f>IF($B32&lt;main!$G$2,main!$G$17,0)</f>
        <v>10000</v>
      </c>
      <c r="R32" s="10">
        <f ca="1">IF(S31&gt;0, F32*S31, 0)</f>
        <v>755</v>
      </c>
      <c r="S32" s="10">
        <f t="shared" ref="S32:S63" ca="1" si="1">IF(S31&gt;0, SUM(Q32:R32)+S31+IF(P32&lt;0,P32,0)+IF(P32=0,-H32,0), 0)</f>
        <v>15755</v>
      </c>
      <c r="T32" s="10">
        <f>IF(B32&gt;=62,main!$G$27*12*POWER(1+main!$G$28, A32),0)</f>
        <v>0</v>
      </c>
    </row>
    <row r="33" spans="1:20" x14ac:dyDescent="0.2">
      <c r="A33">
        <v>1</v>
      </c>
      <c r="B33">
        <f>main!$G$1+A33</f>
        <v>26</v>
      </c>
      <c r="C33" t="b">
        <f>IF(B33&gt;main!$G$2, TRUE, FALSE)</f>
        <v>0</v>
      </c>
      <c r="D33" s="8">
        <f ca="1">IF(main!$D$21, RANDBETWEEN(1000*main!$E$21, 1000*main!$F$21)/1000, main!$G$21)</f>
        <v>5.8999999999999997E-2</v>
      </c>
      <c r="E33" s="15">
        <f t="shared" ca="1" si="0"/>
        <v>1.1098319999999999</v>
      </c>
      <c r="F33" s="8">
        <f ca="1">IF(main!$D$22, RANDBETWEEN(1000*main!$E$22, 1000*main!$F$22)/1000, main!$G$22)</f>
        <v>-2.5000000000000001E-2</v>
      </c>
      <c r="G33" s="10">
        <f ca="1">IF(B33&lt;main!$G$2, G32*(1+D33), 0)</f>
        <v>110983.2</v>
      </c>
      <c r="H33" s="10">
        <f ca="1">IF(C33, main!$G$3,main!$G$7)*12*E33</f>
        <v>1331798.3999999999</v>
      </c>
      <c r="I33" s="10">
        <f ca="1">MAX(G33-H33, 0)</f>
        <v>0</v>
      </c>
      <c r="J33" s="10">
        <f ca="1">IF(L32&gt;0, F33*L32, 0)</f>
        <v>-2764.25</v>
      </c>
      <c r="K33" s="10">
        <f ca="1">MAX(0, J33*main!$G$24)</f>
        <v>0</v>
      </c>
      <c r="L33" s="10">
        <f ca="1">IF(L32&gt;0, L32+SUM(I33:J33)-K33 -IF(C33, H33, 0),0)</f>
        <v>107805.75</v>
      </c>
      <c r="M33" s="10">
        <f>IF(B33&lt;main!$G$2,main!$G$11*POWER(1+main!$G$21,A33),0)</f>
        <v>19665</v>
      </c>
      <c r="N33" s="3">
        <f ca="1">MIN(M33, $G$14*E32*3.5%)</f>
        <v>10270.400000000001</v>
      </c>
      <c r="O33" s="10">
        <f ca="1">IF(P32&gt;0, F33*P32, 0)</f>
        <v>-1295.5</v>
      </c>
      <c r="P33" s="10">
        <f ca="1">IF(P32&gt;0, P32+SUM(M33:O33)-main!$G$25*(IF(L33&lt;0, -L33,0) + IF(L33=0, H33, 0)), 0)</f>
        <v>80459.899999999994</v>
      </c>
      <c r="Q33" s="10">
        <f>IF($B33&lt;main!$G$2,main!$G$17,0)</f>
        <v>10000</v>
      </c>
      <c r="R33" s="10">
        <f ca="1">IF(S32&gt;0, F33*S32, 0)</f>
        <v>-393.875</v>
      </c>
      <c r="S33" s="10">
        <f t="shared" ca="1" si="1"/>
        <v>25361.125</v>
      </c>
      <c r="T33" s="10">
        <f>IF(B33&gt;=62,main!$G$27*12*POWER(1+main!$G$28, A33),0)</f>
        <v>0</v>
      </c>
    </row>
    <row r="34" spans="1:20" x14ac:dyDescent="0.2">
      <c r="A34">
        <v>2</v>
      </c>
      <c r="B34">
        <f>main!$G$1+A34</f>
        <v>27</v>
      </c>
      <c r="C34" t="b">
        <f>IF(B34&gt;main!$G$2, TRUE, FALSE)</f>
        <v>0</v>
      </c>
      <c r="D34" s="8">
        <f ca="1">IF(main!$D$21, RANDBETWEEN(1000*main!$E$21, 1000*main!$F$21)/1000, main!$G$21)</f>
        <v>0.06</v>
      </c>
      <c r="E34" s="15">
        <f t="shared" ca="1" si="0"/>
        <v>1.1764219199999999</v>
      </c>
      <c r="F34" s="8">
        <f ca="1">IF(main!$D$22, RANDBETWEEN(1000*main!$E$22, 1000*main!$F$22)/1000, main!$G$22)</f>
        <v>6.0999999999999999E-2</v>
      </c>
      <c r="G34" s="10">
        <f ca="1">IF(B34&lt;main!$G$2, G33*(1+D34), 0)</f>
        <v>117642.19200000001</v>
      </c>
      <c r="H34" s="10">
        <f ca="1">IF(C34, main!$G$3,main!$G$7)*12*E34</f>
        <v>1411706.3039999998</v>
      </c>
      <c r="I34" s="10">
        <f ca="1">MAX(G34-H34, 0)</f>
        <v>0</v>
      </c>
      <c r="J34" s="10">
        <f ca="1">IF(L33&gt;0, F34*L33, 0)</f>
        <v>6576.1507499999998</v>
      </c>
      <c r="K34" s="10">
        <f ca="1">MAX(0, J34*main!$G$24)</f>
        <v>1972.8452249999998</v>
      </c>
      <c r="L34" s="10">
        <f ca="1">IF(L33&gt;0, L33+SUM(I34:J34)-K34 -IF(C34, H34, 0),0)</f>
        <v>112409.055525</v>
      </c>
      <c r="M34" s="10">
        <f>IF(B34&lt;main!$G$2,main!$G$11*POWER(1+main!$G$21,A34),0)</f>
        <v>20353.274999999998</v>
      </c>
      <c r="N34" s="3">
        <f ca="1">MIN(M34, $G$14*E33*3.5%)</f>
        <v>10876.3536</v>
      </c>
      <c r="O34" s="10">
        <f ca="1">IF(P33&gt;0, F34*P33, 0)</f>
        <v>4908.0538999999999</v>
      </c>
      <c r="P34" s="10">
        <f ca="1">IF(P33&gt;0, P33+SUM(M34:O34)-main!$G$25*(IF(L34&lt;0, -L34,0) + IF(L34=0, H34, 0)), 0)</f>
        <v>116597.58249999999</v>
      </c>
      <c r="Q34" s="10">
        <f>IF($B34&lt;main!$G$2,main!$G$17,0)</f>
        <v>10000</v>
      </c>
      <c r="R34" s="10">
        <f ca="1">IF(S33&gt;0, F34*S33, 0)</f>
        <v>1547.0286249999999</v>
      </c>
      <c r="S34" s="10">
        <f t="shared" ca="1" si="1"/>
        <v>36908.153624999999</v>
      </c>
      <c r="T34" s="10">
        <f>IF(B34&gt;=62,main!$G$27*12*POWER(1+main!$G$28, A34),0)</f>
        <v>0</v>
      </c>
    </row>
    <row r="35" spans="1:20" x14ac:dyDescent="0.2">
      <c r="A35">
        <v>3</v>
      </c>
      <c r="B35">
        <f>main!$G$1+A35</f>
        <v>28</v>
      </c>
      <c r="C35" t="b">
        <f>IF(B35&gt;main!$G$2, TRUE, FALSE)</f>
        <v>0</v>
      </c>
      <c r="D35" s="8">
        <f ca="1">IF(main!$D$21, RANDBETWEEN(1000*main!$E$21, 1000*main!$F$21)/1000, main!$G$21)</f>
        <v>4.8000000000000001E-2</v>
      </c>
      <c r="E35" s="15">
        <f t="shared" ca="1" si="0"/>
        <v>1.2328901721599999</v>
      </c>
      <c r="F35" s="8">
        <f ca="1">IF(main!$D$22, RANDBETWEEN(1000*main!$E$22, 1000*main!$F$22)/1000, main!$G$22)</f>
        <v>-5.8999999999999997E-2</v>
      </c>
      <c r="G35" s="10">
        <f ca="1">IF(B35&lt;main!$G$2, G34*(1+D35), 0)</f>
        <v>123289.01721600002</v>
      </c>
      <c r="H35" s="10">
        <f ca="1">IF(C35, main!$G$3,main!$G$7)*12*E35</f>
        <v>1479468.2065919999</v>
      </c>
      <c r="I35" s="10">
        <f ca="1">MAX(G35-H35, 0)</f>
        <v>0</v>
      </c>
      <c r="J35" s="10">
        <f ca="1">IF(L34&gt;0, F35*L34, 0)</f>
        <v>-6632.1342759749996</v>
      </c>
      <c r="K35" s="10">
        <f ca="1">MAX(0, J35*main!$G$24)</f>
        <v>0</v>
      </c>
      <c r="L35" s="10">
        <f ca="1">IF(L34&gt;0, L34+SUM(I35:J35)-K35 -IF(C35, H35, 0),0)</f>
        <v>105776.92124902501</v>
      </c>
      <c r="M35" s="10">
        <f>IF(B35&lt;main!$G$2,main!$G$11*POWER(1+main!$G$21,A35),0)</f>
        <v>21065.639624999996</v>
      </c>
      <c r="N35" s="3">
        <f ca="1">MIN(M35, $G$14*E34*3.5%)</f>
        <v>11528.934815999999</v>
      </c>
      <c r="O35" s="10">
        <f ca="1">IF(P34&gt;0, F35*P34, 0)</f>
        <v>-6879.2573674999994</v>
      </c>
      <c r="P35" s="10">
        <f ca="1">IF(P34&gt;0, P34+SUM(M35:O35)-main!$G$25*(IF(L35&lt;0, -L35,0) + IF(L35=0, H35, 0)), 0)</f>
        <v>142312.89957349998</v>
      </c>
      <c r="Q35" s="10">
        <f>IF($B35&lt;main!$G$2,main!$G$17,0)</f>
        <v>10000</v>
      </c>
      <c r="R35" s="10">
        <f ca="1">IF(S34&gt;0, F35*S34, 0)</f>
        <v>-2177.5810638749999</v>
      </c>
      <c r="S35" s="10">
        <f t="shared" ca="1" si="1"/>
        <v>44730.572561125002</v>
      </c>
      <c r="T35" s="10">
        <f>IF(B35&gt;=62,main!$G$27*12*POWER(1+main!$G$28, A35),0)</f>
        <v>0</v>
      </c>
    </row>
    <row r="36" spans="1:20" x14ac:dyDescent="0.2">
      <c r="A36">
        <v>4</v>
      </c>
      <c r="B36">
        <f>main!$G$1+A36</f>
        <v>29</v>
      </c>
      <c r="C36" t="b">
        <f>IF(B36&gt;main!$G$2, TRUE, FALSE)</f>
        <v>0</v>
      </c>
      <c r="D36" s="8">
        <f ca="1">IF(main!$D$21, RANDBETWEEN(1000*main!$E$21, 1000*main!$F$21)/1000, main!$G$21)</f>
        <v>2.7E-2</v>
      </c>
      <c r="E36" s="15">
        <f t="shared" ca="1" si="0"/>
        <v>1.2661782068083198</v>
      </c>
      <c r="F36" s="8">
        <f ca="1">IF(main!$D$22, RANDBETWEEN(1000*main!$E$22, 1000*main!$F$22)/1000, main!$G$22)</f>
        <v>6.0999999999999999E-2</v>
      </c>
      <c r="G36" s="10">
        <f ca="1">IF(B36&lt;main!$G$2, G35*(1+D36), 0)</f>
        <v>126617.82068083201</v>
      </c>
      <c r="H36" s="10">
        <f ca="1">IF(C36, main!$G$3,main!$G$7)*12*E36</f>
        <v>1519413.8481699838</v>
      </c>
      <c r="I36" s="10">
        <f ca="1">MAX(G36-H36, 0)</f>
        <v>0</v>
      </c>
      <c r="J36" s="10">
        <f ca="1">IF(L35&gt;0, F36*L35, 0)</f>
        <v>6452.3921961905253</v>
      </c>
      <c r="K36" s="10">
        <f ca="1">MAX(0, J36*main!$G$24)</f>
        <v>1935.7176588571574</v>
      </c>
      <c r="L36" s="10">
        <f ca="1">IF(L35&gt;0, L35+SUM(I36:J36)-K36 -IF(C36, H36, 0),0)</f>
        <v>110293.59578635838</v>
      </c>
      <c r="M36" s="10">
        <f>IF(B36&lt;main!$G$2,main!$G$11*POWER(1+main!$G$21,A36),0)</f>
        <v>21802.937011874994</v>
      </c>
      <c r="N36" s="3">
        <f ca="1">MIN(M36, $G$14*E35*3.5%)</f>
        <v>12082.323687168</v>
      </c>
      <c r="O36" s="10">
        <f ca="1">IF(P35&gt;0, F36*P35, 0)</f>
        <v>8681.0868739834987</v>
      </c>
      <c r="P36" s="10">
        <f ca="1">IF(P35&gt;0, P35+SUM(M36:O36)-main!$G$25*(IF(L36&lt;0, -L36,0) + IF(L36=0, H36, 0)), 0)</f>
        <v>184879.24714652647</v>
      </c>
      <c r="Q36" s="10">
        <f>IF($B36&lt;main!$G$2,main!$G$17,0)</f>
        <v>10000</v>
      </c>
      <c r="R36" s="10">
        <f ca="1">IF(S35&gt;0, F36*S35, 0)</f>
        <v>2728.5649262286252</v>
      </c>
      <c r="S36" s="10">
        <f t="shared" ca="1" si="1"/>
        <v>57459.137487353626</v>
      </c>
      <c r="T36" s="10">
        <f>IF(B36&gt;=62,main!$G$27*12*POWER(1+main!$G$28, A36),0)</f>
        <v>0</v>
      </c>
    </row>
    <row r="37" spans="1:20" x14ac:dyDescent="0.2">
      <c r="A37">
        <v>5</v>
      </c>
      <c r="B37">
        <f>main!$G$1+A37</f>
        <v>30</v>
      </c>
      <c r="C37" t="b">
        <f>IF(B37&gt;main!$G$2, TRUE, FALSE)</f>
        <v>0</v>
      </c>
      <c r="D37" s="8">
        <f ca="1">IF(main!$D$21, RANDBETWEEN(1000*main!$E$21, 1000*main!$F$21)/1000, main!$G$21)</f>
        <v>2E-3</v>
      </c>
      <c r="E37" s="15">
        <f t="shared" ca="1" si="0"/>
        <v>1.2687105632219364</v>
      </c>
      <c r="F37" s="8">
        <f ca="1">IF(main!$D$22, RANDBETWEEN(1000*main!$E$22, 1000*main!$F$22)/1000, main!$G$22)</f>
        <v>-7.1999999999999995E-2</v>
      </c>
      <c r="G37" s="10">
        <f ca="1">IF(B37&lt;main!$G$2, G36*(1+D37), 0)</f>
        <v>126871.05632219368</v>
      </c>
      <c r="H37" s="10">
        <f ca="1">IF(C37, main!$G$3,main!$G$7)*12*E37</f>
        <v>1522452.6758663238</v>
      </c>
      <c r="I37" s="10">
        <f ca="1">MAX(G37-H37, 0)</f>
        <v>0</v>
      </c>
      <c r="J37" s="10">
        <f ca="1">IF(L36&gt;0, F37*L36, 0)</f>
        <v>-7941.1388966178029</v>
      </c>
      <c r="K37" s="10">
        <f ca="1">MAX(0, J37*main!$G$24)</f>
        <v>0</v>
      </c>
      <c r="L37" s="10">
        <f ca="1">IF(L36&gt;0, L36+SUM(I37:J37)-K37 -IF(C37, H37, 0),0)</f>
        <v>102352.45688974057</v>
      </c>
      <c r="M37" s="10">
        <f>IF(B37&lt;main!$G$2,main!$G$11*POWER(1+main!$G$21,A37),0)</f>
        <v>22566.039807290614</v>
      </c>
      <c r="N37" s="3">
        <f ca="1">MIN(M37, $G$14*E36*3.5%)</f>
        <v>12408.546426721536</v>
      </c>
      <c r="O37" s="10">
        <f ca="1">IF(P36&gt;0, F37*P36, 0)</f>
        <v>-13311.305794549904</v>
      </c>
      <c r="P37" s="10">
        <f ca="1">IF(P36&gt;0, P36+SUM(M37:O37)-main!$G$25*(IF(L37&lt;0, -L37,0) + IF(L37=0, H37, 0)), 0)</f>
        <v>206542.52758598872</v>
      </c>
      <c r="Q37" s="10">
        <f>IF($B37&lt;main!$G$2,main!$G$17,0)</f>
        <v>10000</v>
      </c>
      <c r="R37" s="10">
        <f ca="1">IF(S36&gt;0, F37*S36, 0)</f>
        <v>-4137.057899089461</v>
      </c>
      <c r="S37" s="10">
        <f t="shared" ca="1" si="1"/>
        <v>63322.079588264169</v>
      </c>
      <c r="T37" s="10">
        <f>IF(B37&gt;=62,main!$G$27*12*POWER(1+main!$G$28, A37),0)</f>
        <v>0</v>
      </c>
    </row>
    <row r="38" spans="1:20" x14ac:dyDescent="0.2">
      <c r="A38">
        <v>6</v>
      </c>
      <c r="B38">
        <f>main!$G$1+A38</f>
        <v>31</v>
      </c>
      <c r="C38" t="b">
        <f>IF(B38&gt;main!$G$2, TRUE, FALSE)</f>
        <v>0</v>
      </c>
      <c r="D38" s="8">
        <f ca="1">IF(main!$D$21, RANDBETWEEN(1000*main!$E$21, 1000*main!$F$21)/1000, main!$G$21)</f>
        <v>5.1999999999999998E-2</v>
      </c>
      <c r="E38" s="15">
        <f t="shared" ca="1" si="0"/>
        <v>1.3346835125094771</v>
      </c>
      <c r="F38" s="8">
        <f ca="1">IF(main!$D$22, RANDBETWEEN(1000*main!$E$22, 1000*main!$F$22)/1000, main!$G$22)</f>
        <v>-1.0999999999999999E-2</v>
      </c>
      <c r="G38" s="10">
        <f ca="1">IF(B38&lt;main!$G$2, G37*(1+D38), 0)</f>
        <v>133468.35125094774</v>
      </c>
      <c r="H38" s="10">
        <f ca="1">IF(C38, main!$G$3,main!$G$7)*12*E38</f>
        <v>1601620.2150113725</v>
      </c>
      <c r="I38" s="10">
        <f ca="1">MAX(G38-H38, 0)</f>
        <v>0</v>
      </c>
      <c r="J38" s="10">
        <f ca="1">IF(L37&gt;0, F38*L37, 0)</f>
        <v>-1125.8770257871463</v>
      </c>
      <c r="K38" s="10">
        <f ca="1">MAX(0, J38*main!$G$24)</f>
        <v>0</v>
      </c>
      <c r="L38" s="10">
        <f ca="1">IF(L37&gt;0, L37+SUM(I38:J38)-K38 -IF(C38, H38, 0),0)</f>
        <v>101226.57986395342</v>
      </c>
      <c r="M38" s="10">
        <f>IF(B38&lt;main!$G$2,main!$G$11*POWER(1+main!$G$21,A38),0)</f>
        <v>23355.851200545789</v>
      </c>
      <c r="N38" s="3">
        <f ca="1">MIN(M38, $G$14*E37*3.5%)</f>
        <v>12433.363519574978</v>
      </c>
      <c r="O38" s="10">
        <f ca="1">IF(P37&gt;0, F38*P37, 0)</f>
        <v>-2271.9678034458757</v>
      </c>
      <c r="P38" s="10">
        <f ca="1">IF(P37&gt;0, P37+SUM(M38:O38)-main!$G$25*(IF(L38&lt;0, -L38,0) + IF(L38=0, H38, 0)), 0)</f>
        <v>240059.77450266361</v>
      </c>
      <c r="Q38" s="10">
        <f>IF($B38&lt;main!$G$2,main!$G$17,0)</f>
        <v>10000</v>
      </c>
      <c r="R38" s="10">
        <f ca="1">IF(S37&gt;0, F38*S37, 0)</f>
        <v>-696.54287547090587</v>
      </c>
      <c r="S38" s="10">
        <f t="shared" ca="1" si="1"/>
        <v>72625.536712793255</v>
      </c>
      <c r="T38" s="10">
        <f>IF(B38&gt;=62,main!$G$27*12*POWER(1+main!$G$28, A38),0)</f>
        <v>0</v>
      </c>
    </row>
    <row r="39" spans="1:20" x14ac:dyDescent="0.2">
      <c r="A39">
        <v>7</v>
      </c>
      <c r="B39">
        <f>main!$G$1+A39</f>
        <v>32</v>
      </c>
      <c r="C39" t="b">
        <f>IF(B39&gt;main!$G$2, TRUE, FALSE)</f>
        <v>0</v>
      </c>
      <c r="D39" s="8">
        <f ca="1">IF(main!$D$21, RANDBETWEEN(1000*main!$E$21, 1000*main!$F$21)/1000, main!$G$21)</f>
        <v>3.6999999999999998E-2</v>
      </c>
      <c r="E39" s="15">
        <f t="shared" ca="1" si="0"/>
        <v>1.3840668024723277</v>
      </c>
      <c r="F39" s="8">
        <f ca="1">IF(main!$D$22, RANDBETWEEN(1000*main!$E$22, 1000*main!$F$22)/1000, main!$G$22)</f>
        <v>0.128</v>
      </c>
      <c r="G39" s="10">
        <f ca="1">IF(B39&lt;main!$G$2, G38*(1+D39), 0)</f>
        <v>138406.68024723281</v>
      </c>
      <c r="H39" s="10">
        <f ca="1">IF(C39, main!$G$3,main!$G$7)*12*E39</f>
        <v>1660880.1629667932</v>
      </c>
      <c r="I39" s="10">
        <f ca="1">MAX(G39-H39, 0)</f>
        <v>0</v>
      </c>
      <c r="J39" s="10">
        <f ca="1">IF(L38&gt;0, F39*L38, 0)</f>
        <v>12957.002222586038</v>
      </c>
      <c r="K39" s="10">
        <f ca="1">MAX(0, J39*main!$G$24)</f>
        <v>3887.1006667758111</v>
      </c>
      <c r="L39" s="10">
        <f ca="1">IF(L38&gt;0, L38+SUM(I39:J39)-K39 -IF(C39, H39, 0),0)</f>
        <v>110296.48141976364</v>
      </c>
      <c r="M39" s="10">
        <f>IF(B39&lt;main!$G$2,main!$G$11*POWER(1+main!$G$21,A39),0)</f>
        <v>24173.305992564889</v>
      </c>
      <c r="N39" s="3">
        <f ca="1">MIN(M39, $G$14*E38*3.5%)</f>
        <v>13079.898422592878</v>
      </c>
      <c r="O39" s="10">
        <f ca="1">IF(P38&gt;0, F39*P38, 0)</f>
        <v>30727.651136340945</v>
      </c>
      <c r="P39" s="10">
        <f ca="1">IF(P38&gt;0, P38+SUM(M39:O39)-main!$G$25*(IF(L39&lt;0, -L39,0) + IF(L39=0, H39, 0)), 0)</f>
        <v>308040.63005416235</v>
      </c>
      <c r="Q39" s="10">
        <f>IF($B39&lt;main!$G$2,main!$G$17,0)</f>
        <v>10000</v>
      </c>
      <c r="R39" s="10">
        <f ca="1">IF(S38&gt;0, F39*S38, 0)</f>
        <v>9296.0686992375377</v>
      </c>
      <c r="S39" s="10">
        <f t="shared" ca="1" si="1"/>
        <v>91921.605412030796</v>
      </c>
      <c r="T39" s="10">
        <f>IF(B39&gt;=62,main!$G$27*12*POWER(1+main!$G$28, A39),0)</f>
        <v>0</v>
      </c>
    </row>
    <row r="40" spans="1:20" x14ac:dyDescent="0.2">
      <c r="A40">
        <v>8</v>
      </c>
      <c r="B40">
        <f>main!$G$1+A40</f>
        <v>33</v>
      </c>
      <c r="C40" t="b">
        <f>IF(B40&gt;main!$G$2, TRUE, FALSE)</f>
        <v>0</v>
      </c>
      <c r="D40" s="8">
        <f ca="1">IF(main!$D$21, RANDBETWEEN(1000*main!$E$21, 1000*main!$F$21)/1000, main!$G$21)</f>
        <v>2.5999999999999999E-2</v>
      </c>
      <c r="E40" s="15">
        <f t="shared" ca="1" si="0"/>
        <v>1.4200525393366084</v>
      </c>
      <c r="F40" s="8">
        <f ca="1">IF(main!$D$22, RANDBETWEEN(1000*main!$E$22, 1000*main!$F$22)/1000, main!$G$22)</f>
        <v>-6.0999999999999999E-2</v>
      </c>
      <c r="G40" s="10">
        <f ca="1">IF(B40&lt;main!$G$2, G39*(1+D40), 0)</f>
        <v>142005.25393366086</v>
      </c>
      <c r="H40" s="10">
        <f ca="1">IF(C40, main!$G$3,main!$G$7)*12*E40</f>
        <v>1704063.0472039301</v>
      </c>
      <c r="I40" s="10">
        <f ca="1">MAX(G40-H40, 0)</f>
        <v>0</v>
      </c>
      <c r="J40" s="10">
        <f ca="1">IF(L39&gt;0, F40*L39, 0)</f>
        <v>-6728.0853666055818</v>
      </c>
      <c r="K40" s="10">
        <f ca="1">MAX(0, J40*main!$G$24)</f>
        <v>0</v>
      </c>
      <c r="L40" s="10">
        <f ca="1">IF(L39&gt;0, L39+SUM(I40:J40)-K40 -IF(C40, H40, 0),0)</f>
        <v>103568.39605315807</v>
      </c>
      <c r="M40" s="10">
        <f>IF(B40&lt;main!$G$2,main!$G$11*POWER(1+main!$G$21,A40),0)</f>
        <v>25019.371702304656</v>
      </c>
      <c r="N40" s="3">
        <f ca="1">MIN(M40, $G$14*E39*3.5%)</f>
        <v>13563.854664228813</v>
      </c>
      <c r="O40" s="10">
        <f ca="1">IF(P39&gt;0, F40*P39, 0)</f>
        <v>-18790.478433303902</v>
      </c>
      <c r="P40" s="10">
        <f ca="1">IF(P39&gt;0, P39+SUM(M40:O40)-main!$G$25*(IF(L40&lt;0, -L40,0) + IF(L40=0, H40, 0)), 0)</f>
        <v>327833.3779873919</v>
      </c>
      <c r="Q40" s="10">
        <f>IF($B40&lt;main!$G$2,main!$G$17,0)</f>
        <v>10000</v>
      </c>
      <c r="R40" s="10">
        <f ca="1">IF(S39&gt;0, F40*S39, 0)</f>
        <v>-5607.2179301338783</v>
      </c>
      <c r="S40" s="10">
        <f t="shared" ca="1" si="1"/>
        <v>96314.38748189692</v>
      </c>
      <c r="T40" s="10">
        <f>IF(B40&gt;=62,main!$G$27*12*POWER(1+main!$G$28, A40),0)</f>
        <v>0</v>
      </c>
    </row>
    <row r="41" spans="1:20" x14ac:dyDescent="0.2">
      <c r="A41">
        <v>9</v>
      </c>
      <c r="B41">
        <f>main!$G$1+A41</f>
        <v>34</v>
      </c>
      <c r="C41" t="b">
        <f>IF(B41&gt;main!$G$2, TRUE, FALSE)</f>
        <v>0</v>
      </c>
      <c r="D41" s="8">
        <f ca="1">IF(main!$D$21, RANDBETWEEN(1000*main!$E$21, 1000*main!$F$21)/1000, main!$G$21)</f>
        <v>0.04</v>
      </c>
      <c r="E41" s="15">
        <f t="shared" ca="1" si="0"/>
        <v>1.4768546409100727</v>
      </c>
      <c r="F41" s="8">
        <f ca="1">IF(main!$D$22, RANDBETWEEN(1000*main!$E$22, 1000*main!$F$22)/1000, main!$G$22)</f>
        <v>6.4000000000000001E-2</v>
      </c>
      <c r="G41" s="10">
        <f ca="1">IF(B41&lt;main!$G$2, G40*(1+D41), 0)</f>
        <v>147685.46409100731</v>
      </c>
      <c r="H41" s="10">
        <f ca="1">IF(C41, main!$G$3,main!$G$7)*12*E41</f>
        <v>1772225.5690920872</v>
      </c>
      <c r="I41" s="10">
        <f ca="1">MAX(G41-H41, 0)</f>
        <v>0</v>
      </c>
      <c r="J41" s="10">
        <f ca="1">IF(L40&gt;0, F41*L40, 0)</f>
        <v>6628.3773474021164</v>
      </c>
      <c r="K41" s="10">
        <f ca="1">MAX(0, J41*main!$G$24)</f>
        <v>1988.5132042206349</v>
      </c>
      <c r="L41" s="10">
        <f ca="1">IF(L40&gt;0, L40+SUM(I41:J41)-K41 -IF(C41, H41, 0),0)</f>
        <v>108208.26019633954</v>
      </c>
      <c r="M41" s="10">
        <f>IF(B41&lt;main!$G$2,main!$G$11*POWER(1+main!$G$21,A41),0)</f>
        <v>25895.049711885313</v>
      </c>
      <c r="N41" s="3">
        <f ca="1">MIN(M41, $G$14*E40*3.5%)</f>
        <v>13916.514885498764</v>
      </c>
      <c r="O41" s="10">
        <f ca="1">IF(P40&gt;0, F41*P40, 0)</f>
        <v>20981.336191193081</v>
      </c>
      <c r="P41" s="10">
        <f ca="1">IF(P40&gt;0, P40+SUM(M41:O41)-main!$G$25*(IF(L41&lt;0, -L41,0) + IF(L41=0, H41, 0)), 0)</f>
        <v>388626.27877596905</v>
      </c>
      <c r="Q41" s="10">
        <f>IF($B41&lt;main!$G$2,main!$G$17,0)</f>
        <v>10000</v>
      </c>
      <c r="R41" s="10">
        <f ca="1">IF(S40&gt;0, F41*S40, 0)</f>
        <v>6164.1207988414026</v>
      </c>
      <c r="S41" s="10">
        <f t="shared" ca="1" si="1"/>
        <v>112478.50828073832</v>
      </c>
      <c r="T41" s="10">
        <f>IF(B41&gt;=62,main!$G$27*12*POWER(1+main!$G$28, A41),0)</f>
        <v>0</v>
      </c>
    </row>
    <row r="42" spans="1:20" x14ac:dyDescent="0.2">
      <c r="A42">
        <v>10</v>
      </c>
      <c r="B42">
        <f>main!$G$1+A42</f>
        <v>35</v>
      </c>
      <c r="C42" t="b">
        <f>IF(B42&gt;main!$G$2, TRUE, FALSE)</f>
        <v>0</v>
      </c>
      <c r="D42" s="8">
        <f ca="1">IF(main!$D$21, RANDBETWEEN(1000*main!$E$21, 1000*main!$F$21)/1000, main!$G$21)</f>
        <v>1.2999999999999999E-2</v>
      </c>
      <c r="E42" s="15">
        <f t="shared" ca="1" si="0"/>
        <v>1.4960537512419034</v>
      </c>
      <c r="F42" s="8">
        <f ca="1">IF(main!$D$22, RANDBETWEEN(1000*main!$E$22, 1000*main!$F$22)/1000, main!$G$22)</f>
        <v>1.2E-2</v>
      </c>
      <c r="G42" s="10">
        <f ca="1">IF(B42&lt;main!$G$2, G41*(1+D42), 0)</f>
        <v>149605.37512419038</v>
      </c>
      <c r="H42" s="10">
        <f ca="1">IF(C42, main!$G$3,main!$G$7)*12*E42</f>
        <v>1795264.5014902842</v>
      </c>
      <c r="I42" s="10">
        <f ca="1">MAX(G42-H42, 0)</f>
        <v>0</v>
      </c>
      <c r="J42" s="10">
        <f ca="1">IF(L41&gt;0, F42*L41, 0)</f>
        <v>1298.4991223560746</v>
      </c>
      <c r="K42" s="10">
        <f ca="1">MAX(0, J42*main!$G$24)</f>
        <v>389.54973670682239</v>
      </c>
      <c r="L42" s="10">
        <f ca="1">IF(L41&gt;0, L41+SUM(I42:J42)-K42 -IF(C42, H42, 0),0)</f>
        <v>109117.20958198881</v>
      </c>
      <c r="M42" s="10">
        <f>IF(B42&lt;main!$G$2,main!$G$11*POWER(1+main!$G$21,A42),0)</f>
        <v>26801.376451801298</v>
      </c>
      <c r="N42" s="3">
        <f ca="1">MIN(M42, $G$14*E41*3.5%)</f>
        <v>14473.175480918713</v>
      </c>
      <c r="O42" s="10">
        <f ca="1">IF(P41&gt;0, F42*P41, 0)</f>
        <v>4663.5153453116291</v>
      </c>
      <c r="P42" s="10">
        <f ca="1">IF(P41&gt;0, P41+SUM(M42:O42)-main!$G$25*(IF(L42&lt;0, -L42,0) + IF(L42=0, H42, 0)), 0)</f>
        <v>434564.34605400066</v>
      </c>
      <c r="Q42" s="10">
        <f>IF($B42&lt;main!$G$2,main!$G$17,0)</f>
        <v>10000</v>
      </c>
      <c r="R42" s="10">
        <f ca="1">IF(S41&gt;0, F42*S41, 0)</f>
        <v>1349.7420993688597</v>
      </c>
      <c r="S42" s="10">
        <f t="shared" ca="1" si="1"/>
        <v>123828.25038010717</v>
      </c>
      <c r="T42" s="10">
        <f>IF(B42&gt;=62,main!$G$27*12*POWER(1+main!$G$28, A42),0)</f>
        <v>0</v>
      </c>
    </row>
    <row r="43" spans="1:20" x14ac:dyDescent="0.2">
      <c r="A43">
        <v>11</v>
      </c>
      <c r="B43">
        <f>main!$G$1+A43</f>
        <v>36</v>
      </c>
      <c r="C43" t="b">
        <f>IF(B43&gt;main!$G$2, TRUE, FALSE)</f>
        <v>0</v>
      </c>
      <c r="D43" s="8">
        <f ca="1">IF(main!$D$21, RANDBETWEEN(1000*main!$E$21, 1000*main!$F$21)/1000, main!$G$21)</f>
        <v>0.02</v>
      </c>
      <c r="E43" s="15">
        <f t="shared" ca="1" si="0"/>
        <v>1.5259748262667414</v>
      </c>
      <c r="F43" s="8">
        <f ca="1">IF(main!$D$22, RANDBETWEEN(1000*main!$E$22, 1000*main!$F$22)/1000, main!$G$22)</f>
        <v>0.104</v>
      </c>
      <c r="G43" s="10">
        <f ca="1">IF(B43&lt;main!$G$2, G42*(1+D43), 0)</f>
        <v>152597.4826266742</v>
      </c>
      <c r="H43" s="10">
        <f ca="1">IF(C43, main!$G$3,main!$G$7)*12*E43</f>
        <v>1831169.7915200896</v>
      </c>
      <c r="I43" s="10">
        <f ca="1">MAX(G43-H43, 0)</f>
        <v>0</v>
      </c>
      <c r="J43" s="10">
        <f ca="1">IF(L42&gt;0, F43*L42, 0)</f>
        <v>11348.189796526834</v>
      </c>
      <c r="K43" s="10">
        <f ca="1">MAX(0, J43*main!$G$24)</f>
        <v>3404.4569389580502</v>
      </c>
      <c r="L43" s="10">
        <f ca="1">IF(L42&gt;0, L42+SUM(I43:J43)-K43 -IF(C43, H43, 0),0)</f>
        <v>117060.94243955758</v>
      </c>
      <c r="M43" s="10">
        <f>IF(B43&lt;main!$G$2,main!$G$11*POWER(1+main!$G$21,A43),0)</f>
        <v>27739.424627614346</v>
      </c>
      <c r="N43" s="3">
        <f ca="1">MIN(M43, $G$14*E42*3.5%)</f>
        <v>14661.326762170655</v>
      </c>
      <c r="O43" s="10">
        <f ca="1">IF(P42&gt;0, F43*P42, 0)</f>
        <v>45194.691989616069</v>
      </c>
      <c r="P43" s="10">
        <f ca="1">IF(P42&gt;0, P42+SUM(M43:O43)-main!$G$25*(IF(L43&lt;0, -L43,0) + IF(L43=0, H43, 0)), 0)</f>
        <v>522159.78943340172</v>
      </c>
      <c r="Q43" s="10">
        <f>IF($B43&lt;main!$G$2,main!$G$17,0)</f>
        <v>10000</v>
      </c>
      <c r="R43" s="10">
        <f ca="1">IF(S42&gt;0, F43*S42, 0)</f>
        <v>12878.138039531146</v>
      </c>
      <c r="S43" s="10">
        <f t="shared" ca="1" si="1"/>
        <v>146706.38841963833</v>
      </c>
      <c r="T43" s="10">
        <f>IF(B43&gt;=62,main!$G$27*12*POWER(1+main!$G$28, A43),0)</f>
        <v>0</v>
      </c>
    </row>
    <row r="44" spans="1:20" x14ac:dyDescent="0.2">
      <c r="A44">
        <v>12</v>
      </c>
      <c r="B44">
        <f>main!$G$1+A44</f>
        <v>37</v>
      </c>
      <c r="C44" t="b">
        <f>IF(B44&gt;main!$G$2, TRUE, FALSE)</f>
        <v>0</v>
      </c>
      <c r="D44" s="8">
        <f ca="1">IF(main!$D$21, RANDBETWEEN(1000*main!$E$21, 1000*main!$F$21)/1000, main!$G$21)</f>
        <v>2.5000000000000001E-2</v>
      </c>
      <c r="E44" s="15">
        <f t="shared" ca="1" si="0"/>
        <v>1.5641241969234099</v>
      </c>
      <c r="F44" s="8">
        <f ca="1">IF(main!$D$22, RANDBETWEEN(1000*main!$E$22, 1000*main!$F$22)/1000, main!$G$22)</f>
        <v>-6.2E-2</v>
      </c>
      <c r="G44" s="10">
        <f ca="1">IF(B44&lt;main!$G$2, G43*(1+D44), 0)</f>
        <v>156412.41969234103</v>
      </c>
      <c r="H44" s="10">
        <f ca="1">IF(C44, main!$G$3,main!$G$7)*12*E44</f>
        <v>1876949.0363080918</v>
      </c>
      <c r="I44" s="10">
        <f ca="1">MAX(G44-H44, 0)</f>
        <v>0</v>
      </c>
      <c r="J44" s="10">
        <f ca="1">IF(L43&gt;0, F44*L43, 0)</f>
        <v>-7257.77843125257</v>
      </c>
      <c r="K44" s="10">
        <f ca="1">MAX(0, J44*main!$G$24)</f>
        <v>0</v>
      </c>
      <c r="L44" s="10">
        <f ca="1">IF(L43&gt;0, L43+SUM(I44:J44)-K44 -IF(C44, H44, 0),0)</f>
        <v>109803.164008305</v>
      </c>
      <c r="M44" s="10">
        <f>IF(B44&lt;main!$G$2,main!$G$11*POWER(1+main!$G$21,A44),0)</f>
        <v>28710.304489580845</v>
      </c>
      <c r="N44" s="3">
        <f ca="1">MIN(M44, $G$14*E43*3.5%)</f>
        <v>14954.553297414066</v>
      </c>
      <c r="O44" s="10">
        <f ca="1">IF(P43&gt;0, F44*P43, 0)</f>
        <v>-32373.906944870905</v>
      </c>
      <c r="P44" s="10">
        <f ca="1">IF(P43&gt;0, P43+SUM(M44:O44)-main!$G$25*(IF(L44&lt;0, -L44,0) + IF(L44=0, H44, 0)), 0)</f>
        <v>533450.74027552572</v>
      </c>
      <c r="Q44" s="10">
        <f>IF($B44&lt;main!$G$2,main!$G$17,0)</f>
        <v>10000</v>
      </c>
      <c r="R44" s="10">
        <f ca="1">IF(S43&gt;0, F44*S43, 0)</f>
        <v>-9095.7960820175758</v>
      </c>
      <c r="S44" s="10">
        <f t="shared" ca="1" si="1"/>
        <v>147610.59233762076</v>
      </c>
      <c r="T44" s="10">
        <f>IF(B44&gt;=62,main!$G$27*12*POWER(1+main!$G$28, A44),0)</f>
        <v>0</v>
      </c>
    </row>
    <row r="45" spans="1:20" x14ac:dyDescent="0.2">
      <c r="A45">
        <v>13</v>
      </c>
      <c r="B45">
        <f>main!$G$1+A45</f>
        <v>38</v>
      </c>
      <c r="C45" t="b">
        <f>IF(B45&gt;main!$G$2, TRUE, FALSE)</f>
        <v>0</v>
      </c>
      <c r="D45" s="8">
        <f ca="1">IF(main!$D$21, RANDBETWEEN(1000*main!$E$21, 1000*main!$F$21)/1000, main!$G$21)</f>
        <v>3.1E-2</v>
      </c>
      <c r="E45" s="15">
        <f t="shared" ca="1" si="0"/>
        <v>1.6126120470280354</v>
      </c>
      <c r="F45" s="8">
        <f ca="1">IF(main!$D$22, RANDBETWEEN(1000*main!$E$22, 1000*main!$F$22)/1000, main!$G$22)</f>
        <v>0.108</v>
      </c>
      <c r="G45" s="10">
        <f ca="1">IF(B45&lt;main!$G$2, G44*(1+D45), 0)</f>
        <v>161261.2047028036</v>
      </c>
      <c r="H45" s="10">
        <f ca="1">IF(C45, main!$G$3,main!$G$7)*12*E45</f>
        <v>1935134.4564336424</v>
      </c>
      <c r="I45" s="10">
        <f ca="1">MAX(G45-H45, 0)</f>
        <v>0</v>
      </c>
      <c r="J45" s="10">
        <f ca="1">IF(L44&gt;0, F45*L44, 0)</f>
        <v>11858.741712896939</v>
      </c>
      <c r="K45" s="10">
        <f ca="1">MAX(0, J45*main!$G$24)</f>
        <v>3557.6225138690816</v>
      </c>
      <c r="L45" s="10">
        <f ca="1">IF(L44&gt;0, L44+SUM(I45:J45)-K45 -IF(C45, H45, 0),0)</f>
        <v>118104.28320733286</v>
      </c>
      <c r="M45" s="10">
        <f>IF(B45&lt;main!$G$2,main!$G$11*POWER(1+main!$G$21,A45),0)</f>
        <v>29715.165146716168</v>
      </c>
      <c r="N45" s="3">
        <f ca="1">MIN(M45, $G$14*E44*3.5%)</f>
        <v>15328.417129849418</v>
      </c>
      <c r="O45" s="10">
        <f ca="1">IF(P44&gt;0, F45*P44, 0)</f>
        <v>57612.679949756777</v>
      </c>
      <c r="P45" s="10">
        <f ca="1">IF(P44&gt;0, P44+SUM(M45:O45)-main!$G$25*(IF(L45&lt;0, -L45,0) + IF(L45=0, H45, 0)), 0)</f>
        <v>636107.00250184815</v>
      </c>
      <c r="Q45" s="10">
        <f>IF($B45&lt;main!$G$2,main!$G$17,0)</f>
        <v>10000</v>
      </c>
      <c r="R45" s="10">
        <f ca="1">IF(S44&gt;0, F45*S44, 0)</f>
        <v>15941.943972463043</v>
      </c>
      <c r="S45" s="10">
        <f t="shared" ca="1" si="1"/>
        <v>173552.53631008381</v>
      </c>
      <c r="T45" s="10">
        <f>IF(B45&gt;=62,main!$G$27*12*POWER(1+main!$G$28, A45),0)</f>
        <v>0</v>
      </c>
    </row>
    <row r="46" spans="1:20" x14ac:dyDescent="0.2">
      <c r="A46">
        <v>14</v>
      </c>
      <c r="B46">
        <f>main!$G$1+A46</f>
        <v>39</v>
      </c>
      <c r="C46" t="b">
        <f>IF(B46&gt;main!$G$2, TRUE, FALSE)</f>
        <v>0</v>
      </c>
      <c r="D46" s="8">
        <f ca="1">IF(main!$D$21, RANDBETWEEN(1000*main!$E$21, 1000*main!$F$21)/1000, main!$G$21)</f>
        <v>3.5999999999999997E-2</v>
      </c>
      <c r="E46" s="15">
        <f t="shared" ca="1" si="0"/>
        <v>1.6706660807210447</v>
      </c>
      <c r="F46" s="8">
        <f ca="1">IF(main!$D$22, RANDBETWEEN(1000*main!$E$22, 1000*main!$F$22)/1000, main!$G$22)</f>
        <v>-3.1E-2</v>
      </c>
      <c r="G46" s="10">
        <f ca="1">IF(B46&lt;main!$G$2, G45*(1+D46), 0)</f>
        <v>167066.60807210454</v>
      </c>
      <c r="H46" s="10">
        <f ca="1">IF(C46, main!$G$3,main!$G$7)*12*E46</f>
        <v>2004799.2968652537</v>
      </c>
      <c r="I46" s="10">
        <f ca="1">MAX(G46-H46, 0)</f>
        <v>0</v>
      </c>
      <c r="J46" s="10">
        <f ca="1">IF(L45&gt;0, F46*L45, 0)</f>
        <v>-3661.2327794273187</v>
      </c>
      <c r="K46" s="10">
        <f ca="1">MAX(0, J46*main!$G$24)</f>
        <v>0</v>
      </c>
      <c r="L46" s="10">
        <f ca="1">IF(L45&gt;0, L45+SUM(I46:J46)-K46 -IF(C46, H46, 0),0)</f>
        <v>114443.05042790555</v>
      </c>
      <c r="M46" s="10">
        <f>IF(B46&lt;main!$G$2,main!$G$11*POWER(1+main!$G$21,A46),0)</f>
        <v>30755.19592685124</v>
      </c>
      <c r="N46" s="3">
        <f ca="1">MIN(M46, $G$14*E45*3.5%)</f>
        <v>15803.598060874749</v>
      </c>
      <c r="O46" s="10">
        <f ca="1">IF(P45&gt;0, F46*P45, 0)</f>
        <v>-19719.317077557294</v>
      </c>
      <c r="P46" s="10">
        <f ca="1">IF(P45&gt;0, P45+SUM(M46:O46)-main!$G$25*(IF(L46&lt;0, -L46,0) + IF(L46=0, H46, 0)), 0)</f>
        <v>662946.47941201681</v>
      </c>
      <c r="Q46" s="10">
        <f>IF($B46&lt;main!$G$2,main!$G$17,0)</f>
        <v>10000</v>
      </c>
      <c r="R46" s="10">
        <f ca="1">IF(S45&gt;0, F46*S45, 0)</f>
        <v>-5380.1286256125986</v>
      </c>
      <c r="S46" s="10">
        <f t="shared" ca="1" si="1"/>
        <v>178172.40768447123</v>
      </c>
      <c r="T46" s="10">
        <f>IF(B46&gt;=62,main!$G$27*12*POWER(1+main!$G$28, A46),0)</f>
        <v>0</v>
      </c>
    </row>
    <row r="47" spans="1:20" x14ac:dyDescent="0.2">
      <c r="A47">
        <v>15</v>
      </c>
      <c r="B47">
        <f>main!$G$1+A47</f>
        <v>40</v>
      </c>
      <c r="C47" t="b">
        <f>IF(B47&gt;main!$G$2, TRUE, FALSE)</f>
        <v>0</v>
      </c>
      <c r="D47" s="8">
        <f ca="1">IF(main!$D$21, RANDBETWEEN(1000*main!$E$21, 1000*main!$F$21)/1000, main!$G$21)</f>
        <v>1.2E-2</v>
      </c>
      <c r="E47" s="15">
        <f t="shared" ca="1" si="0"/>
        <v>1.6907140736896973</v>
      </c>
      <c r="F47" s="8">
        <f ca="1">IF(main!$D$22, RANDBETWEEN(1000*main!$E$22, 1000*main!$F$22)/1000, main!$G$22)</f>
        <v>-3.4000000000000002E-2</v>
      </c>
      <c r="G47" s="10">
        <f>IF(B47&lt;main!$G$2, G46*(1+D47), 0)</f>
        <v>0</v>
      </c>
      <c r="H47" s="10">
        <f ca="1">IF(C47, main!$G$3,main!$G$7)*12*E47</f>
        <v>2028856.8884276368</v>
      </c>
      <c r="I47" s="10">
        <f ca="1">MAX(G47-H47, 0)</f>
        <v>0</v>
      </c>
      <c r="J47" s="10">
        <f ca="1">IF(L46&gt;0, F47*L46, 0)</f>
        <v>-3891.063714548789</v>
      </c>
      <c r="K47" s="10">
        <f ca="1">MAX(0, J47*main!$G$24)</f>
        <v>0</v>
      </c>
      <c r="L47" s="10">
        <f ca="1">IF(L46&gt;0, L46+SUM(I47:J47)-K47 -IF(C47, H47, 0),0)</f>
        <v>110551.98671335676</v>
      </c>
      <c r="M47" s="10">
        <f>IF(B47&lt;main!$G$2,main!$G$11*POWER(1+main!$G$21,A47),0)</f>
        <v>0</v>
      </c>
      <c r="N47" s="3">
        <f ca="1">MIN(M47, $G$14*E46*3.5%)</f>
        <v>0</v>
      </c>
      <c r="O47" s="10">
        <f ca="1">IF(P46&gt;0, F47*P46, 0)</f>
        <v>-22540.180300008575</v>
      </c>
      <c r="P47" s="10">
        <f ca="1">IF(P46&gt;0, P46+SUM(M47:O47)-main!$G$25*(IF(L47&lt;0, -L47,0) + IF(L47=0, H47, 0)), 0)</f>
        <v>640406.29911200819</v>
      </c>
      <c r="Q47" s="10">
        <f>IF($B47&lt;main!$G$2,main!$G$17,0)</f>
        <v>0</v>
      </c>
      <c r="R47" s="10">
        <f ca="1">IF(S46&gt;0, F47*S46, 0)</f>
        <v>-6057.861861272022</v>
      </c>
      <c r="S47" s="10">
        <f t="shared" ca="1" si="1"/>
        <v>172114.54582319921</v>
      </c>
      <c r="T47" s="10">
        <f>IF(B47&gt;=62,main!$G$27*12*POWER(1+main!$G$28, A47),0)</f>
        <v>0</v>
      </c>
    </row>
    <row r="48" spans="1:20" x14ac:dyDescent="0.2">
      <c r="A48">
        <v>16</v>
      </c>
      <c r="B48">
        <f>main!$G$1+A48</f>
        <v>41</v>
      </c>
      <c r="C48" t="b">
        <f>IF(B48&gt;main!$G$2, TRUE, FALSE)</f>
        <v>1</v>
      </c>
      <c r="D48" s="8">
        <f ca="1">IF(main!$D$21, RANDBETWEEN(1000*main!$E$21, 1000*main!$F$21)/1000, main!$G$21)</f>
        <v>1.4999999999999999E-2</v>
      </c>
      <c r="E48" s="15">
        <f t="shared" ca="1" si="0"/>
        <v>1.7160747847950426</v>
      </c>
      <c r="F48" s="8">
        <f ca="1">IF(main!$D$22, RANDBETWEEN(1000*main!$E$22, 1000*main!$F$22)/1000, main!$G$22)</f>
        <v>-6.0999999999999999E-2</v>
      </c>
      <c r="G48" s="10">
        <f>IF(B48&lt;main!$G$2, G47*(1+D48), 0)</f>
        <v>0</v>
      </c>
      <c r="H48" s="10">
        <f ca="1">IF(C48, main!$G$3,main!$G$7)*12*E48</f>
        <v>61778.692252621535</v>
      </c>
      <c r="I48" s="10">
        <f ca="1">MAX(G48-H48, 0)</f>
        <v>0</v>
      </c>
      <c r="J48" s="10">
        <f ca="1">IF(L47&gt;0, F48*L47, 0)</f>
        <v>-6743.6711895147619</v>
      </c>
      <c r="K48" s="10">
        <f ca="1">MAX(0, J48*main!$G$24)</f>
        <v>0</v>
      </c>
      <c r="L48" s="10">
        <f ca="1">IF(L47&gt;0, L47+SUM(I48:J48)-K48 -IF(C48, H48, 0),0)</f>
        <v>42029.623271220466</v>
      </c>
      <c r="M48" s="10">
        <f>IF(B48&lt;main!$G$2,main!$G$11*POWER(1+main!$G$21,A48),0)</f>
        <v>0</v>
      </c>
      <c r="N48" s="3">
        <f ca="1">MIN(M48, $G$14*E47*3.5%)</f>
        <v>0</v>
      </c>
      <c r="O48" s="10">
        <f ca="1">IF(P47&gt;0, F48*P47, 0)</f>
        <v>-39064.784245832496</v>
      </c>
      <c r="P48" s="10">
        <f ca="1">IF(P47&gt;0, P47+SUM(M48:O48)-main!$G$25*(IF(L48&lt;0, -L48,0) + IF(L48=0, H48, 0)), 0)</f>
        <v>601341.51486617571</v>
      </c>
      <c r="Q48" s="10">
        <f>IF($B48&lt;main!$G$2,main!$G$17,0)</f>
        <v>0</v>
      </c>
      <c r="R48" s="10">
        <f ca="1">IF(S47&gt;0, F48*S47, 0)</f>
        <v>-10498.987295215151</v>
      </c>
      <c r="S48" s="10">
        <f t="shared" ca="1" si="1"/>
        <v>161615.55852798405</v>
      </c>
      <c r="T48" s="10">
        <f>IF(B48&gt;=62,main!$G$27*12*POWER(1+main!$G$28, A48),0)</f>
        <v>0</v>
      </c>
    </row>
    <row r="49" spans="1:20" x14ac:dyDescent="0.2">
      <c r="A49">
        <v>17</v>
      </c>
      <c r="B49">
        <f>main!$G$1+A49</f>
        <v>42</v>
      </c>
      <c r="C49" t="b">
        <f>IF(B49&gt;main!$G$2, TRUE, FALSE)</f>
        <v>1</v>
      </c>
      <c r="D49" s="8">
        <f ca="1">IF(main!$D$21, RANDBETWEEN(1000*main!$E$21, 1000*main!$F$21)/1000, main!$G$21)</f>
        <v>6.5000000000000002E-2</v>
      </c>
      <c r="E49" s="15">
        <f t="shared" ca="1" si="0"/>
        <v>1.8276196458067202</v>
      </c>
      <c r="F49" s="8">
        <f ca="1">IF(main!$D$22, RANDBETWEEN(1000*main!$E$22, 1000*main!$F$22)/1000, main!$G$22)</f>
        <v>0.01</v>
      </c>
      <c r="G49" s="10">
        <f>IF(B49&lt;main!$G$2, G48*(1+D49), 0)</f>
        <v>0</v>
      </c>
      <c r="H49" s="10">
        <f ca="1">IF(C49, main!$G$3,main!$G$7)*12*E49</f>
        <v>65794.307249041929</v>
      </c>
      <c r="I49" s="10">
        <f ca="1">MAX(G49-H49, 0)</f>
        <v>0</v>
      </c>
      <c r="J49" s="10">
        <f ca="1">IF(L48&gt;0, F49*L48, 0)</f>
        <v>420.29623271220464</v>
      </c>
      <c r="K49" s="10">
        <f ca="1">MAX(0, J49*main!$G$24)</f>
        <v>126.08886981366139</v>
      </c>
      <c r="L49" s="10">
        <f ca="1">IF(L48&gt;0, L48+SUM(I49:J49)-K49 -IF(C49, H49, 0),0)</f>
        <v>-23470.476614922918</v>
      </c>
      <c r="M49" s="10">
        <f>IF(B49&lt;main!$G$2,main!$G$11*POWER(1+main!$G$21,A49),0)</f>
        <v>0</v>
      </c>
      <c r="N49" s="3">
        <f ca="1">MIN(M49, $G$14*E48*3.5%)</f>
        <v>0</v>
      </c>
      <c r="O49" s="10">
        <f ca="1">IF(P48&gt;0, F49*P48, 0)</f>
        <v>6013.4151486617575</v>
      </c>
      <c r="P49" s="10">
        <f ca="1">IF(P48&gt;0, P48+SUM(M49:O49)-main!$G$25*(IF(L49&lt;0, -L49,0) + IF(L49=0, H49, 0)), 0)</f>
        <v>607354.93001483742</v>
      </c>
      <c r="Q49" s="10">
        <f>IF($B49&lt;main!$G$2,main!$G$17,0)</f>
        <v>0</v>
      </c>
      <c r="R49" s="10">
        <f ca="1">IF(S48&gt;0, F49*S48, 0)</f>
        <v>1616.1555852798406</v>
      </c>
      <c r="S49" s="10">
        <f t="shared" ca="1" si="1"/>
        <v>163231.71411326388</v>
      </c>
      <c r="T49" s="10">
        <f>IF(B49&gt;=62,main!$G$27*12*POWER(1+main!$G$28, A49),0)</f>
        <v>0</v>
      </c>
    </row>
    <row r="50" spans="1:20" x14ac:dyDescent="0.2">
      <c r="A50">
        <v>18</v>
      </c>
      <c r="B50">
        <f>main!$G$1+A50</f>
        <v>43</v>
      </c>
      <c r="C50" t="b">
        <f>IF(B50&gt;main!$G$2, TRUE, FALSE)</f>
        <v>1</v>
      </c>
      <c r="D50" s="8">
        <f ca="1">IF(main!$D$21, RANDBETWEEN(1000*main!$E$21, 1000*main!$F$21)/1000, main!$G$21)</f>
        <v>1.7999999999999999E-2</v>
      </c>
      <c r="E50" s="15">
        <f t="shared" ca="1" si="0"/>
        <v>1.8605167994312413</v>
      </c>
      <c r="F50" s="8">
        <f ca="1">IF(main!$D$22, RANDBETWEEN(1000*main!$E$22, 1000*main!$F$22)/1000, main!$G$22)</f>
        <v>0.03</v>
      </c>
      <c r="G50" s="10">
        <f>IF(B50&lt;main!$G$2, G49*(1+D50), 0)</f>
        <v>0</v>
      </c>
      <c r="H50" s="10">
        <f ca="1">IF(C50, main!$G$3,main!$G$7)*12*E50</f>
        <v>66978.604779524685</v>
      </c>
      <c r="I50" s="10">
        <f ca="1">MAX(G50-H50, 0)</f>
        <v>0</v>
      </c>
      <c r="J50" s="10">
        <f ca="1">IF(L49&gt;0, F50*L49, 0)</f>
        <v>0</v>
      </c>
      <c r="K50" s="10">
        <f ca="1">MAX(0, J50*main!$G$24)</f>
        <v>0</v>
      </c>
      <c r="L50" s="10">
        <f ca="1">IF(L49&gt;0, L49+SUM(I50:J50)-K50 -IF(C50, H50, 0),0)</f>
        <v>0</v>
      </c>
      <c r="M50" s="10">
        <f>IF(B50&lt;main!$G$2,main!$G$11*POWER(1+main!$G$21,A50),0)</f>
        <v>0</v>
      </c>
      <c r="N50" s="3">
        <f ca="1">MIN(M50, $G$14*E49*3.5%)</f>
        <v>0</v>
      </c>
      <c r="O50" s="10">
        <f ca="1">IF(P49&gt;0, F50*P49, 0)</f>
        <v>18220.647900445121</v>
      </c>
      <c r="P50" s="10">
        <f ca="1">IF(P49&gt;0, P49+SUM(M50:O50)-main!$G$25*(IF(L50&lt;0, -L50,0) + IF(L50=0, H50, 0)), 0)</f>
        <v>625575.57791528257</v>
      </c>
      <c r="Q50" s="10">
        <f>IF($B50&lt;main!$G$2,main!$G$17,0)</f>
        <v>0</v>
      </c>
      <c r="R50" s="10">
        <f ca="1">IF(S49&gt;0, F50*S49, 0)</f>
        <v>4896.9514233979162</v>
      </c>
      <c r="S50" s="10">
        <f t="shared" ca="1" si="1"/>
        <v>168128.66553666181</v>
      </c>
      <c r="T50" s="10">
        <f>IF(B50&gt;=62,main!$G$27*12*POWER(1+main!$G$28, A50),0)</f>
        <v>0</v>
      </c>
    </row>
    <row r="51" spans="1:20" x14ac:dyDescent="0.2">
      <c r="A51">
        <v>19</v>
      </c>
      <c r="B51">
        <f>main!$G$1+A51</f>
        <v>44</v>
      </c>
      <c r="C51" t="b">
        <f>IF(B51&gt;main!$G$2, TRUE, FALSE)</f>
        <v>1</v>
      </c>
      <c r="D51" s="8">
        <f ca="1">IF(main!$D$21, RANDBETWEEN(1000*main!$E$21, 1000*main!$F$21)/1000, main!$G$21)</f>
        <v>2.5000000000000001E-2</v>
      </c>
      <c r="E51" s="15">
        <f t="shared" ca="1" si="0"/>
        <v>1.907029719417022</v>
      </c>
      <c r="F51" s="8">
        <f ca="1">IF(main!$D$22, RANDBETWEEN(1000*main!$E$22, 1000*main!$F$22)/1000, main!$G$22)</f>
        <v>1.4E-2</v>
      </c>
      <c r="G51" s="10">
        <f>IF(B51&lt;main!$G$2, G50*(1+D51), 0)</f>
        <v>0</v>
      </c>
      <c r="H51" s="10">
        <f ca="1">IF(C51, main!$G$3,main!$G$7)*12*E51</f>
        <v>68653.0698990128</v>
      </c>
      <c r="I51" s="10">
        <f ca="1">MAX(G51-H51, 0)</f>
        <v>0</v>
      </c>
      <c r="J51" s="10">
        <f ca="1">IF(L50&gt;0, F51*L50, 0)</f>
        <v>0</v>
      </c>
      <c r="K51" s="10">
        <f ca="1">MAX(0, J51*main!$G$24)</f>
        <v>0</v>
      </c>
      <c r="L51" s="10">
        <f ca="1">IF(L50&gt;0, L50+SUM(I51:J51)-K51 -IF(C51, H51, 0),0)</f>
        <v>0</v>
      </c>
      <c r="M51" s="10">
        <f>IF(B51&lt;main!$G$2,main!$G$11*POWER(1+main!$G$21,A51),0)</f>
        <v>0</v>
      </c>
      <c r="N51" s="3">
        <f ca="1">MIN(M51, $G$14*E50*3.5%)</f>
        <v>0</v>
      </c>
      <c r="O51" s="10">
        <f ca="1">IF(P50&gt;0, F51*P50, 0)</f>
        <v>8758.0580908139564</v>
      </c>
      <c r="P51" s="10">
        <f ca="1">IF(P50&gt;0, P50+SUM(M51:O51)-main!$G$25*(IF(L51&lt;0, -L51,0) + IF(L51=0, H51, 0)), 0)</f>
        <v>634333.63600609649</v>
      </c>
      <c r="Q51" s="10">
        <f>IF($B51&lt;main!$G$2,main!$G$17,0)</f>
        <v>0</v>
      </c>
      <c r="R51" s="10">
        <f ca="1">IF(S50&gt;0, F51*S50, 0)</f>
        <v>2353.8013175132655</v>
      </c>
      <c r="S51" s="10">
        <f t="shared" ca="1" si="1"/>
        <v>170482.46685417509</v>
      </c>
      <c r="T51" s="10">
        <f>IF(B51&gt;=62,main!$G$27*12*POWER(1+main!$G$28, A51),0)</f>
        <v>0</v>
      </c>
    </row>
    <row r="52" spans="1:20" x14ac:dyDescent="0.2">
      <c r="A52">
        <v>20</v>
      </c>
      <c r="B52">
        <f>main!$G$1+A52</f>
        <v>45</v>
      </c>
      <c r="C52" t="b">
        <f>IF(B52&gt;main!$G$2, TRUE, FALSE)</f>
        <v>1</v>
      </c>
      <c r="D52" s="8">
        <f ca="1">IF(main!$D$21, RANDBETWEEN(1000*main!$E$21, 1000*main!$F$21)/1000, main!$G$21)</f>
        <v>5.3999999999999999E-2</v>
      </c>
      <c r="E52" s="15">
        <f t="shared" ca="1" si="0"/>
        <v>2.0100093242655412</v>
      </c>
      <c r="F52" s="8">
        <f ca="1">IF(main!$D$22, RANDBETWEEN(1000*main!$E$22, 1000*main!$F$22)/1000, main!$G$22)</f>
        <v>8.9999999999999993E-3</v>
      </c>
      <c r="G52" s="10">
        <f>IF(B52&lt;main!$G$2, G51*(1+D52), 0)</f>
        <v>0</v>
      </c>
      <c r="H52" s="10">
        <f ca="1">IF(C52, main!$G$3,main!$G$7)*12*E52</f>
        <v>72360.335673559486</v>
      </c>
      <c r="I52" s="10">
        <f ca="1">MAX(G52-H52, 0)</f>
        <v>0</v>
      </c>
      <c r="J52" s="10">
        <f ca="1">IF(L51&gt;0, F52*L51, 0)</f>
        <v>0</v>
      </c>
      <c r="K52" s="10">
        <f ca="1">MAX(0, J52*main!$G$24)</f>
        <v>0</v>
      </c>
      <c r="L52" s="10">
        <f ca="1">IF(L51&gt;0, L51+SUM(I52:J52)-K52 -IF(C52, H52, 0),0)</f>
        <v>0</v>
      </c>
      <c r="M52" s="10">
        <f>IF(B52&lt;main!$G$2,main!$G$11*POWER(1+main!$G$21,A52),0)</f>
        <v>0</v>
      </c>
      <c r="N52" s="3">
        <f ca="1">MIN(M52, $G$14*E51*3.5%)</f>
        <v>0</v>
      </c>
      <c r="O52" s="10">
        <f ca="1">IF(P51&gt;0, F52*P51, 0)</f>
        <v>5709.0027240548679</v>
      </c>
      <c r="P52" s="10">
        <f ca="1">IF(P51&gt;0, P51+SUM(M52:O52)-main!$G$25*(IF(L52&lt;0, -L52,0) + IF(L52=0, H52, 0)), 0)</f>
        <v>640042.63873015135</v>
      </c>
      <c r="Q52" s="10">
        <f>IF($B52&lt;main!$G$2,main!$G$17,0)</f>
        <v>0</v>
      </c>
      <c r="R52" s="10">
        <f ca="1">IF(S51&gt;0, F52*S51, 0)</f>
        <v>1534.3422016875757</v>
      </c>
      <c r="S52" s="10">
        <f t="shared" ca="1" si="1"/>
        <v>172016.80905586266</v>
      </c>
      <c r="T52" s="10">
        <f>IF(B52&gt;=62,main!$G$27*12*POWER(1+main!$G$28, A52),0)</f>
        <v>0</v>
      </c>
    </row>
    <row r="53" spans="1:20" x14ac:dyDescent="0.2">
      <c r="A53">
        <v>21</v>
      </c>
      <c r="B53">
        <f>main!$G$1+A53</f>
        <v>46</v>
      </c>
      <c r="C53" t="b">
        <f>IF(B53&gt;main!$G$2, TRUE, FALSE)</f>
        <v>1</v>
      </c>
      <c r="D53" s="8">
        <f ca="1">IF(main!$D$21, RANDBETWEEN(1000*main!$E$21, 1000*main!$F$21)/1000, main!$G$21)</f>
        <v>4.3999999999999997E-2</v>
      </c>
      <c r="E53" s="15">
        <f t="shared" ca="1" si="0"/>
        <v>2.0984497345332249</v>
      </c>
      <c r="F53" s="8">
        <f ca="1">IF(main!$D$22, RANDBETWEEN(1000*main!$E$22, 1000*main!$F$22)/1000, main!$G$22)</f>
        <v>0.155</v>
      </c>
      <c r="G53" s="10">
        <f>IF(B53&lt;main!$G$2, G52*(1+D53), 0)</f>
        <v>0</v>
      </c>
      <c r="H53" s="10">
        <f ca="1">IF(C53, main!$G$3,main!$G$7)*12*E53</f>
        <v>75544.190443196101</v>
      </c>
      <c r="I53" s="10">
        <f ca="1">MAX(G53-H53, 0)</f>
        <v>0</v>
      </c>
      <c r="J53" s="10">
        <f ca="1">IF(L52&gt;0, F53*L52, 0)</f>
        <v>0</v>
      </c>
      <c r="K53" s="10">
        <f ca="1">MAX(0, J53*main!$G$24)</f>
        <v>0</v>
      </c>
      <c r="L53" s="10">
        <f ca="1">IF(L52&gt;0, L52+SUM(I53:J53)-K53 -IF(C53, H53, 0),0)</f>
        <v>0</v>
      </c>
      <c r="M53" s="10">
        <f>IF(B53&lt;main!$G$2,main!$G$11*POWER(1+main!$G$21,A53),0)</f>
        <v>0</v>
      </c>
      <c r="N53" s="3">
        <f ca="1">MIN(M53, $G$14*E52*3.5%)</f>
        <v>0</v>
      </c>
      <c r="O53" s="10">
        <f ca="1">IF(P52&gt;0, F53*P52, 0)</f>
        <v>99206.609003173464</v>
      </c>
      <c r="P53" s="10">
        <f ca="1">IF(P52&gt;0, P52+SUM(M53:O53)-main!$G$25*(IF(L53&lt;0, -L53,0) + IF(L53=0, H53, 0)), 0)</f>
        <v>739249.24773332477</v>
      </c>
      <c r="Q53" s="10">
        <f>IF($B53&lt;main!$G$2,main!$G$17,0)</f>
        <v>0</v>
      </c>
      <c r="R53" s="10">
        <f ca="1">IF(S52&gt;0, F53*S52, 0)</f>
        <v>26662.605403658712</v>
      </c>
      <c r="S53" s="10">
        <f t="shared" ca="1" si="1"/>
        <v>198679.41445952136</v>
      </c>
      <c r="T53" s="10">
        <f>IF(B53&gt;=62,main!$G$27*12*POWER(1+main!$G$28, A53),0)</f>
        <v>0</v>
      </c>
    </row>
    <row r="54" spans="1:20" x14ac:dyDescent="0.2">
      <c r="A54">
        <v>22</v>
      </c>
      <c r="B54">
        <f>main!$G$1+A54</f>
        <v>47</v>
      </c>
      <c r="C54" t="b">
        <f>IF(B54&gt;main!$G$2, TRUE, FALSE)</f>
        <v>1</v>
      </c>
      <c r="D54" s="8">
        <f ca="1">IF(main!$D$21, RANDBETWEEN(1000*main!$E$21, 1000*main!$F$21)/1000, main!$G$21)</f>
        <v>3.7999999999999999E-2</v>
      </c>
      <c r="E54" s="15">
        <f t="shared" ca="1" si="0"/>
        <v>2.1781908244454877</v>
      </c>
      <c r="F54" s="8">
        <f ca="1">IF(main!$D$22, RANDBETWEEN(1000*main!$E$22, 1000*main!$F$22)/1000, main!$G$22)</f>
        <v>2.1000000000000001E-2</v>
      </c>
      <c r="G54" s="10">
        <f>IF(B54&lt;main!$G$2, G53*(1+D54), 0)</f>
        <v>0</v>
      </c>
      <c r="H54" s="10">
        <f ca="1">IF(C54, main!$G$3,main!$G$7)*12*E54</f>
        <v>78414.869680037562</v>
      </c>
      <c r="I54" s="10">
        <f ca="1">MAX(G54-H54, 0)</f>
        <v>0</v>
      </c>
      <c r="J54" s="10">
        <f ca="1">IF(L53&gt;0, F54*L53, 0)</f>
        <v>0</v>
      </c>
      <c r="K54" s="10">
        <f ca="1">MAX(0, J54*main!$G$24)</f>
        <v>0</v>
      </c>
      <c r="L54" s="10">
        <f ca="1">IF(L53&gt;0, L53+SUM(I54:J54)-K54 -IF(C54, H54, 0),0)</f>
        <v>0</v>
      </c>
      <c r="M54" s="10">
        <f>IF(B54&lt;main!$G$2,main!$G$11*POWER(1+main!$G$21,A54),0)</f>
        <v>0</v>
      </c>
      <c r="N54" s="3">
        <f ca="1">MIN(M54, $G$14*E53*3.5%)</f>
        <v>0</v>
      </c>
      <c r="O54" s="10">
        <f ca="1">IF(P53&gt;0, F54*P53, 0)</f>
        <v>15524.234202399821</v>
      </c>
      <c r="P54" s="10">
        <f ca="1">IF(P53&gt;0, P53+SUM(M54:O54)-main!$G$25*(IF(L54&lt;0, -L54,0) + IF(L54=0, H54, 0)), 0)</f>
        <v>754773.48193572462</v>
      </c>
      <c r="Q54" s="10">
        <f>IF($B54&lt;main!$G$2,main!$G$17,0)</f>
        <v>0</v>
      </c>
      <c r="R54" s="10">
        <f ca="1">IF(S53&gt;0, F54*S53, 0)</f>
        <v>4172.267703649949</v>
      </c>
      <c r="S54" s="10">
        <f t="shared" ca="1" si="1"/>
        <v>202851.6821631713</v>
      </c>
      <c r="T54" s="10">
        <f>IF(B54&gt;=62,main!$G$27*12*POWER(1+main!$G$28, A54),0)</f>
        <v>0</v>
      </c>
    </row>
    <row r="55" spans="1:20" x14ac:dyDescent="0.2">
      <c r="A55">
        <v>23</v>
      </c>
      <c r="B55">
        <f>main!$G$1+A55</f>
        <v>48</v>
      </c>
      <c r="C55" t="b">
        <f>IF(B55&gt;main!$G$2, TRUE, FALSE)</f>
        <v>1</v>
      </c>
      <c r="D55" s="8">
        <f ca="1">IF(main!$D$21, RANDBETWEEN(1000*main!$E$21, 1000*main!$F$21)/1000, main!$G$21)</f>
        <v>4.5999999999999999E-2</v>
      </c>
      <c r="E55" s="15">
        <f t="shared" ca="1" si="0"/>
        <v>2.2783876023699801</v>
      </c>
      <c r="F55" s="8">
        <f ca="1">IF(main!$D$22, RANDBETWEEN(1000*main!$E$22, 1000*main!$F$22)/1000, main!$G$22)</f>
        <v>6.0000000000000001E-3</v>
      </c>
      <c r="G55" s="10">
        <f>IF(B55&lt;main!$G$2, G54*(1+D55), 0)</f>
        <v>0</v>
      </c>
      <c r="H55" s="10">
        <f ca="1">IF(C55, main!$G$3,main!$G$7)*12*E55</f>
        <v>82021.953685319284</v>
      </c>
      <c r="I55" s="10">
        <f ca="1">MAX(G55-H55, 0)</f>
        <v>0</v>
      </c>
      <c r="J55" s="10">
        <f ca="1">IF(L54&gt;0, F55*L54, 0)</f>
        <v>0</v>
      </c>
      <c r="K55" s="10">
        <f ca="1">MAX(0, J55*main!$G$24)</f>
        <v>0</v>
      </c>
      <c r="L55" s="10">
        <f ca="1">IF(L54&gt;0, L54+SUM(I55:J55)-K55 -IF(C55, H55, 0),0)</f>
        <v>0</v>
      </c>
      <c r="M55" s="10">
        <f>IF(B55&lt;main!$G$2,main!$G$11*POWER(1+main!$G$21,A55),0)</f>
        <v>0</v>
      </c>
      <c r="N55" s="3">
        <f ca="1">MIN(M55, $G$14*E54*3.5%)</f>
        <v>0</v>
      </c>
      <c r="O55" s="10">
        <f ca="1">IF(P54&gt;0, F55*P54, 0)</f>
        <v>4528.6408916143482</v>
      </c>
      <c r="P55" s="10">
        <f ca="1">IF(P54&gt;0, P54+SUM(M55:O55)-main!$G$25*(IF(L55&lt;0, -L55,0) + IF(L55=0, H55, 0)), 0)</f>
        <v>759302.12282733899</v>
      </c>
      <c r="Q55" s="10">
        <f>IF($B55&lt;main!$G$2,main!$G$17,0)</f>
        <v>0</v>
      </c>
      <c r="R55" s="10">
        <f ca="1">IF(S54&gt;0, F55*S54, 0)</f>
        <v>1217.1100929790277</v>
      </c>
      <c r="S55" s="10">
        <f t="shared" ca="1" si="1"/>
        <v>204068.79225615034</v>
      </c>
      <c r="T55" s="10">
        <f>IF(B55&gt;=62,main!$G$27*12*POWER(1+main!$G$28, A55),0)</f>
        <v>0</v>
      </c>
    </row>
    <row r="56" spans="1:20" x14ac:dyDescent="0.2">
      <c r="A56">
        <v>24</v>
      </c>
      <c r="B56">
        <f>main!$G$1+A56</f>
        <v>49</v>
      </c>
      <c r="C56" t="b">
        <f>IF(B56&gt;main!$G$2, TRUE, FALSE)</f>
        <v>1</v>
      </c>
      <c r="D56" s="8">
        <f ca="1">IF(main!$D$21, RANDBETWEEN(1000*main!$E$21, 1000*main!$F$21)/1000, main!$G$21)</f>
        <v>7.0000000000000001E-3</v>
      </c>
      <c r="E56" s="15">
        <f t="shared" ca="1" si="0"/>
        <v>2.2943363155865697</v>
      </c>
      <c r="F56" s="8">
        <f ca="1">IF(main!$D$22, RANDBETWEEN(1000*main!$E$22, 1000*main!$F$22)/1000, main!$G$22)</f>
        <v>-4.1000000000000002E-2</v>
      </c>
      <c r="G56" s="10">
        <f>IF(B56&lt;main!$G$2, G55*(1+D56), 0)</f>
        <v>0</v>
      </c>
      <c r="H56" s="10">
        <f ca="1">IF(C56, main!$G$3,main!$G$7)*12*E56</f>
        <v>82596.107361116505</v>
      </c>
      <c r="I56" s="10">
        <f ca="1">MAX(G56-H56, 0)</f>
        <v>0</v>
      </c>
      <c r="J56" s="10">
        <f ca="1">IF(L55&gt;0, F56*L55, 0)</f>
        <v>0</v>
      </c>
      <c r="K56" s="10">
        <f ca="1">MAX(0, J56*main!$G$24)</f>
        <v>0</v>
      </c>
      <c r="L56" s="10">
        <f ca="1">IF(L55&gt;0, L55+SUM(I56:J56)-K56 -IF(C56, H56, 0),0)</f>
        <v>0</v>
      </c>
      <c r="M56" s="10">
        <f>IF(B56&lt;main!$G$2,main!$G$11*POWER(1+main!$G$21,A56),0)</f>
        <v>0</v>
      </c>
      <c r="N56" s="3">
        <f ca="1">MIN(M56, $G$14*E55*3.5%)</f>
        <v>0</v>
      </c>
      <c r="O56" s="10">
        <f ca="1">IF(P55&gt;0, F56*P55, 0)</f>
        <v>-31131.3870359209</v>
      </c>
      <c r="P56" s="10">
        <f ca="1">IF(P55&gt;0, P55+SUM(M56:O56)-main!$G$25*(IF(L56&lt;0, -L56,0) + IF(L56=0, H56, 0)), 0)</f>
        <v>728170.73579141812</v>
      </c>
      <c r="Q56" s="10">
        <f>IF($B56&lt;main!$G$2,main!$G$17,0)</f>
        <v>0</v>
      </c>
      <c r="R56" s="10">
        <f ca="1">IF(S55&gt;0, F56*S55, 0)</f>
        <v>-8366.8204825021639</v>
      </c>
      <c r="S56" s="10">
        <f t="shared" ca="1" si="1"/>
        <v>195701.97177364817</v>
      </c>
      <c r="T56" s="10">
        <f>IF(B56&gt;=62,main!$G$27*12*POWER(1+main!$G$28, A56),0)</f>
        <v>0</v>
      </c>
    </row>
    <row r="57" spans="1:20" x14ac:dyDescent="0.2">
      <c r="A57">
        <v>25</v>
      </c>
      <c r="B57">
        <f>main!$G$1+A57</f>
        <v>50</v>
      </c>
      <c r="C57" t="b">
        <f>IF(B57&gt;main!$G$2, TRUE, FALSE)</f>
        <v>1</v>
      </c>
      <c r="D57" s="8">
        <f ca="1">IF(main!$D$21, RANDBETWEEN(1000*main!$E$21, 1000*main!$F$21)/1000, main!$G$21)</f>
        <v>1.6E-2</v>
      </c>
      <c r="E57" s="15">
        <f t="shared" ca="1" si="0"/>
        <v>2.3310456966359547</v>
      </c>
      <c r="F57" s="8">
        <f ca="1">IF(main!$D$22, RANDBETWEEN(1000*main!$E$22, 1000*main!$F$22)/1000, main!$G$22)</f>
        <v>5.2999999999999999E-2</v>
      </c>
      <c r="G57" s="10">
        <f>IF(B57&lt;main!$G$2, G56*(1+D57), 0)</f>
        <v>0</v>
      </c>
      <c r="H57" s="10">
        <f ca="1">IF(C57, main!$G$3,main!$G$7)*12*E57</f>
        <v>83917.645078894377</v>
      </c>
      <c r="I57" s="10">
        <f ca="1">MAX(G57-H57, 0)</f>
        <v>0</v>
      </c>
      <c r="J57" s="10">
        <f ca="1">IF(L56&gt;0, F57*L56, 0)</f>
        <v>0</v>
      </c>
      <c r="K57" s="10">
        <f ca="1">MAX(0, J57*main!$G$24)</f>
        <v>0</v>
      </c>
      <c r="L57" s="10">
        <f ca="1">IF(L56&gt;0, L56+SUM(I57:J57)-K57 -IF(C57, H57, 0),0)</f>
        <v>0</v>
      </c>
      <c r="M57" s="10">
        <f>IF(B57&lt;main!$G$2,main!$G$11*POWER(1+main!$G$21,A57),0)</f>
        <v>0</v>
      </c>
      <c r="N57" s="3">
        <f ca="1">MIN(M57, $G$14*E56*3.5%)</f>
        <v>0</v>
      </c>
      <c r="O57" s="10">
        <f ca="1">IF(P56&gt;0, F57*P56, 0)</f>
        <v>38593.048996945159</v>
      </c>
      <c r="P57" s="10">
        <f ca="1">IF(P56&gt;0, P56+SUM(M57:O57)-main!$G$25*(IF(L57&lt;0, -L57,0) + IF(L57=0, H57, 0)), 0)</f>
        <v>766763.78478836326</v>
      </c>
      <c r="Q57" s="10">
        <f>IF($B57&lt;main!$G$2,main!$G$17,0)</f>
        <v>0</v>
      </c>
      <c r="R57" s="10">
        <f ca="1">IF(S56&gt;0, F57*S56, 0)</f>
        <v>10372.204504003352</v>
      </c>
      <c r="S57" s="10">
        <f t="shared" ca="1" si="1"/>
        <v>206074.17627765151</v>
      </c>
      <c r="T57" s="10">
        <f>IF(B57&gt;=62,main!$G$27*12*POWER(1+main!$G$28, A57),0)</f>
        <v>0</v>
      </c>
    </row>
    <row r="58" spans="1:20" x14ac:dyDescent="0.2">
      <c r="A58">
        <v>26</v>
      </c>
      <c r="B58">
        <f>main!$G$1+A58</f>
        <v>51</v>
      </c>
      <c r="C58" t="b">
        <f>IF(B58&gt;main!$G$2, TRUE, FALSE)</f>
        <v>1</v>
      </c>
      <c r="D58" s="8">
        <f ca="1">IF(main!$D$21, RANDBETWEEN(1000*main!$E$21, 1000*main!$F$21)/1000, main!$G$21)</f>
        <v>5.3999999999999999E-2</v>
      </c>
      <c r="E58" s="15">
        <f t="shared" ca="1" si="0"/>
        <v>2.4569221642542964</v>
      </c>
      <c r="F58" s="8">
        <f ca="1">IF(main!$D$22, RANDBETWEEN(1000*main!$E$22, 1000*main!$F$22)/1000, main!$G$22)</f>
        <v>-4.8000000000000001E-2</v>
      </c>
      <c r="G58" s="10">
        <f>IF(B58&lt;main!$G$2, G57*(1+D58), 0)</f>
        <v>0</v>
      </c>
      <c r="H58" s="10">
        <f ca="1">IF(C58, main!$G$3,main!$G$7)*12*E58</f>
        <v>88449.197913154669</v>
      </c>
      <c r="I58" s="10">
        <f ca="1">MAX(G58-H58, 0)</f>
        <v>0</v>
      </c>
      <c r="J58" s="10">
        <f ca="1">IF(L57&gt;0, F58*L57, 0)</f>
        <v>0</v>
      </c>
      <c r="K58" s="10">
        <f ca="1">MAX(0, J58*main!$G$24)</f>
        <v>0</v>
      </c>
      <c r="L58" s="10">
        <f ca="1">IF(L57&gt;0, L57+SUM(I58:J58)-K58 -IF(C58, H58, 0),0)</f>
        <v>0</v>
      </c>
      <c r="M58" s="10">
        <f>IF(B58&lt;main!$G$2,main!$G$11*POWER(1+main!$G$21,A58),0)</f>
        <v>0</v>
      </c>
      <c r="N58" s="3">
        <f ca="1">MIN(M58, $G$14*E57*3.5%)</f>
        <v>0</v>
      </c>
      <c r="O58" s="10">
        <f ca="1">IF(P57&gt;0, F58*P57, 0)</f>
        <v>-36804.661669841436</v>
      </c>
      <c r="P58" s="10">
        <f ca="1">IF(P57&gt;0, P57+SUM(M58:O58)-main!$G$25*(IF(L58&lt;0, -L58,0) + IF(L58=0, H58, 0)), 0)</f>
        <v>729959.12311852188</v>
      </c>
      <c r="Q58" s="10">
        <f>IF($B58&lt;main!$G$2,main!$G$17,0)</f>
        <v>0</v>
      </c>
      <c r="R58" s="10">
        <f ca="1">IF(S57&gt;0, F58*S57, 0)</f>
        <v>-9891.5604613272735</v>
      </c>
      <c r="S58" s="10">
        <f t="shared" ca="1" si="1"/>
        <v>196182.61581632425</v>
      </c>
      <c r="T58" s="10">
        <f>IF(B58&gt;=62,main!$G$27*12*POWER(1+main!$G$28, A58),0)</f>
        <v>0</v>
      </c>
    </row>
    <row r="59" spans="1:20" x14ac:dyDescent="0.2">
      <c r="A59">
        <v>27</v>
      </c>
      <c r="B59">
        <f>main!$G$1+A59</f>
        <v>52</v>
      </c>
      <c r="C59" t="b">
        <f>IF(B59&gt;main!$G$2, TRUE, FALSE)</f>
        <v>1</v>
      </c>
      <c r="D59" s="8">
        <f ca="1">IF(main!$D$21, RANDBETWEEN(1000*main!$E$21, 1000*main!$F$21)/1000, main!$G$21)</f>
        <v>1.6E-2</v>
      </c>
      <c r="E59" s="15">
        <f t="shared" ca="1" si="0"/>
        <v>2.4962329188823653</v>
      </c>
      <c r="F59" s="8">
        <f ca="1">IF(main!$D$22, RANDBETWEEN(1000*main!$E$22, 1000*main!$F$22)/1000, main!$G$22)</f>
        <v>-2.3E-2</v>
      </c>
      <c r="G59" s="10">
        <f>IF(B59&lt;main!$G$2, G58*(1+D59), 0)</f>
        <v>0</v>
      </c>
      <c r="H59" s="10">
        <f ca="1">IF(C59, main!$G$3,main!$G$7)*12*E59</f>
        <v>89864.385079765154</v>
      </c>
      <c r="I59" s="10">
        <f ca="1">MAX(G59-H59, 0)</f>
        <v>0</v>
      </c>
      <c r="J59" s="10">
        <f ca="1">IF(L58&gt;0, F59*L58, 0)</f>
        <v>0</v>
      </c>
      <c r="K59" s="10">
        <f ca="1">MAX(0, J59*main!$G$24)</f>
        <v>0</v>
      </c>
      <c r="L59" s="10">
        <f ca="1">IF(L58&gt;0, L58+SUM(I59:J59)-K59 -IF(C59, H59, 0),0)</f>
        <v>0</v>
      </c>
      <c r="M59" s="10">
        <f>IF(B59&lt;main!$G$2,main!$G$11*POWER(1+main!$G$21,A59),0)</f>
        <v>0</v>
      </c>
      <c r="N59" s="3">
        <f ca="1">MIN(M59, $G$14*E58*3.5%)</f>
        <v>0</v>
      </c>
      <c r="O59" s="10">
        <f ca="1">IF(P58&gt;0, F59*P58, 0)</f>
        <v>-16789.059831726005</v>
      </c>
      <c r="P59" s="10">
        <f ca="1">IF(P58&gt;0, P58+SUM(M59:O59)-main!$G$25*(IF(L59&lt;0, -L59,0) + IF(L59=0, H59, 0)), 0)</f>
        <v>713170.06328679586</v>
      </c>
      <c r="Q59" s="10">
        <f>IF($B59&lt;main!$G$2,main!$G$17,0)</f>
        <v>0</v>
      </c>
      <c r="R59" s="10">
        <f ca="1">IF(S58&gt;0, F59*S58, 0)</f>
        <v>-4512.2001637754574</v>
      </c>
      <c r="S59" s="10">
        <f t="shared" ca="1" si="1"/>
        <v>191670.41565254881</v>
      </c>
      <c r="T59" s="10">
        <f>IF(B59&gt;=62,main!$G$27*12*POWER(1+main!$G$28, A59),0)</f>
        <v>0</v>
      </c>
    </row>
    <row r="60" spans="1:20" x14ac:dyDescent="0.2">
      <c r="A60">
        <v>28</v>
      </c>
      <c r="B60">
        <f>main!$G$1+A60</f>
        <v>53</v>
      </c>
      <c r="C60" t="b">
        <f>IF(B60&gt;main!$G$2, TRUE, FALSE)</f>
        <v>1</v>
      </c>
      <c r="D60" s="8">
        <f ca="1">IF(main!$D$21, RANDBETWEEN(1000*main!$E$21, 1000*main!$F$21)/1000, main!$G$21)</f>
        <v>2.5000000000000001E-2</v>
      </c>
      <c r="E60" s="15">
        <f t="shared" ca="1" si="0"/>
        <v>2.5586387418544243</v>
      </c>
      <c r="F60" s="8">
        <f ca="1">IF(main!$D$22, RANDBETWEEN(1000*main!$E$22, 1000*main!$F$22)/1000, main!$G$22)</f>
        <v>-3.9E-2</v>
      </c>
      <c r="G60" s="10">
        <f>IF(B60&lt;main!$G$2, G59*(1+D60), 0)</f>
        <v>0</v>
      </c>
      <c r="H60" s="10">
        <f ca="1">IF(C60, main!$G$3,main!$G$7)*12*E60</f>
        <v>92110.994706759273</v>
      </c>
      <c r="I60" s="10">
        <f ca="1">MAX(G60-H60, 0)</f>
        <v>0</v>
      </c>
      <c r="J60" s="10">
        <f ca="1">IF(L59&gt;0, F60*L59, 0)</f>
        <v>0</v>
      </c>
      <c r="K60" s="10">
        <f ca="1">MAX(0, J60*main!$G$24)</f>
        <v>0</v>
      </c>
      <c r="L60" s="10">
        <f ca="1">IF(L59&gt;0, L59+SUM(I60:J60)-K60 -IF(C60, H60, 0),0)</f>
        <v>0</v>
      </c>
      <c r="M60" s="10">
        <f>IF(B60&lt;main!$G$2,main!$G$11*POWER(1+main!$G$21,A60),0)</f>
        <v>0</v>
      </c>
      <c r="N60" s="3">
        <f ca="1">MIN(M60, $G$14*E59*3.5%)</f>
        <v>0</v>
      </c>
      <c r="O60" s="10">
        <f ca="1">IF(P59&gt;0, F60*P59, 0)</f>
        <v>-27813.632468185038</v>
      </c>
      <c r="P60" s="10">
        <f ca="1">IF(P59&gt;0, P59+SUM(M60:O60)-main!$G$25*(IF(L60&lt;0, -L60,0) + IF(L60=0, H60, 0)), 0)</f>
        <v>685356.43081861082</v>
      </c>
      <c r="Q60" s="10">
        <f>IF($B60&lt;main!$G$2,main!$G$17,0)</f>
        <v>0</v>
      </c>
      <c r="R60" s="10">
        <f ca="1">IF(S59&gt;0, F60*S59, 0)</f>
        <v>-7475.146210449403</v>
      </c>
      <c r="S60" s="10">
        <f t="shared" ca="1" si="1"/>
        <v>184195.26944209941</v>
      </c>
      <c r="T60" s="10">
        <f>IF(B60&gt;=62,main!$G$27*12*POWER(1+main!$G$28, A60),0)</f>
        <v>0</v>
      </c>
    </row>
    <row r="61" spans="1:20" x14ac:dyDescent="0.2">
      <c r="A61">
        <v>29</v>
      </c>
      <c r="B61">
        <f>main!$G$1+A61</f>
        <v>54</v>
      </c>
      <c r="C61" t="b">
        <f>IF(B61&gt;main!$G$2, TRUE, FALSE)</f>
        <v>1</v>
      </c>
      <c r="D61" s="8">
        <f ca="1">IF(main!$D$21, RANDBETWEEN(1000*main!$E$21, 1000*main!$F$21)/1000, main!$G$21)</f>
        <v>3.1E-2</v>
      </c>
      <c r="E61" s="15">
        <f t="shared" ca="1" si="0"/>
        <v>2.6379565428519114</v>
      </c>
      <c r="F61" s="8">
        <f ca="1">IF(main!$D$22, RANDBETWEEN(1000*main!$E$22, 1000*main!$F$22)/1000, main!$G$22)</f>
        <v>-3.5000000000000003E-2</v>
      </c>
      <c r="G61" s="10">
        <f>IF(B61&lt;main!$G$2, G60*(1+D61), 0)</f>
        <v>0</v>
      </c>
      <c r="H61" s="10">
        <f ca="1">IF(C61, main!$G$3,main!$G$7)*12*E61</f>
        <v>94966.435542668813</v>
      </c>
      <c r="I61" s="10">
        <f ca="1">MAX(G61-H61, 0)</f>
        <v>0</v>
      </c>
      <c r="J61" s="10">
        <f ca="1">IF(L60&gt;0, F61*L60, 0)</f>
        <v>0</v>
      </c>
      <c r="K61" s="10">
        <f ca="1">MAX(0, J61*main!$G$24)</f>
        <v>0</v>
      </c>
      <c r="L61" s="10">
        <f ca="1">IF(L60&gt;0, L60+SUM(I61:J61)-K61 -IF(C61, H61, 0),0)</f>
        <v>0</v>
      </c>
      <c r="M61" s="10">
        <f>IF(B61&lt;main!$G$2,main!$G$11*POWER(1+main!$G$21,A61),0)</f>
        <v>0</v>
      </c>
      <c r="N61" s="3">
        <f ca="1">MIN(M61, $G$14*E60*3.5%)</f>
        <v>0</v>
      </c>
      <c r="O61" s="10">
        <f ca="1">IF(P60&gt;0, F61*P60, 0)</f>
        <v>-23987.47507865138</v>
      </c>
      <c r="P61" s="10">
        <f ca="1">IF(P60&gt;0, P60+SUM(M61:O61)-main!$G$25*(IF(L61&lt;0, -L61,0) + IF(L61=0, H61, 0)), 0)</f>
        <v>661368.95573995949</v>
      </c>
      <c r="Q61" s="10">
        <f>IF($B61&lt;main!$G$2,main!$G$17,0)</f>
        <v>0</v>
      </c>
      <c r="R61" s="10">
        <f ca="1">IF(S60&gt;0, F61*S60, 0)</f>
        <v>-6446.8344304734801</v>
      </c>
      <c r="S61" s="10">
        <f t="shared" ca="1" si="1"/>
        <v>177748.43501162593</v>
      </c>
      <c r="T61" s="10">
        <f>IF(B61&gt;=62,main!$G$27*12*POWER(1+main!$G$28, A61),0)</f>
        <v>0</v>
      </c>
    </row>
    <row r="62" spans="1:20" x14ac:dyDescent="0.2">
      <c r="A62">
        <v>30</v>
      </c>
      <c r="B62">
        <f>main!$G$1+A62</f>
        <v>55</v>
      </c>
      <c r="C62" t="b">
        <f>IF(B62&gt;main!$G$2, TRUE, FALSE)</f>
        <v>1</v>
      </c>
      <c r="D62" s="8">
        <f ca="1">IF(main!$D$21, RANDBETWEEN(1000*main!$E$21, 1000*main!$F$21)/1000, main!$G$21)</f>
        <v>1.2E-2</v>
      </c>
      <c r="E62" s="15">
        <f t="shared" ca="1" si="0"/>
        <v>2.6696120213661345</v>
      </c>
      <c r="F62" s="8">
        <f ca="1">IF(main!$D$22, RANDBETWEEN(1000*main!$E$22, 1000*main!$F$22)/1000, main!$G$22)</f>
        <v>-7.5999999999999998E-2</v>
      </c>
      <c r="G62" s="10">
        <f>IF(B62&lt;main!$G$2, G61*(1+D62), 0)</f>
        <v>0</v>
      </c>
      <c r="H62" s="10">
        <f ca="1">IF(C62, main!$G$3,main!$G$7)*12*E62</f>
        <v>96106.032769180849</v>
      </c>
      <c r="I62" s="10">
        <f ca="1">MAX(G62-H62, 0)</f>
        <v>0</v>
      </c>
      <c r="J62" s="10">
        <f ca="1">IF(L61&gt;0, F62*L61, 0)</f>
        <v>0</v>
      </c>
      <c r="K62" s="10">
        <f ca="1">MAX(0, J62*main!$G$24)</f>
        <v>0</v>
      </c>
      <c r="L62" s="10">
        <f ca="1">IF(L61&gt;0, L61+SUM(I62:J62)-K62 -IF(C62, H62, 0),0)</f>
        <v>0</v>
      </c>
      <c r="M62" s="10">
        <f>IF(B62&lt;main!$G$2,main!$G$11*POWER(1+main!$G$21,A62),0)</f>
        <v>0</v>
      </c>
      <c r="N62" s="3">
        <f ca="1">MIN(M62, $G$14*E61*3.5%)</f>
        <v>0</v>
      </c>
      <c r="O62" s="10">
        <f ca="1">IF(P61&gt;0, F62*P61, 0)</f>
        <v>-50264.040636236918</v>
      </c>
      <c r="P62" s="10">
        <f ca="1">IF(P61&gt;0, P61+SUM(M62:O62)-main!$G$25*(IF(L62&lt;0, -L62,0) + IF(L62=0, H62, 0)), 0)</f>
        <v>611104.9151037226</v>
      </c>
      <c r="Q62" s="10">
        <f>IF($B62&lt;main!$G$2,main!$G$17,0)</f>
        <v>0</v>
      </c>
      <c r="R62" s="10">
        <f ca="1">IF(S61&gt;0, F62*S61, 0)</f>
        <v>-13508.88106088357</v>
      </c>
      <c r="S62" s="10">
        <f t="shared" ca="1" si="1"/>
        <v>164239.55395074235</v>
      </c>
      <c r="T62" s="10">
        <f>IF(B62&gt;=62,main!$G$27*12*POWER(1+main!$G$28, A62),0)</f>
        <v>0</v>
      </c>
    </row>
    <row r="63" spans="1:20" x14ac:dyDescent="0.2">
      <c r="A63">
        <v>31</v>
      </c>
      <c r="B63">
        <f>main!$G$1+A63</f>
        <v>56</v>
      </c>
      <c r="C63" t="b">
        <f>IF(B63&gt;main!$G$2, TRUE, FALSE)</f>
        <v>1</v>
      </c>
      <c r="D63" s="8">
        <f ca="1">IF(main!$D$21, RANDBETWEEN(1000*main!$E$21, 1000*main!$F$21)/1000, main!$G$21)</f>
        <v>5.8999999999999997E-2</v>
      </c>
      <c r="E63" s="15">
        <f t="shared" ca="1" si="0"/>
        <v>2.8271191306267363</v>
      </c>
      <c r="F63" s="8">
        <f ca="1">IF(main!$D$22, RANDBETWEEN(1000*main!$E$22, 1000*main!$F$22)/1000, main!$G$22)</f>
        <v>0.04</v>
      </c>
      <c r="G63" s="10">
        <f>IF(B63&lt;main!$G$2, G62*(1+D63), 0)</f>
        <v>0</v>
      </c>
      <c r="H63" s="10">
        <f ca="1">IF(C63, main!$G$3,main!$G$7)*12*E63</f>
        <v>101776.28870256251</v>
      </c>
      <c r="I63" s="10">
        <f ca="1">MAX(G63-H63, 0)</f>
        <v>0</v>
      </c>
      <c r="J63" s="10">
        <f ca="1">IF(L62&gt;0, F63*L62, 0)</f>
        <v>0</v>
      </c>
      <c r="K63" s="10">
        <f ca="1">MAX(0, J63*main!$G$24)</f>
        <v>0</v>
      </c>
      <c r="L63" s="10">
        <f ca="1">IF(L62&gt;0, L62+SUM(I63:J63)-K63 -IF(C63, H63, 0),0)</f>
        <v>0</v>
      </c>
      <c r="M63" s="10">
        <f>IF(B63&lt;main!$G$2,main!$G$11*POWER(1+main!$G$21,A63),0)</f>
        <v>0</v>
      </c>
      <c r="N63" s="3">
        <f ca="1">MIN(M63, $G$14*E62*3.5%)</f>
        <v>0</v>
      </c>
      <c r="O63" s="10">
        <f ca="1">IF(P62&gt;0, F63*P62, 0)</f>
        <v>24444.196604148903</v>
      </c>
      <c r="P63" s="10">
        <f ca="1">IF(P62&gt;0, P62+SUM(M63:O63)-main!$G$25*(IF(L63&lt;0, -L63,0) + IF(L63=0, H63, 0)), 0)</f>
        <v>635549.11170787155</v>
      </c>
      <c r="Q63" s="10">
        <f>IF($B63&lt;main!$G$2,main!$G$17,0)</f>
        <v>0</v>
      </c>
      <c r="R63" s="10">
        <f ca="1">IF(S62&gt;0, F63*S62, 0)</f>
        <v>6569.5821580296943</v>
      </c>
      <c r="S63" s="10">
        <f t="shared" ca="1" si="1"/>
        <v>170809.13610877204</v>
      </c>
      <c r="T63" s="10">
        <f>IF(B63&gt;=62,main!$G$27*12*POWER(1+main!$G$28, A63),0)</f>
        <v>0</v>
      </c>
    </row>
    <row r="64" spans="1:20" x14ac:dyDescent="0.2">
      <c r="A64">
        <v>32</v>
      </c>
      <c r="B64">
        <f>main!$G$1+A64</f>
        <v>57</v>
      </c>
      <c r="C64" t="b">
        <f>IF(B64&gt;main!$G$2, TRUE, FALSE)</f>
        <v>1</v>
      </c>
      <c r="D64" s="8">
        <f ca="1">IF(main!$D$21, RANDBETWEEN(1000*main!$E$21, 1000*main!$F$21)/1000, main!$G$21)</f>
        <v>5.8999999999999997E-2</v>
      </c>
      <c r="E64" s="15">
        <f t="shared" ref="E64:E95" ca="1" si="2">$E63*(1+D64)</f>
        <v>2.9939191593337133</v>
      </c>
      <c r="F64" s="8">
        <f ca="1">IF(main!$D$22, RANDBETWEEN(1000*main!$E$22, 1000*main!$F$22)/1000, main!$G$22)</f>
        <v>0.108</v>
      </c>
      <c r="G64" s="10">
        <f>IF(B64&lt;main!$G$2, G63*(1+D64), 0)</f>
        <v>0</v>
      </c>
      <c r="H64" s="10">
        <f ca="1">IF(C64, main!$G$3,main!$G$7)*12*E64</f>
        <v>107781.08973601367</v>
      </c>
      <c r="I64" s="10">
        <f ca="1">MAX(G64-H64, 0)</f>
        <v>0</v>
      </c>
      <c r="J64" s="10">
        <f ca="1">IF(L63&gt;0, F64*L63, 0)</f>
        <v>0</v>
      </c>
      <c r="K64" s="10">
        <f ca="1">MAX(0, J64*main!$G$24)</f>
        <v>0</v>
      </c>
      <c r="L64" s="10">
        <f ca="1">IF(L63&gt;0, L63+SUM(I64:J64)-K64 -IF(C64, H64, 0),0)</f>
        <v>0</v>
      </c>
      <c r="M64" s="10">
        <f>IF(B64&lt;main!$G$2,main!$G$11*POWER(1+main!$G$21,A64),0)</f>
        <v>0</v>
      </c>
      <c r="N64" s="3">
        <f ca="1">MIN(M64, $G$14*E63*3.5%)</f>
        <v>0</v>
      </c>
      <c r="O64" s="10">
        <f ca="1">IF(P63&gt;0, F64*P63, 0)</f>
        <v>68639.304064450131</v>
      </c>
      <c r="P64" s="10">
        <f ca="1">IF(P63&gt;0, P63+SUM(M64:O64)-main!$G$25*(IF(L64&lt;0, -L64,0) + IF(L64=0, H64, 0)), 0)</f>
        <v>704188.41577232163</v>
      </c>
      <c r="Q64" s="10">
        <f>IF($B64&lt;main!$G$2,main!$G$17,0)</f>
        <v>0</v>
      </c>
      <c r="R64" s="10">
        <f ca="1">IF(S63&gt;0, F64*S63, 0)</f>
        <v>18447.386699747381</v>
      </c>
      <c r="S64" s="10">
        <f t="shared" ref="S64:S95" ca="1" si="3">IF(S63&gt;0, SUM(Q64:R64)+S63+IF(P64&lt;0,P64,0)+IF(P64=0,-H64,0), 0)</f>
        <v>189256.52280851942</v>
      </c>
      <c r="T64" s="10">
        <f>IF(B64&gt;=62,main!$G$27*12*POWER(1+main!$G$28, A64),0)</f>
        <v>0</v>
      </c>
    </row>
    <row r="65" spans="1:20" x14ac:dyDescent="0.2">
      <c r="A65">
        <v>33</v>
      </c>
      <c r="B65">
        <f>main!$G$1+A65</f>
        <v>58</v>
      </c>
      <c r="C65" t="b">
        <f>IF(B65&gt;main!$G$2, TRUE, FALSE)</f>
        <v>1</v>
      </c>
      <c r="D65" s="8">
        <f ca="1">IF(main!$D$21, RANDBETWEEN(1000*main!$E$21, 1000*main!$F$21)/1000, main!$G$21)</f>
        <v>8.0000000000000002E-3</v>
      </c>
      <c r="E65" s="15">
        <f t="shared" ca="1" si="2"/>
        <v>3.0178705126083831</v>
      </c>
      <c r="F65" s="8">
        <f ca="1">IF(main!$D$22, RANDBETWEEN(1000*main!$E$22, 1000*main!$F$22)/1000, main!$G$22)</f>
        <v>0.14899999999999999</v>
      </c>
      <c r="G65" s="10">
        <f>IF(B65&lt;main!$G$2, G64*(1+D65), 0)</f>
        <v>0</v>
      </c>
      <c r="H65" s="10">
        <f ca="1">IF(C65, main!$G$3,main!$G$7)*12*E65</f>
        <v>108643.33845390179</v>
      </c>
      <c r="I65" s="10">
        <f ca="1">MAX(G65-H65, 0)</f>
        <v>0</v>
      </c>
      <c r="J65" s="10">
        <f ca="1">IF(L64&gt;0, F65*L64, 0)</f>
        <v>0</v>
      </c>
      <c r="K65" s="10">
        <f ca="1">MAX(0, J65*main!$G$24)</f>
        <v>0</v>
      </c>
      <c r="L65" s="10">
        <f ca="1">IF(L64&gt;0, L64+SUM(I65:J65)-K65 -IF(C65, H65, 0),0)</f>
        <v>0</v>
      </c>
      <c r="M65" s="10">
        <f>IF(B65&lt;main!$G$2,main!$G$11*POWER(1+main!$G$21,A65),0)</f>
        <v>0</v>
      </c>
      <c r="N65" s="3">
        <f ca="1">MIN(M65, $G$14*E64*3.5%)</f>
        <v>0</v>
      </c>
      <c r="O65" s="10">
        <f ca="1">IF(P64&gt;0, F65*P64, 0)</f>
        <v>104924.07395007592</v>
      </c>
      <c r="P65" s="10">
        <f ca="1">IF(P64&gt;0, P64+SUM(M65:O65)-main!$G$25*(IF(L65&lt;0, -L65,0) + IF(L65=0, H65, 0)), 0)</f>
        <v>809112.48972239753</v>
      </c>
      <c r="Q65" s="10">
        <f>IF($B65&lt;main!$G$2,main!$G$17,0)</f>
        <v>0</v>
      </c>
      <c r="R65" s="10">
        <f ca="1">IF(S64&gt;0, F65*S64, 0)</f>
        <v>28199.221898469394</v>
      </c>
      <c r="S65" s="10">
        <f t="shared" ca="1" si="3"/>
        <v>217455.74470698883</v>
      </c>
      <c r="T65" s="10">
        <f>IF(B65&gt;=62,main!$G$27*12*POWER(1+main!$G$28, A65),0)</f>
        <v>0</v>
      </c>
    </row>
    <row r="66" spans="1:20" x14ac:dyDescent="0.2">
      <c r="A66">
        <v>34</v>
      </c>
      <c r="B66">
        <f>main!$G$1+A66</f>
        <v>59</v>
      </c>
      <c r="C66" t="b">
        <f>IF(B66&gt;main!$G$2, TRUE, FALSE)</f>
        <v>1</v>
      </c>
      <c r="D66" s="8">
        <f ca="1">IF(main!$D$21, RANDBETWEEN(1000*main!$E$21, 1000*main!$F$21)/1000, main!$G$21)</f>
        <v>8.0000000000000002E-3</v>
      </c>
      <c r="E66" s="15">
        <f t="shared" ca="1" si="2"/>
        <v>3.0420134767092502</v>
      </c>
      <c r="F66" s="8">
        <f ca="1">IF(main!$D$22, RANDBETWEEN(1000*main!$E$22, 1000*main!$F$22)/1000, main!$G$22)</f>
        <v>0.11</v>
      </c>
      <c r="G66" s="10">
        <f>IF(B66&lt;main!$G$2, G65*(1+D66), 0)</f>
        <v>0</v>
      </c>
      <c r="H66" s="10">
        <f ca="1">IF(C66, main!$G$3,main!$G$7)*12*E66</f>
        <v>109512.48516153301</v>
      </c>
      <c r="I66" s="10">
        <f ca="1">MAX(G66-H66, 0)</f>
        <v>0</v>
      </c>
      <c r="J66" s="10">
        <f ca="1">IF(L65&gt;0, F66*L65, 0)</f>
        <v>0</v>
      </c>
      <c r="K66" s="10">
        <f ca="1">MAX(0, J66*main!$G$24)</f>
        <v>0</v>
      </c>
      <c r="L66" s="10">
        <f ca="1">IF(L65&gt;0, L65+SUM(I66:J66)-K66 -IF(C66, H66, 0),0)</f>
        <v>0</v>
      </c>
      <c r="M66" s="10">
        <f>IF(B66&lt;main!$G$2,main!$G$11*POWER(1+main!$G$21,A66),0)</f>
        <v>0</v>
      </c>
      <c r="N66" s="3">
        <f ca="1">MIN(M66, $G$14*E65*3.5%)</f>
        <v>0</v>
      </c>
      <c r="O66" s="10">
        <f ca="1">IF(P65&gt;0, F66*P65, 0)</f>
        <v>89002.373869463729</v>
      </c>
      <c r="P66" s="10">
        <f ca="1">IF(P65&gt;0, P65+SUM(M66:O66)-main!$G$25*(IF(L66&lt;0, -L66,0) + IF(L66=0, H66, 0)), 0)</f>
        <v>898114.86359186121</v>
      </c>
      <c r="Q66" s="10">
        <f>IF($B66&lt;main!$G$2,main!$G$17,0)</f>
        <v>0</v>
      </c>
      <c r="R66" s="10">
        <f ca="1">IF(S65&gt;0, F66*S65, 0)</f>
        <v>23920.131917768773</v>
      </c>
      <c r="S66" s="10">
        <f t="shared" ca="1" si="3"/>
        <v>241375.8766247576</v>
      </c>
      <c r="T66" s="10">
        <f>IF(B66&gt;=62,main!$G$27*12*POWER(1+main!$G$28, A66),0)</f>
        <v>0</v>
      </c>
    </row>
    <row r="67" spans="1:20" x14ac:dyDescent="0.2">
      <c r="A67">
        <v>35</v>
      </c>
      <c r="B67">
        <f>main!$G$1+A67</f>
        <v>60</v>
      </c>
      <c r="C67" t="b">
        <f>IF(B67&gt;main!$G$2, TRUE, FALSE)</f>
        <v>1</v>
      </c>
      <c r="D67" s="8">
        <f ca="1">IF(main!$D$21, RANDBETWEEN(1000*main!$E$21, 1000*main!$F$21)/1000, main!$G$21)</f>
        <v>3.6999999999999998E-2</v>
      </c>
      <c r="E67" s="15">
        <f t="shared" ca="1" si="2"/>
        <v>3.1545679753474922</v>
      </c>
      <c r="F67" s="8">
        <f ca="1">IF(main!$D$22, RANDBETWEEN(1000*main!$E$22, 1000*main!$F$22)/1000, main!$G$22)</f>
        <v>0.13700000000000001</v>
      </c>
      <c r="G67" s="10">
        <f>IF(B67&lt;main!$G$2, G66*(1+D67), 0)</f>
        <v>0</v>
      </c>
      <c r="H67" s="10">
        <f ca="1">IF(C67, main!$G$3,main!$G$7)*12*E67</f>
        <v>113564.44711250972</v>
      </c>
      <c r="I67" s="10">
        <f ca="1">MAX(G67-H67, 0)</f>
        <v>0</v>
      </c>
      <c r="J67" s="10">
        <f ca="1">IF(L66&gt;0, F67*L66, 0)</f>
        <v>0</v>
      </c>
      <c r="K67" s="10">
        <f ca="1">MAX(0, J67*main!$G$24)</f>
        <v>0</v>
      </c>
      <c r="L67" s="10">
        <f ca="1">IF(L66&gt;0, L66+SUM(I67:J67)-K67 -IF(C67, H67, 0),0)</f>
        <v>0</v>
      </c>
      <c r="M67" s="10">
        <f>IF(B67&lt;main!$G$2,main!$G$11*POWER(1+main!$G$21,A67),0)</f>
        <v>0</v>
      </c>
      <c r="N67" s="3">
        <f ca="1">MIN(M67, $G$14*E66*3.5%)</f>
        <v>0</v>
      </c>
      <c r="O67" s="10">
        <f ca="1">IF(P66&gt;0, F67*P66, 0)</f>
        <v>123041.73631208499</v>
      </c>
      <c r="P67" s="10">
        <f ca="1">IF(P66&gt;0, P66+SUM(M67:O67)-main!$G$25*(IF(L67&lt;0, -L67,0) + IF(L67=0, H67, 0)), 0)</f>
        <v>1021156.5999039462</v>
      </c>
      <c r="Q67" s="10">
        <f>IF($B67&lt;main!$G$2,main!$G$17,0)</f>
        <v>0</v>
      </c>
      <c r="R67" s="10">
        <f ca="1">IF(S66&gt;0, F67*S66, 0)</f>
        <v>33068.495097591796</v>
      </c>
      <c r="S67" s="10">
        <f t="shared" ca="1" si="3"/>
        <v>274444.37172234937</v>
      </c>
      <c r="T67" s="10">
        <f>IF(B67&gt;=62,main!$G$27*12*POWER(1+main!$G$28, A67),0)</f>
        <v>0</v>
      </c>
    </row>
    <row r="68" spans="1:20" x14ac:dyDescent="0.2">
      <c r="A68">
        <v>36</v>
      </c>
      <c r="B68">
        <f>main!$G$1+A68</f>
        <v>61</v>
      </c>
      <c r="C68" t="b">
        <f>IF(B68&gt;main!$G$2, TRUE, FALSE)</f>
        <v>1</v>
      </c>
      <c r="D68" s="8">
        <f ca="1">IF(main!$D$21, RANDBETWEEN(1000*main!$E$21, 1000*main!$F$21)/1000, main!$G$21)</f>
        <v>6.9000000000000006E-2</v>
      </c>
      <c r="E68" s="15">
        <f t="shared" ca="1" si="2"/>
        <v>3.372233165646469</v>
      </c>
      <c r="F68" s="8">
        <f ca="1">IF(main!$D$22, RANDBETWEEN(1000*main!$E$22, 1000*main!$F$22)/1000, main!$G$22)</f>
        <v>9.1999999999999998E-2</v>
      </c>
      <c r="G68" s="10">
        <f>IF(B68&lt;main!$G$2, G67*(1+D68), 0)</f>
        <v>0</v>
      </c>
      <c r="H68" s="10">
        <f ca="1">IF(C68, main!$G$3,main!$G$7)*12*E68</f>
        <v>121400.39396327289</v>
      </c>
      <c r="I68" s="10">
        <f ca="1">MAX(G68-H68, 0)</f>
        <v>0</v>
      </c>
      <c r="J68" s="10">
        <f ca="1">IF(L67&gt;0, F68*L67, 0)</f>
        <v>0</v>
      </c>
      <c r="K68" s="10">
        <f ca="1">MAX(0, J68*main!$G$24)</f>
        <v>0</v>
      </c>
      <c r="L68" s="10">
        <f ca="1">IF(L67&gt;0, L67+SUM(I68:J68)-K68 -IF(C68, H68, 0),0)</f>
        <v>0</v>
      </c>
      <c r="M68" s="10">
        <f>IF(B68&lt;main!$G$2,main!$G$11*POWER(1+main!$G$21,A68),0)</f>
        <v>0</v>
      </c>
      <c r="N68" s="3">
        <f ca="1">MIN(M68, $G$14*E67*3.5%)</f>
        <v>0</v>
      </c>
      <c r="O68" s="10">
        <f ca="1">IF(P67&gt;0, F68*P67, 0)</f>
        <v>93946.407191163045</v>
      </c>
      <c r="P68" s="10">
        <f ca="1">IF(P67&gt;0, P67+SUM(M68:O68)-main!$G$25*(IF(L68&lt;0, -L68,0) + IF(L68=0, H68, 0)), 0)</f>
        <v>1115103.0070951092</v>
      </c>
      <c r="Q68" s="10">
        <f>IF($B68&lt;main!$G$2,main!$G$17,0)</f>
        <v>0</v>
      </c>
      <c r="R68" s="10">
        <f ca="1">IF(S67&gt;0, F68*S67, 0)</f>
        <v>25248.882198456144</v>
      </c>
      <c r="S68" s="10">
        <f t="shared" ca="1" si="3"/>
        <v>299693.25392080552</v>
      </c>
      <c r="T68" s="10">
        <f>IF(B68&gt;=62,main!$G$27*12*POWER(1+main!$G$28, A68),0)</f>
        <v>0</v>
      </c>
    </row>
    <row r="69" spans="1:20" x14ac:dyDescent="0.2">
      <c r="A69">
        <v>37</v>
      </c>
      <c r="B69">
        <f>main!$G$1+A69</f>
        <v>62</v>
      </c>
      <c r="C69" t="b">
        <f>IF(B69&gt;main!$G$2, TRUE, FALSE)</f>
        <v>1</v>
      </c>
      <c r="D69" s="8">
        <f ca="1">IF(main!$D$21, RANDBETWEEN(1000*main!$E$21, 1000*main!$F$21)/1000, main!$G$21)</f>
        <v>6.9000000000000006E-2</v>
      </c>
      <c r="E69" s="15">
        <f t="shared" ca="1" si="2"/>
        <v>3.6049172540760752</v>
      </c>
      <c r="F69" s="8">
        <f ca="1">IF(main!$D$22, RANDBETWEEN(1000*main!$E$22, 1000*main!$F$22)/1000, main!$G$22)</f>
        <v>7.0999999999999994E-2</v>
      </c>
      <c r="G69" s="10">
        <f>IF(B69&lt;main!$G$2, G68*(1+D69), 0)</f>
        <v>0</v>
      </c>
      <c r="H69" s="10">
        <f ca="1">IF(C69, main!$G$3,main!$G$7)*12*E69</f>
        <v>129777.02114673871</v>
      </c>
      <c r="I69" s="10">
        <f ca="1">MAX(G69-H69, 0)</f>
        <v>0</v>
      </c>
      <c r="J69" s="10">
        <f ca="1">IF(L68&gt;0, F69*L68, 0)</f>
        <v>0</v>
      </c>
      <c r="K69" s="10">
        <f ca="1">MAX(0, J69*main!$G$24)</f>
        <v>0</v>
      </c>
      <c r="L69" s="10">
        <f ca="1">IF(L68&gt;0, L68+SUM(I69:J69)-K69 -IF(C69, H69, 0),0)</f>
        <v>0</v>
      </c>
      <c r="M69" s="10">
        <f>IF(B69&lt;main!$G$2,main!$G$11*POWER(1+main!$G$21,A69),0)</f>
        <v>0</v>
      </c>
      <c r="N69" s="3">
        <f ca="1">MIN(M69, $G$14*E68*3.5%)</f>
        <v>0</v>
      </c>
      <c r="O69" s="10">
        <f ca="1">IF(P68&gt;0, F69*P68, 0)</f>
        <v>79172.313503752754</v>
      </c>
      <c r="P69" s="10">
        <f ca="1">IF(P68&gt;0, P68+SUM(M69:O69)-main!$G$25*(IF(L69&lt;0, -L69,0) + IF(L69=0, H69, 0)), 0)</f>
        <v>1194275.3205988619</v>
      </c>
      <c r="Q69" s="10">
        <f>IF($B69&lt;main!$G$2,main!$G$17,0)</f>
        <v>0</v>
      </c>
      <c r="R69" s="10">
        <f ca="1">IF(S68&gt;0, F69*S68, 0)</f>
        <v>21278.221028377189</v>
      </c>
      <c r="S69" s="10">
        <f t="shared" ca="1" si="3"/>
        <v>320971.47494918271</v>
      </c>
      <c r="T69" s="10">
        <f>IF(B69&gt;=62,main!$G$27*12*POWER(1+main!$G$28, A69),0)</f>
        <v>37315.580692328745</v>
      </c>
    </row>
    <row r="70" spans="1:20" x14ac:dyDescent="0.2">
      <c r="A70">
        <v>38</v>
      </c>
      <c r="B70">
        <f>main!$G$1+A70</f>
        <v>63</v>
      </c>
      <c r="C70" t="b">
        <f>IF(B70&gt;main!$G$2, TRUE, FALSE)</f>
        <v>1</v>
      </c>
      <c r="D70" s="8">
        <f ca="1">IF(main!$D$21, RANDBETWEEN(1000*main!$E$21, 1000*main!$F$21)/1000, main!$G$21)</f>
        <v>5.5E-2</v>
      </c>
      <c r="E70" s="15">
        <f t="shared" ca="1" si="2"/>
        <v>3.8031877030502592</v>
      </c>
      <c r="F70" s="8">
        <f ca="1">IF(main!$D$22, RANDBETWEEN(1000*main!$E$22, 1000*main!$F$22)/1000, main!$G$22)</f>
        <v>-0.04</v>
      </c>
      <c r="G70" s="10">
        <f>IF(B70&lt;main!$G$2, G69*(1+D70), 0)</f>
        <v>0</v>
      </c>
      <c r="H70" s="10">
        <f ca="1">IF(C70, main!$G$3,main!$G$7)*12*E70</f>
        <v>136914.75730980933</v>
      </c>
      <c r="I70" s="10">
        <f ca="1">MAX(G70-H70, 0)</f>
        <v>0</v>
      </c>
      <c r="J70" s="10">
        <f ca="1">IF(L69&gt;0, F70*L69, 0)</f>
        <v>0</v>
      </c>
      <c r="K70" s="10">
        <f ca="1">MAX(0, J70*main!$G$24)</f>
        <v>0</v>
      </c>
      <c r="L70" s="10">
        <f ca="1">IF(L69&gt;0, L69+SUM(I70:J70)-K70 -IF(C70, H70, 0),0)</f>
        <v>0</v>
      </c>
      <c r="M70" s="10">
        <f>IF(B70&lt;main!$G$2,main!$G$11*POWER(1+main!$G$21,A70),0)</f>
        <v>0</v>
      </c>
      <c r="N70" s="3">
        <f ca="1">MIN(M70, $G$14*E69*3.5%)</f>
        <v>0</v>
      </c>
      <c r="O70" s="10">
        <f ca="1">IF(P69&gt;0, F70*P69, 0)</f>
        <v>-47771.012823954479</v>
      </c>
      <c r="P70" s="10">
        <f ca="1">IF(P69&gt;0, P69+SUM(M70:O70)-main!$G$25*(IF(L70&lt;0, -L70,0) + IF(L70=0, H70, 0)), 0)</f>
        <v>1146504.3077749074</v>
      </c>
      <c r="Q70" s="10">
        <f>IF($B70&lt;main!$G$2,main!$G$17,0)</f>
        <v>0</v>
      </c>
      <c r="R70" s="10">
        <f ca="1">IF(S69&gt;0, F70*S69, 0)</f>
        <v>-12838.858997967309</v>
      </c>
      <c r="S70" s="10">
        <f t="shared" ca="1" si="3"/>
        <v>308132.61595121538</v>
      </c>
      <c r="T70" s="10">
        <f>IF(B70&gt;=62,main!$G$27*12*POWER(1+main!$G$28, A70),0)</f>
        <v>37763.367660636686</v>
      </c>
    </row>
    <row r="71" spans="1:20" x14ac:dyDescent="0.2">
      <c r="A71">
        <v>39</v>
      </c>
      <c r="B71">
        <f>main!$G$1+A71</f>
        <v>64</v>
      </c>
      <c r="C71" t="b">
        <f>IF(B71&gt;main!$G$2, TRUE, FALSE)</f>
        <v>1</v>
      </c>
      <c r="D71" s="8">
        <f ca="1">IF(main!$D$21, RANDBETWEEN(1000*main!$E$21, 1000*main!$F$21)/1000, main!$G$21)</f>
        <v>5.5E-2</v>
      </c>
      <c r="E71" s="15">
        <f t="shared" ca="1" si="2"/>
        <v>4.012363026718023</v>
      </c>
      <c r="F71" s="8">
        <f ca="1">IF(main!$D$22, RANDBETWEEN(1000*main!$E$22, 1000*main!$F$22)/1000, main!$G$22)</f>
        <v>9.6000000000000002E-2</v>
      </c>
      <c r="G71" s="10">
        <f>IF(B71&lt;main!$G$2, G70*(1+D71), 0)</f>
        <v>0</v>
      </c>
      <c r="H71" s="10">
        <f ca="1">IF(C71, main!$G$3,main!$G$7)*12*E71</f>
        <v>144445.06896184882</v>
      </c>
      <c r="I71" s="10">
        <f ca="1">MAX(G71-H71, 0)</f>
        <v>0</v>
      </c>
      <c r="J71" s="10">
        <f ca="1">IF(L70&gt;0, F71*L70, 0)</f>
        <v>0</v>
      </c>
      <c r="K71" s="10">
        <f ca="1">MAX(0, J71*main!$G$24)</f>
        <v>0</v>
      </c>
      <c r="L71" s="10">
        <f ca="1">IF(L70&gt;0, L70+SUM(I71:J71)-K71 -IF(C71, H71, 0),0)</f>
        <v>0</v>
      </c>
      <c r="M71" s="10">
        <f>IF(B71&lt;main!$G$2,main!$G$11*POWER(1+main!$G$21,A71),0)</f>
        <v>0</v>
      </c>
      <c r="N71" s="3">
        <f ca="1">MIN(M71, $G$14*E70*3.5%)</f>
        <v>0</v>
      </c>
      <c r="O71" s="10">
        <f ca="1">IF(P70&gt;0, F71*P70, 0)</f>
        <v>110064.41354639112</v>
      </c>
      <c r="P71" s="10">
        <f ca="1">IF(P70&gt;0, P70+SUM(M71:O71)-main!$G$25*(IF(L71&lt;0, -L71,0) + IF(L71=0, H71, 0)), 0)</f>
        <v>1256568.7213212985</v>
      </c>
      <c r="Q71" s="10">
        <f>IF($B71&lt;main!$G$2,main!$G$17,0)</f>
        <v>0</v>
      </c>
      <c r="R71" s="10">
        <f ca="1">IF(S70&gt;0, F71*S70, 0)</f>
        <v>29580.731131316676</v>
      </c>
      <c r="S71" s="10">
        <f t="shared" ca="1" si="3"/>
        <v>337713.34708253207</v>
      </c>
      <c r="T71" s="10">
        <f>IF(B71&gt;=62,main!$G$27*12*POWER(1+main!$G$28, A71),0)</f>
        <v>38216.528072564332</v>
      </c>
    </row>
    <row r="72" spans="1:20" x14ac:dyDescent="0.2">
      <c r="A72">
        <v>40</v>
      </c>
      <c r="B72">
        <f>main!$G$1+A72</f>
        <v>65</v>
      </c>
      <c r="C72" t="b">
        <f>IF(B72&gt;main!$G$2, TRUE, FALSE)</f>
        <v>1</v>
      </c>
      <c r="D72" s="8">
        <f ca="1">IF(main!$D$21, RANDBETWEEN(1000*main!$E$21, 1000*main!$F$21)/1000, main!$G$21)</f>
        <v>4.9000000000000002E-2</v>
      </c>
      <c r="E72" s="15">
        <f t="shared" ca="1" si="2"/>
        <v>4.2089688150272062</v>
      </c>
      <c r="F72" s="8">
        <f ca="1">IF(main!$D$22, RANDBETWEEN(1000*main!$E$22, 1000*main!$F$22)/1000, main!$G$22)</f>
        <v>0.112</v>
      </c>
      <c r="G72" s="10">
        <f>IF(B72&lt;main!$G$2, G71*(1+D72), 0)</f>
        <v>0</v>
      </c>
      <c r="H72" s="10">
        <f ca="1">IF(C72, main!$G$3,main!$G$7)*12*E72</f>
        <v>151522.87734097944</v>
      </c>
      <c r="I72" s="10">
        <f ca="1">MAX(G72-H72, 0)</f>
        <v>0</v>
      </c>
      <c r="J72" s="10">
        <f ca="1">IF(L71&gt;0, F72*L71, 0)</f>
        <v>0</v>
      </c>
      <c r="K72" s="10">
        <f ca="1">MAX(0, J72*main!$G$24)</f>
        <v>0</v>
      </c>
      <c r="L72" s="10">
        <f ca="1">IF(L71&gt;0, L71+SUM(I72:J72)-K72 -IF(C72, H72, 0),0)</f>
        <v>0</v>
      </c>
      <c r="M72" s="10">
        <f>IF(B72&lt;main!$G$2,main!$G$11*POWER(1+main!$G$21,A72),0)</f>
        <v>0</v>
      </c>
      <c r="N72" s="3">
        <f ca="1">MIN(M72, $G$14*E71*3.5%)</f>
        <v>0</v>
      </c>
      <c r="O72" s="10">
        <f ca="1">IF(P71&gt;0, F72*P71, 0)</f>
        <v>140735.69678798545</v>
      </c>
      <c r="P72" s="10">
        <f ca="1">IF(P71&gt;0, P71+SUM(M72:O72)-main!$G$25*(IF(L72&lt;0, -L72,0) + IF(L72=0, H72, 0)), 0)</f>
        <v>1397304.418109284</v>
      </c>
      <c r="Q72" s="10">
        <f>IF($B72&lt;main!$G$2,main!$G$17,0)</f>
        <v>0</v>
      </c>
      <c r="R72" s="10">
        <f ca="1">IF(S71&gt;0, F72*S71, 0)</f>
        <v>37823.894873243589</v>
      </c>
      <c r="S72" s="10">
        <f t="shared" ca="1" si="3"/>
        <v>375537.24195577565</v>
      </c>
      <c r="T72" s="10">
        <f>IF(B72&gt;=62,main!$G$27*12*POWER(1+main!$G$28, A72),0)</f>
        <v>38675.126409435106</v>
      </c>
    </row>
    <row r="73" spans="1:20" x14ac:dyDescent="0.2">
      <c r="A73">
        <v>41</v>
      </c>
      <c r="B73">
        <f>main!$G$1+A73</f>
        <v>66</v>
      </c>
      <c r="C73" t="b">
        <f>IF(B73&gt;main!$G$2, TRUE, FALSE)</f>
        <v>1</v>
      </c>
      <c r="D73" s="8">
        <f ca="1">IF(main!$D$21, RANDBETWEEN(1000*main!$E$21, 1000*main!$F$21)/1000, main!$G$21)</f>
        <v>1.4999999999999999E-2</v>
      </c>
      <c r="E73" s="15">
        <f t="shared" ca="1" si="2"/>
        <v>4.2721033472526138</v>
      </c>
      <c r="F73" s="8">
        <f ca="1">IF(main!$D$22, RANDBETWEEN(1000*main!$E$22, 1000*main!$F$22)/1000, main!$G$22)</f>
        <v>9.4E-2</v>
      </c>
      <c r="G73" s="10">
        <f>IF(B73&lt;main!$G$2, G72*(1+D73), 0)</f>
        <v>0</v>
      </c>
      <c r="H73" s="10">
        <f ca="1">IF(C73, main!$G$3,main!$G$7)*12*E73</f>
        <v>153795.7205010941</v>
      </c>
      <c r="I73" s="10">
        <f ca="1">MAX(G73-H73, 0)</f>
        <v>0</v>
      </c>
      <c r="J73" s="10">
        <f ca="1">IF(L72&gt;0, F73*L72, 0)</f>
        <v>0</v>
      </c>
      <c r="K73" s="10">
        <f ca="1">MAX(0, J73*main!$G$24)</f>
        <v>0</v>
      </c>
      <c r="L73" s="10">
        <f ca="1">IF(L72&gt;0, L72+SUM(I73:J73)-K73 -IF(C73, H73, 0),0)</f>
        <v>0</v>
      </c>
      <c r="M73" s="10">
        <f>IF(B73&lt;main!$G$2,main!$G$11*POWER(1+main!$G$21,A73),0)</f>
        <v>0</v>
      </c>
      <c r="N73" s="3">
        <f ca="1">MIN(M73, $G$14*E72*3.5%)</f>
        <v>0</v>
      </c>
      <c r="O73" s="10">
        <f ca="1">IF(P72&gt;0, F73*P72, 0)</f>
        <v>131346.61530227269</v>
      </c>
      <c r="P73" s="10">
        <f ca="1">IF(P72&gt;0, P72+SUM(M73:O73)-main!$G$25*(IF(L73&lt;0, -L73,0) + IF(L73=0, H73, 0)), 0)</f>
        <v>1528651.0334115566</v>
      </c>
      <c r="Q73" s="10">
        <f>IF($B73&lt;main!$G$2,main!$G$17,0)</f>
        <v>0</v>
      </c>
      <c r="R73" s="10">
        <f ca="1">IF(S72&gt;0, F73*S72, 0)</f>
        <v>35300.500743842909</v>
      </c>
      <c r="S73" s="10">
        <f t="shared" ca="1" si="3"/>
        <v>410837.74269961857</v>
      </c>
      <c r="T73" s="10">
        <f>IF(B73&gt;=62,main!$G$27*12*POWER(1+main!$G$28, A73),0)</f>
        <v>39139.227926348321</v>
      </c>
    </row>
    <row r="74" spans="1:20" x14ac:dyDescent="0.2">
      <c r="A74">
        <v>42</v>
      </c>
      <c r="B74">
        <f>main!$G$1+A74</f>
        <v>67</v>
      </c>
      <c r="C74" t="b">
        <f>IF(B74&gt;main!$G$2, TRUE, FALSE)</f>
        <v>1</v>
      </c>
      <c r="D74" s="8">
        <f ca="1">IF(main!$D$21, RANDBETWEEN(1000*main!$E$21, 1000*main!$F$21)/1000, main!$G$21)</f>
        <v>0.04</v>
      </c>
      <c r="E74" s="15">
        <f t="shared" ca="1" si="2"/>
        <v>4.4429874811427181</v>
      </c>
      <c r="F74" s="8">
        <f ca="1">IF(main!$D$22, RANDBETWEEN(1000*main!$E$22, 1000*main!$F$22)/1000, main!$G$22)</f>
        <v>-6.8000000000000005E-2</v>
      </c>
      <c r="G74" s="10">
        <f>IF(B74&lt;main!$G$2, G73*(1+D74), 0)</f>
        <v>0</v>
      </c>
      <c r="H74" s="10">
        <f ca="1">IF(C74, main!$G$3,main!$G$7)*12*E74</f>
        <v>159947.54932113786</v>
      </c>
      <c r="I74" s="10">
        <f ca="1">MAX(G74-H74, 0)</f>
        <v>0</v>
      </c>
      <c r="J74" s="10">
        <f ca="1">IF(L73&gt;0, F74*L73, 0)</f>
        <v>0</v>
      </c>
      <c r="K74" s="10">
        <f ca="1">MAX(0, J74*main!$G$24)</f>
        <v>0</v>
      </c>
      <c r="L74" s="10">
        <f ca="1">IF(L73&gt;0, L73+SUM(I74:J74)-K74 -IF(C74, H74, 0),0)</f>
        <v>0</v>
      </c>
      <c r="M74" s="10">
        <f>IF(B74&lt;main!$G$2,main!$G$11*POWER(1+main!$G$21,A74),0)</f>
        <v>0</v>
      </c>
      <c r="N74" s="3">
        <f ca="1">MIN(M74, $G$14*E73*3.5%)</f>
        <v>0</v>
      </c>
      <c r="O74" s="10">
        <f ca="1">IF(P73&gt;0, F74*P73, 0)</f>
        <v>-103948.27027198586</v>
      </c>
      <c r="P74" s="10">
        <f ca="1">IF(P73&gt;0, P73+SUM(M74:O74)-main!$G$25*(IF(L74&lt;0, -L74,0) + IF(L74=0, H74, 0)), 0)</f>
        <v>1424702.7631395708</v>
      </c>
      <c r="Q74" s="10">
        <f>IF($B74&lt;main!$G$2,main!$G$17,0)</f>
        <v>0</v>
      </c>
      <c r="R74" s="10">
        <f ca="1">IF(S73&gt;0, F74*S73, 0)</f>
        <v>-27936.966503574065</v>
      </c>
      <c r="S74" s="10">
        <f t="shared" ca="1" si="3"/>
        <v>382900.77619604452</v>
      </c>
      <c r="T74" s="10">
        <f>IF(B74&gt;=62,main!$G$27*12*POWER(1+main!$G$28, A74),0)</f>
        <v>39608.898661464504</v>
      </c>
    </row>
    <row r="75" spans="1:20" x14ac:dyDescent="0.2">
      <c r="A75">
        <v>43</v>
      </c>
      <c r="B75">
        <f>main!$G$1+A75</f>
        <v>68</v>
      </c>
      <c r="C75" t="b">
        <f>IF(B75&gt;main!$G$2, TRUE, FALSE)</f>
        <v>1</v>
      </c>
      <c r="D75" s="8">
        <f ca="1">IF(main!$D$21, RANDBETWEEN(1000*main!$E$21, 1000*main!$F$21)/1000, main!$G$21)</f>
        <v>2.1999999999999999E-2</v>
      </c>
      <c r="E75" s="15">
        <f t="shared" ca="1" si="2"/>
        <v>4.5407332057278582</v>
      </c>
      <c r="F75" s="8">
        <f ca="1">IF(main!$D$22, RANDBETWEEN(1000*main!$E$22, 1000*main!$F$22)/1000, main!$G$22)</f>
        <v>0.158</v>
      </c>
      <c r="G75" s="10">
        <f>IF(B75&lt;main!$G$2, G74*(1+D75), 0)</f>
        <v>0</v>
      </c>
      <c r="H75" s="10">
        <f ca="1">IF(C75, main!$G$3,main!$G$7)*12*E75</f>
        <v>163466.39540620291</v>
      </c>
      <c r="I75" s="10">
        <f ca="1">MAX(G75-H75, 0)</f>
        <v>0</v>
      </c>
      <c r="J75" s="10">
        <f ca="1">IF(L74&gt;0, F75*L74, 0)</f>
        <v>0</v>
      </c>
      <c r="K75" s="10">
        <f ca="1">MAX(0, J75*main!$G$24)</f>
        <v>0</v>
      </c>
      <c r="L75" s="10">
        <f ca="1">IF(L74&gt;0, L74+SUM(I75:J75)-K75 -IF(C75, H75, 0),0)</f>
        <v>0</v>
      </c>
      <c r="M75" s="10">
        <f>IF(B75&lt;main!$G$2,main!$G$11*POWER(1+main!$G$21,A75),0)</f>
        <v>0</v>
      </c>
      <c r="N75" s="3">
        <f ca="1">MIN(M75, $G$14*E74*3.5%)</f>
        <v>0</v>
      </c>
      <c r="O75" s="10">
        <f ca="1">IF(P74&gt;0, F75*P74, 0)</f>
        <v>225103.0365760522</v>
      </c>
      <c r="P75" s="10">
        <f ca="1">IF(P74&gt;0, P74+SUM(M75:O75)-main!$G$25*(IF(L75&lt;0, -L75,0) + IF(L75=0, H75, 0)), 0)</f>
        <v>1649805.799715623</v>
      </c>
      <c r="Q75" s="10">
        <f>IF($B75&lt;main!$G$2,main!$G$17,0)</f>
        <v>0</v>
      </c>
      <c r="R75" s="10">
        <f ca="1">IF(S74&gt;0, F75*S74, 0)</f>
        <v>60498.322638975034</v>
      </c>
      <c r="S75" s="10">
        <f t="shared" ca="1" si="3"/>
        <v>443399.09883501957</v>
      </c>
      <c r="T75" s="10">
        <f>IF(B75&gt;=62,main!$G$27*12*POWER(1+main!$G$28, A75),0)</f>
        <v>40084.205445402076</v>
      </c>
    </row>
    <row r="76" spans="1:20" x14ac:dyDescent="0.2">
      <c r="A76">
        <v>44</v>
      </c>
      <c r="B76">
        <f>main!$G$1+A76</f>
        <v>69</v>
      </c>
      <c r="C76" t="b">
        <f>IF(B76&gt;main!$G$2, TRUE, FALSE)</f>
        <v>1</v>
      </c>
      <c r="D76" s="8">
        <f ca="1">IF(main!$D$21, RANDBETWEEN(1000*main!$E$21, 1000*main!$F$21)/1000, main!$G$21)</f>
        <v>7.0000000000000001E-3</v>
      </c>
      <c r="E76" s="15">
        <f t="shared" ca="1" si="2"/>
        <v>4.5725183381679528</v>
      </c>
      <c r="F76" s="8">
        <f ca="1">IF(main!$D$22, RANDBETWEEN(1000*main!$E$22, 1000*main!$F$22)/1000, main!$G$22)</f>
        <v>7.1999999999999995E-2</v>
      </c>
      <c r="G76" s="10">
        <f>IF(B76&lt;main!$G$2, G75*(1+D76), 0)</f>
        <v>0</v>
      </c>
      <c r="H76" s="10">
        <f ca="1">IF(C76, main!$G$3,main!$G$7)*12*E76</f>
        <v>164610.66017404629</v>
      </c>
      <c r="I76" s="10">
        <f ca="1">MAX(G76-H76, 0)</f>
        <v>0</v>
      </c>
      <c r="J76" s="10">
        <f ca="1">IF(L75&gt;0, F76*L75, 0)</f>
        <v>0</v>
      </c>
      <c r="K76" s="10">
        <f ca="1">MAX(0, J76*main!$G$24)</f>
        <v>0</v>
      </c>
      <c r="L76" s="10">
        <f ca="1">IF(L75&gt;0, L75+SUM(I76:J76)-K76 -IF(C76, H76, 0),0)</f>
        <v>0</v>
      </c>
      <c r="M76" s="10">
        <f>IF(B76&lt;main!$G$2,main!$G$11*POWER(1+main!$G$21,A76),0)</f>
        <v>0</v>
      </c>
      <c r="N76" s="3">
        <f ca="1">MIN(M76, $G$14*E75*3.5%)</f>
        <v>0</v>
      </c>
      <c r="O76" s="10">
        <f ca="1">IF(P75&gt;0, F76*P75, 0)</f>
        <v>118786.01757952485</v>
      </c>
      <c r="P76" s="10">
        <f ca="1">IF(P75&gt;0, P75+SUM(M76:O76)-main!$G$25*(IF(L76&lt;0, -L76,0) + IF(L76=0, H76, 0)), 0)</f>
        <v>1768591.8172951478</v>
      </c>
      <c r="Q76" s="10">
        <f>IF($B76&lt;main!$G$2,main!$G$17,0)</f>
        <v>0</v>
      </c>
      <c r="R76" s="10">
        <f ca="1">IF(S75&gt;0, F76*S75, 0)</f>
        <v>31924.735116121406</v>
      </c>
      <c r="S76" s="10">
        <f t="shared" ca="1" si="3"/>
        <v>475323.83395114099</v>
      </c>
      <c r="T76" s="10">
        <f>IF(B76&gt;=62,main!$G$27*12*POWER(1+main!$G$28, A76),0)</f>
        <v>40565.215910746898</v>
      </c>
    </row>
    <row r="77" spans="1:20" x14ac:dyDescent="0.2">
      <c r="A77">
        <v>45</v>
      </c>
      <c r="B77">
        <f>main!$G$1+A77</f>
        <v>70</v>
      </c>
      <c r="C77" t="b">
        <f>IF(B77&gt;main!$G$2, TRUE, FALSE)</f>
        <v>1</v>
      </c>
      <c r="D77" s="8">
        <f ca="1">IF(main!$D$21, RANDBETWEEN(1000*main!$E$21, 1000*main!$F$21)/1000, main!$G$21)</f>
        <v>8.9999999999999993E-3</v>
      </c>
      <c r="E77" s="15">
        <f t="shared" ca="1" si="2"/>
        <v>4.6136710032114641</v>
      </c>
      <c r="F77" s="8">
        <f ca="1">IF(main!$D$22, RANDBETWEEN(1000*main!$E$22, 1000*main!$F$22)/1000, main!$G$22)</f>
        <v>-5.7000000000000002E-2</v>
      </c>
      <c r="G77" s="10">
        <f>IF(B77&lt;main!$G$2, G76*(1+D77), 0)</f>
        <v>0</v>
      </c>
      <c r="H77" s="10">
        <f ca="1">IF(C77, main!$G$3,main!$G$7)*12*E77</f>
        <v>166092.15611561271</v>
      </c>
      <c r="I77" s="10">
        <f ca="1">MAX(G77-H77, 0)</f>
        <v>0</v>
      </c>
      <c r="J77" s="10">
        <f ca="1">IF(L76&gt;0, F77*L76, 0)</f>
        <v>0</v>
      </c>
      <c r="K77" s="10">
        <f ca="1">MAX(0, J77*main!$G$24)</f>
        <v>0</v>
      </c>
      <c r="L77" s="10">
        <f ca="1">IF(L76&gt;0, L76+SUM(I77:J77)-K77 -IF(C77, H77, 0),0)</f>
        <v>0</v>
      </c>
      <c r="M77" s="10">
        <f>IF(B77&lt;main!$G$2,main!$G$11*POWER(1+main!$G$21,A77),0)</f>
        <v>0</v>
      </c>
      <c r="N77" s="3">
        <f ca="1">MIN(M77, $G$14*E76*3.5%)</f>
        <v>0</v>
      </c>
      <c r="O77" s="10">
        <f ca="1">IF(P76&gt;0, F77*P76, 0)</f>
        <v>-100809.73358582343</v>
      </c>
      <c r="P77" s="10">
        <f ca="1">IF(P76&gt;0, P76+SUM(M77:O77)-main!$G$25*(IF(L77&lt;0, -L77,0) + IF(L77=0, H77, 0)), 0)</f>
        <v>1667782.0837093245</v>
      </c>
      <c r="Q77" s="10">
        <f>IF($B77&lt;main!$G$2,main!$G$17,0)</f>
        <v>0</v>
      </c>
      <c r="R77" s="10">
        <f ca="1">IF(S76&gt;0, F77*S76, 0)</f>
        <v>-27093.458535215039</v>
      </c>
      <c r="S77" s="10">
        <f t="shared" ca="1" si="3"/>
        <v>448230.37541592593</v>
      </c>
      <c r="T77" s="10">
        <f>IF(B77&gt;=62,main!$G$27*12*POWER(1+main!$G$28, A77),0)</f>
        <v>41051.998501675858</v>
      </c>
    </row>
    <row r="78" spans="1:20" x14ac:dyDescent="0.2">
      <c r="A78">
        <v>46</v>
      </c>
      <c r="B78">
        <f>main!$G$1+A78</f>
        <v>71</v>
      </c>
      <c r="C78" t="b">
        <f>IF(B78&gt;main!$G$2, TRUE, FALSE)</f>
        <v>1</v>
      </c>
      <c r="D78" s="8">
        <f ca="1">IF(main!$D$21, RANDBETWEEN(1000*main!$E$21, 1000*main!$F$21)/1000, main!$G$21)</f>
        <v>6.4000000000000001E-2</v>
      </c>
      <c r="E78" s="15">
        <f t="shared" ca="1" si="2"/>
        <v>4.9089459474169983</v>
      </c>
      <c r="F78" s="8">
        <f ca="1">IF(main!$D$22, RANDBETWEEN(1000*main!$E$22, 1000*main!$F$22)/1000, main!$G$22)</f>
        <v>1.6E-2</v>
      </c>
      <c r="G78" s="10">
        <f>IF(B78&lt;main!$G$2, G77*(1+D78), 0)</f>
        <v>0</v>
      </c>
      <c r="H78" s="10">
        <f ca="1">IF(C78, main!$G$3,main!$G$7)*12*E78</f>
        <v>176722.05410701194</v>
      </c>
      <c r="I78" s="10">
        <f ca="1">MAX(G78-H78, 0)</f>
        <v>0</v>
      </c>
      <c r="J78" s="10">
        <f ca="1">IF(L77&gt;0, F78*L77, 0)</f>
        <v>0</v>
      </c>
      <c r="K78" s="10">
        <f ca="1">MAX(0, J78*main!$G$24)</f>
        <v>0</v>
      </c>
      <c r="L78" s="10">
        <f ca="1">IF(L77&gt;0, L77+SUM(I78:J78)-K78 -IF(C78, H78, 0),0)</f>
        <v>0</v>
      </c>
      <c r="M78" s="10">
        <f>IF(B78&lt;main!$G$2,main!$G$11*POWER(1+main!$G$21,A78),0)</f>
        <v>0</v>
      </c>
      <c r="N78" s="3">
        <f ca="1">MIN(M78, $G$14*E77*3.5%)</f>
        <v>0</v>
      </c>
      <c r="O78" s="10">
        <f ca="1">IF(P77&gt;0, F78*P77, 0)</f>
        <v>26684.513339349192</v>
      </c>
      <c r="P78" s="10">
        <f ca="1">IF(P77&gt;0, P77+SUM(M78:O78)-main!$G$25*(IF(L78&lt;0, -L78,0) + IF(L78=0, H78, 0)), 0)</f>
        <v>1694466.5970486738</v>
      </c>
      <c r="Q78" s="10">
        <f>IF($B78&lt;main!$G$2,main!$G$17,0)</f>
        <v>0</v>
      </c>
      <c r="R78" s="10">
        <f ca="1">IF(S77&gt;0, F78*S77, 0)</f>
        <v>7171.6860066548152</v>
      </c>
      <c r="S78" s="10">
        <f t="shared" ca="1" si="3"/>
        <v>455402.06142258074</v>
      </c>
      <c r="T78" s="10">
        <f>IF(B78&gt;=62,main!$G$27*12*POWER(1+main!$G$28, A78),0)</f>
        <v>41544.622483695966</v>
      </c>
    </row>
    <row r="79" spans="1:20" x14ac:dyDescent="0.2">
      <c r="A79">
        <v>47</v>
      </c>
      <c r="B79">
        <f>main!$G$1+A79</f>
        <v>72</v>
      </c>
      <c r="C79" t="b">
        <f>IF(B79&gt;main!$G$2, TRUE, FALSE)</f>
        <v>1</v>
      </c>
      <c r="D79" s="8">
        <f ca="1">IF(main!$D$21, RANDBETWEEN(1000*main!$E$21, 1000*main!$F$21)/1000, main!$G$21)</f>
        <v>0.01</v>
      </c>
      <c r="E79" s="15">
        <f t="shared" ca="1" si="2"/>
        <v>4.9580354068911685</v>
      </c>
      <c r="F79" s="8">
        <f ca="1">IF(main!$D$22, RANDBETWEEN(1000*main!$E$22, 1000*main!$F$22)/1000, main!$G$22)</f>
        <v>6.6000000000000003E-2</v>
      </c>
      <c r="G79" s="10">
        <f>IF(B79&lt;main!$G$2, G78*(1+D79), 0)</f>
        <v>0</v>
      </c>
      <c r="H79" s="10">
        <f ca="1">IF(C79, main!$G$3,main!$G$7)*12*E79</f>
        <v>178489.27464808206</v>
      </c>
      <c r="I79" s="10">
        <f ca="1">MAX(G79-H79, 0)</f>
        <v>0</v>
      </c>
      <c r="J79" s="10">
        <f ca="1">IF(L78&gt;0, F79*L78, 0)</f>
        <v>0</v>
      </c>
      <c r="K79" s="10">
        <f ca="1">MAX(0, J79*main!$G$24)</f>
        <v>0</v>
      </c>
      <c r="L79" s="10">
        <f ca="1">IF(L78&gt;0, L78+SUM(I79:J79)-K79 -IF(C79, H79, 0),0)</f>
        <v>0</v>
      </c>
      <c r="M79" s="10">
        <f>IF(B79&lt;main!$G$2,main!$G$11*POWER(1+main!$G$21,A79),0)</f>
        <v>0</v>
      </c>
      <c r="N79" s="3">
        <f ca="1">MIN(M79, $G$14*E78*3.5%)</f>
        <v>0</v>
      </c>
      <c r="O79" s="10">
        <f ca="1">IF(P78&gt;0, F79*P78, 0)</f>
        <v>111834.79540521247</v>
      </c>
      <c r="P79" s="10">
        <f ca="1">IF(P78&gt;0, P78+SUM(M79:O79)-main!$G$25*(IF(L79&lt;0, -L79,0) + IF(L79=0, H79, 0)), 0)</f>
        <v>1806301.3924538863</v>
      </c>
      <c r="Q79" s="10">
        <f>IF($B79&lt;main!$G$2,main!$G$17,0)</f>
        <v>0</v>
      </c>
      <c r="R79" s="10">
        <f ca="1">IF(S78&gt;0, F79*S78, 0)</f>
        <v>30056.53605389033</v>
      </c>
      <c r="S79" s="10">
        <f t="shared" ca="1" si="3"/>
        <v>485458.59747647104</v>
      </c>
      <c r="T79" s="10">
        <f>IF(B79&gt;=62,main!$G$27*12*POWER(1+main!$G$28, A79),0)</f>
        <v>42043.157953500333</v>
      </c>
    </row>
    <row r="80" spans="1:20" x14ac:dyDescent="0.2">
      <c r="A80">
        <v>48</v>
      </c>
      <c r="B80">
        <f>main!$G$1+A80</f>
        <v>73</v>
      </c>
      <c r="C80" t="b">
        <f>IF(B80&gt;main!$G$2, TRUE, FALSE)</f>
        <v>1</v>
      </c>
      <c r="D80" s="8">
        <f ca="1">IF(main!$D$21, RANDBETWEEN(1000*main!$E$21, 1000*main!$F$21)/1000, main!$G$21)</f>
        <v>4.1000000000000002E-2</v>
      </c>
      <c r="E80" s="15">
        <f t="shared" ca="1" si="2"/>
        <v>5.1613148585737063</v>
      </c>
      <c r="F80" s="8">
        <f ca="1">IF(main!$D$22, RANDBETWEEN(1000*main!$E$22, 1000*main!$F$22)/1000, main!$G$22)</f>
        <v>-2.8000000000000001E-2</v>
      </c>
      <c r="G80" s="10">
        <f>IF(B80&lt;main!$G$2, G79*(1+D80), 0)</f>
        <v>0</v>
      </c>
      <c r="H80" s="10">
        <f ca="1">IF(C80, main!$G$3,main!$G$7)*12*E80</f>
        <v>185807.33490865343</v>
      </c>
      <c r="I80" s="10">
        <f ca="1">MAX(G80-H80, 0)</f>
        <v>0</v>
      </c>
      <c r="J80" s="10">
        <f ca="1">IF(L79&gt;0, F80*L79, 0)</f>
        <v>0</v>
      </c>
      <c r="K80" s="10">
        <f ca="1">MAX(0, J80*main!$G$24)</f>
        <v>0</v>
      </c>
      <c r="L80" s="10">
        <f ca="1">IF(L79&gt;0, L79+SUM(I80:J80)-K80 -IF(C80, H80, 0),0)</f>
        <v>0</v>
      </c>
      <c r="M80" s="10">
        <f>IF(B80&lt;main!$G$2,main!$G$11*POWER(1+main!$G$21,A80),0)</f>
        <v>0</v>
      </c>
      <c r="N80" s="3">
        <f ca="1">MIN(M80, $G$14*E79*3.5%)</f>
        <v>0</v>
      </c>
      <c r="O80" s="10">
        <f ca="1">IF(P79&gt;0, F80*P79, 0)</f>
        <v>-50576.438988708818</v>
      </c>
      <c r="P80" s="10">
        <f ca="1">IF(P79&gt;0, P79+SUM(M80:O80)-main!$G$25*(IF(L80&lt;0, -L80,0) + IF(L80=0, H80, 0)), 0)</f>
        <v>1755724.9534651774</v>
      </c>
      <c r="Q80" s="10">
        <f>IF($B80&lt;main!$G$2,main!$G$17,0)</f>
        <v>0</v>
      </c>
      <c r="R80" s="10">
        <f ca="1">IF(S79&gt;0, F80*S79, 0)</f>
        <v>-13592.840729341189</v>
      </c>
      <c r="S80" s="10">
        <f t="shared" ca="1" si="3"/>
        <v>471865.75674712984</v>
      </c>
      <c r="T80" s="10">
        <f>IF(B80&gt;=62,main!$G$27*12*POWER(1+main!$G$28, A80),0)</f>
        <v>42547.67584894233</v>
      </c>
    </row>
    <row r="81" spans="1:20" x14ac:dyDescent="0.2">
      <c r="A81">
        <v>49</v>
      </c>
      <c r="B81">
        <f>main!$G$1+A81</f>
        <v>74</v>
      </c>
      <c r="C81" t="b">
        <f>IF(B81&gt;main!$G$2, TRUE, FALSE)</f>
        <v>1</v>
      </c>
      <c r="D81" s="8">
        <f ca="1">IF(main!$D$21, RANDBETWEEN(1000*main!$E$21, 1000*main!$F$21)/1000, main!$G$21)</f>
        <v>5.3999999999999999E-2</v>
      </c>
      <c r="E81" s="15">
        <f t="shared" ca="1" si="2"/>
        <v>5.4400258609366867</v>
      </c>
      <c r="F81" s="8">
        <f ca="1">IF(main!$D$22, RANDBETWEEN(1000*main!$E$22, 1000*main!$F$22)/1000, main!$G$22)</f>
        <v>-5.5E-2</v>
      </c>
      <c r="G81" s="10">
        <f>IF(B81&lt;main!$G$2, G80*(1+D81), 0)</f>
        <v>0</v>
      </c>
      <c r="H81" s="10">
        <f ca="1">IF(C81, main!$G$3,main!$G$7)*12*E81</f>
        <v>195840.93099372071</v>
      </c>
      <c r="I81" s="10">
        <f ca="1">MAX(G81-H81, 0)</f>
        <v>0</v>
      </c>
      <c r="J81" s="10">
        <f ca="1">IF(L80&gt;0, F81*L80, 0)</f>
        <v>0</v>
      </c>
      <c r="K81" s="10">
        <f ca="1">MAX(0, J81*main!$G$24)</f>
        <v>0</v>
      </c>
      <c r="L81" s="10">
        <f ca="1">IF(L80&gt;0, L80+SUM(I81:J81)-K81 -IF(C81, H81, 0),0)</f>
        <v>0</v>
      </c>
      <c r="M81" s="10">
        <f>IF(B81&lt;main!$G$2,main!$G$11*POWER(1+main!$G$21,A81),0)</f>
        <v>0</v>
      </c>
      <c r="N81" s="3">
        <f ca="1">MIN(M81, $G$14*E80*3.5%)</f>
        <v>0</v>
      </c>
      <c r="O81" s="10">
        <f ca="1">IF(P80&gt;0, F81*P80, 0)</f>
        <v>-96564.872440584761</v>
      </c>
      <c r="P81" s="10">
        <f ca="1">IF(P80&gt;0, P80+SUM(M81:O81)-main!$G$25*(IF(L81&lt;0, -L81,0) + IF(L81=0, H81, 0)), 0)</f>
        <v>1659160.0810245927</v>
      </c>
      <c r="Q81" s="10">
        <f>IF($B81&lt;main!$G$2,main!$G$17,0)</f>
        <v>0</v>
      </c>
      <c r="R81" s="10">
        <f ca="1">IF(S80&gt;0, F81*S80, 0)</f>
        <v>-25952.61662109214</v>
      </c>
      <c r="S81" s="10">
        <f t="shared" ca="1" si="3"/>
        <v>445913.1401260377</v>
      </c>
      <c r="T81" s="10">
        <f>IF(B81&gt;=62,main!$G$27*12*POWER(1+main!$G$28, A81),0)</f>
        <v>43058.247959129643</v>
      </c>
    </row>
    <row r="82" spans="1:20" x14ac:dyDescent="0.2">
      <c r="A82">
        <v>50</v>
      </c>
      <c r="B82">
        <f>main!$G$1+A82</f>
        <v>75</v>
      </c>
      <c r="C82" t="b">
        <f>IF(B82&gt;main!$G$2, TRUE, FALSE)</f>
        <v>1</v>
      </c>
      <c r="D82" s="8">
        <f ca="1">IF(main!$D$21, RANDBETWEEN(1000*main!$E$21, 1000*main!$F$21)/1000, main!$G$21)</f>
        <v>5.1999999999999998E-2</v>
      </c>
      <c r="E82" s="15">
        <f t="shared" ca="1" si="2"/>
        <v>5.7229072057053942</v>
      </c>
      <c r="F82" s="8">
        <f ca="1">IF(main!$D$22, RANDBETWEEN(1000*main!$E$22, 1000*main!$F$22)/1000, main!$G$22)</f>
        <v>4.0000000000000001E-3</v>
      </c>
      <c r="G82" s="10">
        <f>IF(B82&lt;main!$G$2, G81*(1+D82), 0)</f>
        <v>0</v>
      </c>
      <c r="H82" s="10">
        <f ca="1">IF(C82, main!$G$3,main!$G$7)*12*E82</f>
        <v>206024.6594053942</v>
      </c>
      <c r="I82" s="10">
        <f ca="1">MAX(G82-H82, 0)</f>
        <v>0</v>
      </c>
      <c r="J82" s="10">
        <f ca="1">IF(L81&gt;0, F82*L81, 0)</f>
        <v>0</v>
      </c>
      <c r="K82" s="10">
        <f ca="1">MAX(0, J82*main!$G$24)</f>
        <v>0</v>
      </c>
      <c r="L82" s="10">
        <f ca="1">IF(L81&gt;0, L81+SUM(I82:J82)-K82 -IF(C82, H82, 0),0)</f>
        <v>0</v>
      </c>
      <c r="M82" s="10">
        <f>IF(B82&lt;main!$G$2,main!$G$11*POWER(1+main!$G$21,A82),0)</f>
        <v>0</v>
      </c>
      <c r="N82" s="3">
        <f ca="1">MIN(M82, $G$14*E81*3.5%)</f>
        <v>0</v>
      </c>
      <c r="O82" s="10">
        <f ca="1">IF(P81&gt;0, F82*P81, 0)</f>
        <v>6636.6403240983709</v>
      </c>
      <c r="P82" s="10">
        <f ca="1">IF(P81&gt;0, P81+SUM(M82:O82)-main!$G$25*(IF(L82&lt;0, -L82,0) + IF(L82=0, H82, 0)), 0)</f>
        <v>1665796.721348691</v>
      </c>
      <c r="Q82" s="10">
        <f>IF($B82&lt;main!$G$2,main!$G$17,0)</f>
        <v>0</v>
      </c>
      <c r="R82" s="10">
        <f ca="1">IF(S81&gt;0, F82*S81, 0)</f>
        <v>1783.6525605041509</v>
      </c>
      <c r="S82" s="10">
        <f t="shared" ca="1" si="3"/>
        <v>447696.79268654186</v>
      </c>
      <c r="T82" s="10">
        <f>IF(B82&gt;=62,main!$G$27*12*POWER(1+main!$G$28, A82),0)</f>
        <v>43574.946934639192</v>
      </c>
    </row>
    <row r="83" spans="1:20" x14ac:dyDescent="0.2">
      <c r="A83">
        <v>51</v>
      </c>
      <c r="B83">
        <f>main!$G$1+A83</f>
        <v>76</v>
      </c>
      <c r="C83" t="b">
        <f>IF(B83&gt;main!$G$2, TRUE, FALSE)</f>
        <v>1</v>
      </c>
      <c r="D83" s="8">
        <f ca="1">IF(main!$D$21, RANDBETWEEN(1000*main!$E$21, 1000*main!$F$21)/1000, main!$G$21)</f>
        <v>1.7000000000000001E-2</v>
      </c>
      <c r="E83" s="15">
        <f t="shared" ca="1" si="2"/>
        <v>5.8201966282023854</v>
      </c>
      <c r="F83" s="8">
        <f ca="1">IF(main!$D$22, RANDBETWEEN(1000*main!$E$22, 1000*main!$F$22)/1000, main!$G$22)</f>
        <v>9.1999999999999998E-2</v>
      </c>
      <c r="G83" s="10">
        <f>IF(B83&lt;main!$G$2, G82*(1+D83), 0)</f>
        <v>0</v>
      </c>
      <c r="H83" s="10">
        <f ca="1">IF(C83, main!$G$3,main!$G$7)*12*E83</f>
        <v>209527.07861528586</v>
      </c>
      <c r="I83" s="10">
        <f ca="1">MAX(G83-H83, 0)</f>
        <v>0</v>
      </c>
      <c r="J83" s="10">
        <f ca="1">IF(L82&gt;0, F83*L82, 0)</f>
        <v>0</v>
      </c>
      <c r="K83" s="10">
        <f ca="1">MAX(0, J83*main!$G$24)</f>
        <v>0</v>
      </c>
      <c r="L83" s="10">
        <f ca="1">IF(L82&gt;0, L82+SUM(I83:J83)-K83 -IF(C83, H83, 0),0)</f>
        <v>0</v>
      </c>
      <c r="M83" s="10">
        <f>IF(B83&lt;main!$G$2,main!$G$11*POWER(1+main!$G$21,A83),0)</f>
        <v>0</v>
      </c>
      <c r="N83" s="3">
        <f ca="1">MIN(M83, $G$14*E82*3.5%)</f>
        <v>0</v>
      </c>
      <c r="O83" s="10">
        <f ca="1">IF(P82&gt;0, F83*P82, 0)</f>
        <v>153253.29836407959</v>
      </c>
      <c r="P83" s="10">
        <f ca="1">IF(P82&gt;0, P82+SUM(M83:O83)-main!$G$25*(IF(L83&lt;0, -L83,0) + IF(L83=0, H83, 0)), 0)</f>
        <v>1819050.0197127706</v>
      </c>
      <c r="Q83" s="10">
        <f>IF($B83&lt;main!$G$2,main!$G$17,0)</f>
        <v>0</v>
      </c>
      <c r="R83" s="10">
        <f ca="1">IF(S82&gt;0, F83*S82, 0)</f>
        <v>41188.104927161847</v>
      </c>
      <c r="S83" s="10">
        <f t="shared" ca="1" si="3"/>
        <v>488884.89761370368</v>
      </c>
      <c r="T83" s="10">
        <f>IF(B83&gt;=62,main!$G$27*12*POWER(1+main!$G$28, A83),0)</f>
        <v>44097.846297854863</v>
      </c>
    </row>
    <row r="84" spans="1:20" x14ac:dyDescent="0.2">
      <c r="A84">
        <v>52</v>
      </c>
      <c r="B84">
        <f>main!$G$1+A84</f>
        <v>77</v>
      </c>
      <c r="C84" t="b">
        <f>IF(B84&gt;main!$G$2, TRUE, FALSE)</f>
        <v>1</v>
      </c>
      <c r="D84" s="8">
        <f ca="1">IF(main!$D$21, RANDBETWEEN(1000*main!$E$21, 1000*main!$F$21)/1000, main!$G$21)</f>
        <v>0.04</v>
      </c>
      <c r="E84" s="15">
        <f t="shared" ca="1" si="2"/>
        <v>6.053004493330481</v>
      </c>
      <c r="F84" s="8">
        <f ca="1">IF(main!$D$22, RANDBETWEEN(1000*main!$E$22, 1000*main!$F$22)/1000, main!$G$22)</f>
        <v>-4.5999999999999999E-2</v>
      </c>
      <c r="G84" s="10">
        <f>IF(B84&lt;main!$G$2, G83*(1+D84), 0)</f>
        <v>0</v>
      </c>
      <c r="H84" s="10">
        <f ca="1">IF(C84, main!$G$3,main!$G$7)*12*E84</f>
        <v>217908.16175989731</v>
      </c>
      <c r="I84" s="10">
        <f ca="1">MAX(G84-H84, 0)</f>
        <v>0</v>
      </c>
      <c r="J84" s="10">
        <f ca="1">IF(L83&gt;0, F84*L83, 0)</f>
        <v>0</v>
      </c>
      <c r="K84" s="10">
        <f ca="1">MAX(0, J84*main!$G$24)</f>
        <v>0</v>
      </c>
      <c r="L84" s="10">
        <f ca="1">IF(L83&gt;0, L83+SUM(I84:J84)-K84 -IF(C84, H84, 0),0)</f>
        <v>0</v>
      </c>
      <c r="M84" s="10">
        <f>IF(B84&lt;main!$G$2,main!$G$11*POWER(1+main!$G$21,A84),0)</f>
        <v>0</v>
      </c>
      <c r="N84" s="3">
        <f ca="1">MIN(M84, $G$14*E83*3.5%)</f>
        <v>0</v>
      </c>
      <c r="O84" s="10">
        <f ca="1">IF(P83&gt;0, F84*P83, 0)</f>
        <v>-83676.300906787452</v>
      </c>
      <c r="P84" s="10">
        <f ca="1">IF(P83&gt;0, P83+SUM(M84:O84)-main!$G$25*(IF(L84&lt;0, -L84,0) + IF(L84=0, H84, 0)), 0)</f>
        <v>1735373.7188059832</v>
      </c>
      <c r="Q84" s="10">
        <f>IF($B84&lt;main!$G$2,main!$G$17,0)</f>
        <v>0</v>
      </c>
      <c r="R84" s="10">
        <f ca="1">IF(S83&gt;0, F84*S83, 0)</f>
        <v>-22488.705290230369</v>
      </c>
      <c r="S84" s="10">
        <f t="shared" ca="1" si="3"/>
        <v>466396.19232347328</v>
      </c>
      <c r="T84" s="10">
        <f>IF(B84&gt;=62,main!$G$27*12*POWER(1+main!$G$28, A84),0)</f>
        <v>44627.020453429119</v>
      </c>
    </row>
    <row r="85" spans="1:20" x14ac:dyDescent="0.2">
      <c r="A85">
        <v>53</v>
      </c>
      <c r="B85">
        <f>main!$G$1+A85</f>
        <v>78</v>
      </c>
      <c r="C85" t="b">
        <f>IF(B85&gt;main!$G$2, TRUE, FALSE)</f>
        <v>1</v>
      </c>
      <c r="D85" s="8">
        <f ca="1">IF(main!$D$21, RANDBETWEEN(1000*main!$E$21, 1000*main!$F$21)/1000, main!$G$21)</f>
        <v>3.1E-2</v>
      </c>
      <c r="E85" s="15">
        <f t="shared" ca="1" si="2"/>
        <v>6.240647632623725</v>
      </c>
      <c r="F85" s="8">
        <f ca="1">IF(main!$D$22, RANDBETWEEN(1000*main!$E$22, 1000*main!$F$22)/1000, main!$G$22)</f>
        <v>3.5000000000000003E-2</v>
      </c>
      <c r="G85" s="10">
        <f>IF(B85&lt;main!$G$2, G84*(1+D85), 0)</f>
        <v>0</v>
      </c>
      <c r="H85" s="10">
        <f ca="1">IF(C85, main!$G$3,main!$G$7)*12*E85</f>
        <v>224663.31477445411</v>
      </c>
      <c r="I85" s="10">
        <f ca="1">MAX(G85-H85, 0)</f>
        <v>0</v>
      </c>
      <c r="J85" s="10">
        <f ca="1">IF(L84&gt;0, F85*L84, 0)</f>
        <v>0</v>
      </c>
      <c r="K85" s="10">
        <f ca="1">MAX(0, J85*main!$G$24)</f>
        <v>0</v>
      </c>
      <c r="L85" s="10">
        <f ca="1">IF(L84&gt;0, L84+SUM(I85:J85)-K85 -IF(C85, H85, 0),0)</f>
        <v>0</v>
      </c>
      <c r="M85" s="10">
        <f>IF(B85&lt;main!$G$2,main!$G$11*POWER(1+main!$G$21,A85),0)</f>
        <v>0</v>
      </c>
      <c r="N85" s="3">
        <f ca="1">MIN(M85, $G$14*E84*3.5%)</f>
        <v>0</v>
      </c>
      <c r="O85" s="10">
        <f ca="1">IF(P84&gt;0, F85*P84, 0)</f>
        <v>60738.080158209421</v>
      </c>
      <c r="P85" s="10">
        <f ca="1">IF(P84&gt;0, P84+SUM(M85:O85)-main!$G$25*(IF(L85&lt;0, -L85,0) + IF(L85=0, H85, 0)), 0)</f>
        <v>1796111.7989641926</v>
      </c>
      <c r="Q85" s="10">
        <f>IF($B85&lt;main!$G$2,main!$G$17,0)</f>
        <v>0</v>
      </c>
      <c r="R85" s="10">
        <f ca="1">IF(S84&gt;0, F85*S84, 0)</f>
        <v>16323.866731321566</v>
      </c>
      <c r="S85" s="10">
        <f t="shared" ca="1" si="3"/>
        <v>482720.05905479484</v>
      </c>
      <c r="T85" s="10">
        <f>IF(B85&gt;=62,main!$G$27*12*POWER(1+main!$G$28, A85),0)</f>
        <v>45162.544698870275</v>
      </c>
    </row>
    <row r="86" spans="1:20" x14ac:dyDescent="0.2">
      <c r="A86">
        <v>54</v>
      </c>
      <c r="B86">
        <f>main!$G$1+A86</f>
        <v>79</v>
      </c>
      <c r="C86" t="b">
        <f>IF(B86&gt;main!$G$2, TRUE, FALSE)</f>
        <v>1</v>
      </c>
      <c r="D86" s="8">
        <f ca="1">IF(main!$D$21, RANDBETWEEN(1000*main!$E$21, 1000*main!$F$21)/1000, main!$G$21)</f>
        <v>2.1000000000000001E-2</v>
      </c>
      <c r="E86" s="15">
        <f t="shared" ca="1" si="2"/>
        <v>6.3717012329088227</v>
      </c>
      <c r="F86" s="8">
        <f ca="1">IF(main!$D$22, RANDBETWEEN(1000*main!$E$22, 1000*main!$F$22)/1000, main!$G$22)</f>
        <v>0.127</v>
      </c>
      <c r="G86" s="10">
        <f>IF(B86&lt;main!$G$2, G85*(1+D86), 0)</f>
        <v>0</v>
      </c>
      <c r="H86" s="10">
        <f ca="1">IF(C86, main!$G$3,main!$G$7)*12*E86</f>
        <v>229381.24438471763</v>
      </c>
      <c r="I86" s="10">
        <f ca="1">MAX(G86-H86, 0)</f>
        <v>0</v>
      </c>
      <c r="J86" s="10">
        <f ca="1">IF(L85&gt;0, F86*L85, 0)</f>
        <v>0</v>
      </c>
      <c r="K86" s="10">
        <f ca="1">MAX(0, J86*main!$G$24)</f>
        <v>0</v>
      </c>
      <c r="L86" s="10">
        <f ca="1">IF(L85&gt;0, L85+SUM(I86:J86)-K86 -IF(C86, H86, 0),0)</f>
        <v>0</v>
      </c>
      <c r="M86" s="10">
        <f>IF(B86&lt;main!$G$2,main!$G$11*POWER(1+main!$G$21,A86),0)</f>
        <v>0</v>
      </c>
      <c r="N86" s="3">
        <f ca="1">MIN(M86, $G$14*E85*3.5%)</f>
        <v>0</v>
      </c>
      <c r="O86" s="10">
        <f ca="1">IF(P85&gt;0, F86*P85, 0)</f>
        <v>228106.19846845247</v>
      </c>
      <c r="P86" s="10">
        <f ca="1">IF(P85&gt;0, P85+SUM(M86:O86)-main!$G$25*(IF(L86&lt;0, -L86,0) + IF(L86=0, H86, 0)), 0)</f>
        <v>2024217.9974326452</v>
      </c>
      <c r="Q86" s="10">
        <f>IF($B86&lt;main!$G$2,main!$G$17,0)</f>
        <v>0</v>
      </c>
      <c r="R86" s="10">
        <f ca="1">IF(S85&gt;0, F86*S85, 0)</f>
        <v>61305.447499958944</v>
      </c>
      <c r="S86" s="10">
        <f t="shared" ca="1" si="3"/>
        <v>544025.50655475375</v>
      </c>
      <c r="T86" s="10">
        <f>IF(B86&gt;=62,main!$G$27*12*POWER(1+main!$G$28, A86),0)</f>
        <v>45704.495235256712</v>
      </c>
    </row>
    <row r="87" spans="1:20" x14ac:dyDescent="0.2">
      <c r="A87">
        <v>55</v>
      </c>
      <c r="B87">
        <f>main!$G$1+A87</f>
        <v>80</v>
      </c>
      <c r="C87" t="b">
        <f>IF(B87&gt;main!$G$2, TRUE, FALSE)</f>
        <v>1</v>
      </c>
      <c r="D87" s="8">
        <f ca="1">IF(main!$D$21, RANDBETWEEN(1000*main!$E$21, 1000*main!$F$21)/1000, main!$G$21)</f>
        <v>0.06</v>
      </c>
      <c r="E87" s="15">
        <f t="shared" ca="1" si="2"/>
        <v>6.7540033068833525</v>
      </c>
      <c r="F87" s="8">
        <f ca="1">IF(main!$D$22, RANDBETWEEN(1000*main!$E$22, 1000*main!$F$22)/1000, main!$G$22)</f>
        <v>0.112</v>
      </c>
      <c r="G87" s="10">
        <f>IF(B87&lt;main!$G$2, G86*(1+D87), 0)</f>
        <v>0</v>
      </c>
      <c r="H87" s="10">
        <f ca="1">IF(C87, main!$G$3,main!$G$7)*12*E87</f>
        <v>243144.11904780069</v>
      </c>
      <c r="I87" s="10">
        <f ca="1">MAX(G87-H87, 0)</f>
        <v>0</v>
      </c>
      <c r="J87" s="10">
        <f ca="1">IF(L86&gt;0, F87*L86, 0)</f>
        <v>0</v>
      </c>
      <c r="K87" s="10">
        <f ca="1">MAX(0, J87*main!$G$24)</f>
        <v>0</v>
      </c>
      <c r="L87" s="10">
        <f ca="1">IF(L86&gt;0, L86+SUM(I87:J87)-K87 -IF(C87, H87, 0),0)</f>
        <v>0</v>
      </c>
      <c r="M87" s="10">
        <f>IF(B87&lt;main!$G$2,main!$G$11*POWER(1+main!$G$21,A87),0)</f>
        <v>0</v>
      </c>
      <c r="N87" s="3">
        <f ca="1">MIN(M87, $G$14*E86*3.5%)</f>
        <v>0</v>
      </c>
      <c r="O87" s="10">
        <f ca="1">IF(P86&gt;0, F87*P86, 0)</f>
        <v>226712.41571245628</v>
      </c>
      <c r="P87" s="10">
        <f ca="1">IF(P86&gt;0, P86+SUM(M87:O87)-main!$G$25*(IF(L87&lt;0, -L87,0) + IF(L87=0, H87, 0)), 0)</f>
        <v>2250930.4131451016</v>
      </c>
      <c r="Q87" s="10">
        <f>IF($B87&lt;main!$G$2,main!$G$17,0)</f>
        <v>0</v>
      </c>
      <c r="R87" s="10">
        <f ca="1">IF(S86&gt;0, F87*S86, 0)</f>
        <v>60930.856734132423</v>
      </c>
      <c r="S87" s="10">
        <f t="shared" ca="1" si="3"/>
        <v>604956.36328888615</v>
      </c>
      <c r="T87" s="10">
        <f>IF(B87&gt;=62,main!$G$27*12*POWER(1+main!$G$28, A87),0)</f>
        <v>46252.949178079805</v>
      </c>
    </row>
    <row r="88" spans="1:20" x14ac:dyDescent="0.2">
      <c r="A88">
        <v>56</v>
      </c>
      <c r="B88">
        <f>main!$G$1+A88</f>
        <v>81</v>
      </c>
      <c r="C88" t="b">
        <f>IF(B88&gt;main!$G$2, TRUE, FALSE)</f>
        <v>1</v>
      </c>
      <c r="D88" s="8">
        <f ca="1">IF(main!$D$21, RANDBETWEEN(1000*main!$E$21, 1000*main!$F$21)/1000, main!$G$21)</f>
        <v>5.0999999999999997E-2</v>
      </c>
      <c r="E88" s="15">
        <f t="shared" ca="1" si="2"/>
        <v>7.0984574755344028</v>
      </c>
      <c r="F88" s="8">
        <f ca="1">IF(main!$D$22, RANDBETWEEN(1000*main!$E$22, 1000*main!$F$22)/1000, main!$G$22)</f>
        <v>-5.7000000000000002E-2</v>
      </c>
      <c r="G88" s="10">
        <f>IF(B88&lt;main!$G$2, G87*(1+D88), 0)</f>
        <v>0</v>
      </c>
      <c r="H88" s="10">
        <f ca="1">IF(C88, main!$G$3,main!$G$7)*12*E88</f>
        <v>255544.46911923849</v>
      </c>
      <c r="I88" s="10">
        <f ca="1">MAX(G88-H88, 0)</f>
        <v>0</v>
      </c>
      <c r="J88" s="10">
        <f ca="1">IF(L87&gt;0, F88*L87, 0)</f>
        <v>0</v>
      </c>
      <c r="K88" s="10">
        <f ca="1">MAX(0, J88*main!$G$24)</f>
        <v>0</v>
      </c>
      <c r="L88" s="10">
        <f ca="1">IF(L87&gt;0, L87+SUM(I88:J88)-K88 -IF(C88, H88, 0),0)</f>
        <v>0</v>
      </c>
      <c r="M88" s="10">
        <f>IF(B88&lt;main!$G$2,main!$G$11*POWER(1+main!$G$21,A88),0)</f>
        <v>0</v>
      </c>
      <c r="N88" s="3">
        <f ca="1">MIN(M88, $G$14*E87*3.5%)</f>
        <v>0</v>
      </c>
      <c r="O88" s="10">
        <f ca="1">IF(P87&gt;0, F88*P87, 0)</f>
        <v>-128303.0335492708</v>
      </c>
      <c r="P88" s="10">
        <f ca="1">IF(P87&gt;0, P87+SUM(M88:O88)-main!$G$25*(IF(L88&lt;0, -L88,0) + IF(L88=0, H88, 0)), 0)</f>
        <v>2122627.379595831</v>
      </c>
      <c r="Q88" s="10">
        <f>IF($B88&lt;main!$G$2,main!$G$17,0)</f>
        <v>0</v>
      </c>
      <c r="R88" s="10">
        <f ca="1">IF(S87&gt;0, F88*S87, 0)</f>
        <v>-34482.512707466514</v>
      </c>
      <c r="S88" s="10">
        <f t="shared" ca="1" si="3"/>
        <v>570473.85058141965</v>
      </c>
      <c r="T88" s="10">
        <f>IF(B88&gt;=62,main!$G$27*12*POWER(1+main!$G$28, A88),0)</f>
        <v>46807.984568216751</v>
      </c>
    </row>
    <row r="89" spans="1:20" x14ac:dyDescent="0.2">
      <c r="A89">
        <v>57</v>
      </c>
      <c r="B89">
        <f>main!$G$1+A89</f>
        <v>82</v>
      </c>
      <c r="C89" t="b">
        <f>IF(B89&gt;main!$G$2, TRUE, FALSE)</f>
        <v>1</v>
      </c>
      <c r="D89" s="8">
        <f ca="1">IF(main!$D$21, RANDBETWEEN(1000*main!$E$21, 1000*main!$F$21)/1000, main!$G$21)</f>
        <v>2.9000000000000001E-2</v>
      </c>
      <c r="E89" s="15">
        <f t="shared" ca="1" si="2"/>
        <v>7.3043127423248997</v>
      </c>
      <c r="F89" s="8">
        <f ca="1">IF(main!$D$22, RANDBETWEEN(1000*main!$E$22, 1000*main!$F$22)/1000, main!$G$22)</f>
        <v>0.153</v>
      </c>
      <c r="G89" s="10">
        <f>IF(B89&lt;main!$G$2, G88*(1+D89), 0)</f>
        <v>0</v>
      </c>
      <c r="H89" s="10">
        <f ca="1">IF(C89, main!$G$3,main!$G$7)*12*E89</f>
        <v>262955.2587236964</v>
      </c>
      <c r="I89" s="10">
        <f ca="1">MAX(G89-H89, 0)</f>
        <v>0</v>
      </c>
      <c r="J89" s="10">
        <f ca="1">IF(L88&gt;0, F89*L88, 0)</f>
        <v>0</v>
      </c>
      <c r="K89" s="10">
        <f ca="1">MAX(0, J89*main!$G$24)</f>
        <v>0</v>
      </c>
      <c r="L89" s="10">
        <f ca="1">IF(L88&gt;0, L88+SUM(I89:J89)-K89 -IF(C89, H89, 0),0)</f>
        <v>0</v>
      </c>
      <c r="M89" s="10">
        <f>IF(B89&lt;main!$G$2,main!$G$11*POWER(1+main!$G$21,A89),0)</f>
        <v>0</v>
      </c>
      <c r="N89" s="3">
        <f ca="1">MIN(M89, $G$14*E88*3.5%)</f>
        <v>0</v>
      </c>
      <c r="O89" s="10">
        <f ca="1">IF(P88&gt;0, F89*P88, 0)</f>
        <v>324761.98907816212</v>
      </c>
      <c r="P89" s="10">
        <f ca="1">IF(P88&gt;0, P88+SUM(M89:O89)-main!$G$25*(IF(L89&lt;0, -L89,0) + IF(L89=0, H89, 0)), 0)</f>
        <v>2447389.3686739933</v>
      </c>
      <c r="Q89" s="10">
        <f>IF($B89&lt;main!$G$2,main!$G$17,0)</f>
        <v>0</v>
      </c>
      <c r="R89" s="10">
        <f ca="1">IF(S88&gt;0, F89*S88, 0)</f>
        <v>87282.49913895721</v>
      </c>
      <c r="S89" s="10">
        <f t="shared" ca="1" si="3"/>
        <v>657756.34972037689</v>
      </c>
      <c r="T89" s="10">
        <f>IF(B89&gt;=62,main!$G$27*12*POWER(1+main!$G$28, A89),0)</f>
        <v>47369.680383035346</v>
      </c>
    </row>
    <row r="90" spans="1:20" x14ac:dyDescent="0.2">
      <c r="A90">
        <v>58</v>
      </c>
      <c r="B90">
        <f>main!$G$1+A90</f>
        <v>83</v>
      </c>
      <c r="C90" t="b">
        <f>IF(B90&gt;main!$G$2, TRUE, FALSE)</f>
        <v>1</v>
      </c>
      <c r="D90" s="8">
        <f ca="1">IF(main!$D$21, RANDBETWEEN(1000*main!$E$21, 1000*main!$F$21)/1000, main!$G$21)</f>
        <v>3.5999999999999997E-2</v>
      </c>
      <c r="E90" s="15">
        <f t="shared" ca="1" si="2"/>
        <v>7.5672680010485962</v>
      </c>
      <c r="F90" s="8">
        <f ca="1">IF(main!$D$22, RANDBETWEEN(1000*main!$E$22, 1000*main!$F$22)/1000, main!$G$22)</f>
        <v>-1.9E-2</v>
      </c>
      <c r="G90" s="10">
        <f>IF(B90&lt;main!$G$2, G89*(1+D90), 0)</f>
        <v>0</v>
      </c>
      <c r="H90" s="10">
        <f ca="1">IF(C90, main!$G$3,main!$G$7)*12*E90</f>
        <v>272421.64803774946</v>
      </c>
      <c r="I90" s="10">
        <f ca="1">MAX(G90-H90, 0)</f>
        <v>0</v>
      </c>
      <c r="J90" s="10">
        <f ca="1">IF(L89&gt;0, F90*L89, 0)</f>
        <v>0</v>
      </c>
      <c r="K90" s="10">
        <f ca="1">MAX(0, J90*main!$G$24)</f>
        <v>0</v>
      </c>
      <c r="L90" s="10">
        <f ca="1">IF(L89&gt;0, L89+SUM(I90:J90)-K90 -IF(C90, H90, 0),0)</f>
        <v>0</v>
      </c>
      <c r="M90" s="10">
        <f>IF(B90&lt;main!$G$2,main!$G$11*POWER(1+main!$G$21,A90),0)</f>
        <v>0</v>
      </c>
      <c r="N90" s="3">
        <f ca="1">MIN(M90, $G$14*E89*3.5%)</f>
        <v>0</v>
      </c>
      <c r="O90" s="10">
        <f ca="1">IF(P89&gt;0, F90*P89, 0)</f>
        <v>-46500.398004805873</v>
      </c>
      <c r="P90" s="10">
        <f ca="1">IF(P89&gt;0, P89+SUM(M90:O90)-main!$G$25*(IF(L90&lt;0, -L90,0) + IF(L90=0, H90, 0)), 0)</f>
        <v>2400888.9706691876</v>
      </c>
      <c r="Q90" s="10">
        <f>IF($B90&lt;main!$G$2,main!$G$17,0)</f>
        <v>0</v>
      </c>
      <c r="R90" s="10">
        <f ca="1">IF(S89&gt;0, F90*S89, 0)</f>
        <v>-12497.37064468716</v>
      </c>
      <c r="S90" s="10">
        <f t="shared" ca="1" si="3"/>
        <v>645258.97907568968</v>
      </c>
      <c r="T90" s="10">
        <f>IF(B90&gt;=62,main!$G$27*12*POWER(1+main!$G$28, A90),0)</f>
        <v>47938.116547631776</v>
      </c>
    </row>
    <row r="91" spans="1:20" x14ac:dyDescent="0.2">
      <c r="A91">
        <v>59</v>
      </c>
      <c r="B91">
        <f>main!$G$1+A91</f>
        <v>84</v>
      </c>
      <c r="C91" t="b">
        <f>IF(B91&gt;main!$G$2, TRUE, FALSE)</f>
        <v>1</v>
      </c>
      <c r="D91" s="8">
        <f ca="1">IF(main!$D$21, RANDBETWEEN(1000*main!$E$21, 1000*main!$F$21)/1000, main!$G$21)</f>
        <v>4.5999999999999999E-2</v>
      </c>
      <c r="E91" s="15">
        <f t="shared" ca="1" si="2"/>
        <v>7.9153623290968316</v>
      </c>
      <c r="F91" s="8">
        <f ca="1">IF(main!$D$22, RANDBETWEEN(1000*main!$E$22, 1000*main!$F$22)/1000, main!$G$22)</f>
        <v>1.6E-2</v>
      </c>
      <c r="G91" s="10">
        <f>IF(B91&lt;main!$G$2, G90*(1+D91), 0)</f>
        <v>0</v>
      </c>
      <c r="H91" s="10">
        <f ca="1">IF(C91, main!$G$3,main!$G$7)*12*E91</f>
        <v>284953.04384748591</v>
      </c>
      <c r="I91" s="10">
        <f ca="1">MAX(G91-H91, 0)</f>
        <v>0</v>
      </c>
      <c r="J91" s="10">
        <f ca="1">IF(L90&gt;0, F91*L90, 0)</f>
        <v>0</v>
      </c>
      <c r="K91" s="10">
        <f ca="1">MAX(0, J91*main!$G$24)</f>
        <v>0</v>
      </c>
      <c r="L91" s="10">
        <f ca="1">IF(L90&gt;0, L90+SUM(I91:J91)-K91 -IF(C91, H91, 0),0)</f>
        <v>0</v>
      </c>
      <c r="M91" s="10">
        <f>IF(B91&lt;main!$G$2,main!$G$11*POWER(1+main!$G$21,A91),0)</f>
        <v>0</v>
      </c>
      <c r="N91" s="3">
        <f ca="1">MIN(M91, $G$14*E90*3.5%)</f>
        <v>0</v>
      </c>
      <c r="O91" s="10">
        <f ca="1">IF(P90&gt;0, F91*P90, 0)</f>
        <v>38414.223530707</v>
      </c>
      <c r="P91" s="10">
        <f ca="1">IF(P90&gt;0, P90+SUM(M91:O91)-main!$G$25*(IF(L91&lt;0, -L91,0) + IF(L91=0, H91, 0)), 0)</f>
        <v>2439303.1941998946</v>
      </c>
      <c r="Q91" s="10">
        <f>IF($B91&lt;main!$G$2,main!$G$17,0)</f>
        <v>0</v>
      </c>
      <c r="R91" s="10">
        <f ca="1">IF(S90&gt;0, F91*S90, 0)</f>
        <v>10324.143665211035</v>
      </c>
      <c r="S91" s="10">
        <f t="shared" ca="1" si="3"/>
        <v>655583.12274090073</v>
      </c>
      <c r="T91" s="10">
        <f>IF(B91&gt;=62,main!$G$27*12*POWER(1+main!$G$28, A91),0)</f>
        <v>48513.373946203355</v>
      </c>
    </row>
    <row r="92" spans="1:20" x14ac:dyDescent="0.2">
      <c r="A92">
        <v>60</v>
      </c>
      <c r="B92">
        <f>main!$G$1+A92</f>
        <v>85</v>
      </c>
      <c r="C92" t="b">
        <f>IF(B92&gt;main!$G$2, TRUE, FALSE)</f>
        <v>1</v>
      </c>
      <c r="D92" s="8">
        <f ca="1">IF(main!$D$21, RANDBETWEEN(1000*main!$E$21, 1000*main!$F$21)/1000, main!$G$21)</f>
        <v>4.9000000000000002E-2</v>
      </c>
      <c r="E92" s="15">
        <f t="shared" ca="1" si="2"/>
        <v>8.3032150832225753</v>
      </c>
      <c r="F92" s="8">
        <f ca="1">IF(main!$D$22, RANDBETWEEN(1000*main!$E$22, 1000*main!$F$22)/1000, main!$G$22)</f>
        <v>6.6000000000000003E-2</v>
      </c>
      <c r="G92" s="10">
        <f>IF(B92&lt;main!$G$2, G91*(1+D92), 0)</f>
        <v>0</v>
      </c>
      <c r="H92" s="10">
        <f ca="1">IF(C92, main!$G$3,main!$G$7)*12*E92</f>
        <v>298915.74299601273</v>
      </c>
      <c r="I92" s="10">
        <f ca="1">MAX(G92-H92, 0)</f>
        <v>0</v>
      </c>
      <c r="J92" s="10">
        <f ca="1">IF(L91&gt;0, F92*L91, 0)</f>
        <v>0</v>
      </c>
      <c r="K92" s="10">
        <f ca="1">MAX(0, J92*main!$G$24)</f>
        <v>0</v>
      </c>
      <c r="L92" s="10">
        <f ca="1">IF(L91&gt;0, L91+SUM(I92:J92)-K92 -IF(C92, H92, 0),0)</f>
        <v>0</v>
      </c>
      <c r="M92" s="10">
        <f>IF(B92&lt;main!$G$2,main!$G$11*POWER(1+main!$G$21,A92),0)</f>
        <v>0</v>
      </c>
      <c r="N92" s="3">
        <f ca="1">MIN(M92, $G$14*E91*3.5%)</f>
        <v>0</v>
      </c>
      <c r="O92" s="10">
        <f ca="1">IF(P91&gt;0, F92*P91, 0)</f>
        <v>160994.01081719305</v>
      </c>
      <c r="P92" s="10">
        <f ca="1">IF(P91&gt;0, P91+SUM(M92:O92)-main!$G$25*(IF(L92&lt;0, -L92,0) + IF(L92=0, H92, 0)), 0)</f>
        <v>2600297.2050170875</v>
      </c>
      <c r="Q92" s="10">
        <f>IF($B92&lt;main!$G$2,main!$G$17,0)</f>
        <v>0</v>
      </c>
      <c r="R92" s="10">
        <f ca="1">IF(S91&gt;0, F92*S91, 0)</f>
        <v>43268.486100899449</v>
      </c>
      <c r="S92" s="10">
        <f t="shared" ca="1" si="3"/>
        <v>698851.60884180013</v>
      </c>
      <c r="T92" s="10">
        <f>IF(B92&gt;=62,main!$G$27*12*POWER(1+main!$G$28, A92),0)</f>
        <v>49095.534433557797</v>
      </c>
    </row>
    <row r="93" spans="1:20" x14ac:dyDescent="0.2">
      <c r="A93">
        <v>61</v>
      </c>
      <c r="B93">
        <f>main!$G$1+A93</f>
        <v>86</v>
      </c>
      <c r="C93" t="b">
        <f>IF(B93&gt;main!$G$2, TRUE, FALSE)</f>
        <v>1</v>
      </c>
      <c r="D93" s="8">
        <f ca="1">IF(main!$D$21, RANDBETWEEN(1000*main!$E$21, 1000*main!$F$21)/1000, main!$G$21)</f>
        <v>3.5999999999999997E-2</v>
      </c>
      <c r="E93" s="15">
        <f t="shared" ca="1" si="2"/>
        <v>8.6021308262185876</v>
      </c>
      <c r="F93" s="8">
        <f ca="1">IF(main!$D$22, RANDBETWEEN(1000*main!$E$22, 1000*main!$F$22)/1000, main!$G$22)</f>
        <v>1.6E-2</v>
      </c>
      <c r="G93" s="10">
        <f>IF(B93&lt;main!$G$2, G92*(1+D93), 0)</f>
        <v>0</v>
      </c>
      <c r="H93" s="10">
        <f ca="1">IF(C93, main!$G$3,main!$G$7)*12*E93</f>
        <v>309676.70974386914</v>
      </c>
      <c r="I93" s="10">
        <f ca="1">MAX(G93-H93, 0)</f>
        <v>0</v>
      </c>
      <c r="J93" s="10">
        <f ca="1">IF(L92&gt;0, F93*L92, 0)</f>
        <v>0</v>
      </c>
      <c r="K93" s="10">
        <f ca="1">MAX(0, J93*main!$G$24)</f>
        <v>0</v>
      </c>
      <c r="L93" s="10">
        <f ca="1">IF(L92&gt;0, L92+SUM(I93:J93)-K93 -IF(C93, H93, 0),0)</f>
        <v>0</v>
      </c>
      <c r="M93" s="10">
        <f>IF(B93&lt;main!$G$2,main!$G$11*POWER(1+main!$G$21,A93),0)</f>
        <v>0</v>
      </c>
      <c r="N93" s="3">
        <f ca="1">MIN(M93, $G$14*E92*3.5%)</f>
        <v>0</v>
      </c>
      <c r="O93" s="10">
        <f ca="1">IF(P92&gt;0, F93*P92, 0)</f>
        <v>41604.755280273399</v>
      </c>
      <c r="P93" s="10">
        <f ca="1">IF(P92&gt;0, P92+SUM(M93:O93)-main!$G$25*(IF(L93&lt;0, -L93,0) + IF(L93=0, H93, 0)), 0)</f>
        <v>2641901.960297361</v>
      </c>
      <c r="Q93" s="10">
        <f>IF($B93&lt;main!$G$2,main!$G$17,0)</f>
        <v>0</v>
      </c>
      <c r="R93" s="10">
        <f ca="1">IF(S92&gt;0, F93*S92, 0)</f>
        <v>11181.625741468803</v>
      </c>
      <c r="S93" s="10">
        <f t="shared" ca="1" si="3"/>
        <v>710033.23458326899</v>
      </c>
      <c r="T93" s="10">
        <f>IF(B93&gt;=62,main!$G$27*12*POWER(1+main!$G$28, A93),0)</f>
        <v>49684.680846760486</v>
      </c>
    </row>
    <row r="94" spans="1:20" x14ac:dyDescent="0.2">
      <c r="A94">
        <v>62</v>
      </c>
      <c r="B94">
        <f>main!$G$1+A94</f>
        <v>87</v>
      </c>
      <c r="C94" t="b">
        <f>IF(B94&gt;main!$G$2, TRUE, FALSE)</f>
        <v>1</v>
      </c>
      <c r="D94" s="8">
        <f ca="1">IF(main!$D$21, RANDBETWEEN(1000*main!$E$21, 1000*main!$F$21)/1000, main!$G$21)</f>
        <v>3.5999999999999997E-2</v>
      </c>
      <c r="E94" s="15">
        <f t="shared" ca="1" si="2"/>
        <v>8.9118075359624562</v>
      </c>
      <c r="F94" s="8">
        <f ca="1">IF(main!$D$22, RANDBETWEEN(1000*main!$E$22, 1000*main!$F$22)/1000, main!$G$22)</f>
        <v>6.6000000000000003E-2</v>
      </c>
      <c r="G94" s="10">
        <f>IF(B94&lt;main!$G$2, G93*(1+D94), 0)</f>
        <v>0</v>
      </c>
      <c r="H94" s="10">
        <f ca="1">IF(C94, main!$G$3,main!$G$7)*12*E94</f>
        <v>320825.0712946484</v>
      </c>
      <c r="I94" s="10">
        <f ca="1">MAX(G94-H94, 0)</f>
        <v>0</v>
      </c>
      <c r="J94" s="10">
        <f ca="1">IF(L93&gt;0, F94*L93, 0)</f>
        <v>0</v>
      </c>
      <c r="K94" s="10">
        <f ca="1">MAX(0, J94*main!$G$24)</f>
        <v>0</v>
      </c>
      <c r="L94" s="10">
        <f ca="1">IF(L93&gt;0, L93+SUM(I94:J94)-K94 -IF(C94, H94, 0),0)</f>
        <v>0</v>
      </c>
      <c r="M94" s="10">
        <f>IF(B94&lt;main!$G$2,main!$G$11*POWER(1+main!$G$21,A94),0)</f>
        <v>0</v>
      </c>
      <c r="N94" s="3">
        <f ca="1">MIN(M94, $G$14*E93*3.5%)</f>
        <v>0</v>
      </c>
      <c r="O94" s="10">
        <f ca="1">IF(P93&gt;0, F94*P93, 0)</f>
        <v>174365.52937962583</v>
      </c>
      <c r="P94" s="10">
        <f ca="1">IF(P93&gt;0, P93+SUM(M94:O94)-main!$G$25*(IF(L94&lt;0, -L94,0) + IF(L94=0, H94, 0)), 0)</f>
        <v>2816267.4896769868</v>
      </c>
      <c r="Q94" s="10">
        <f>IF($B94&lt;main!$G$2,main!$G$17,0)</f>
        <v>0</v>
      </c>
      <c r="R94" s="10">
        <f ca="1">IF(S93&gt;0, F94*S93, 0)</f>
        <v>46862.193482495757</v>
      </c>
      <c r="S94" s="10">
        <f t="shared" ca="1" si="3"/>
        <v>756895.42806576472</v>
      </c>
      <c r="T94" s="10">
        <f>IF(B94&gt;=62,main!$G$27*12*POWER(1+main!$G$28, A94),0)</f>
        <v>50280.897016921612</v>
      </c>
    </row>
    <row r="95" spans="1:20" x14ac:dyDescent="0.2">
      <c r="A95">
        <v>63</v>
      </c>
      <c r="B95">
        <f>main!$G$1+A95</f>
        <v>88</v>
      </c>
      <c r="C95" t="b">
        <f>IF(B95&gt;main!$G$2, TRUE, FALSE)</f>
        <v>1</v>
      </c>
      <c r="D95" s="8">
        <f ca="1">IF(main!$D$21, RANDBETWEEN(1000*main!$E$21, 1000*main!$F$21)/1000, main!$G$21)</f>
        <v>1.4E-2</v>
      </c>
      <c r="E95" s="15">
        <f t="shared" ca="1" si="2"/>
        <v>9.0365728414659312</v>
      </c>
      <c r="F95" s="8">
        <f ca="1">IF(main!$D$22, RANDBETWEEN(1000*main!$E$22, 1000*main!$F$22)/1000, main!$G$22)</f>
        <v>-7.2999999999999995E-2</v>
      </c>
      <c r="G95" s="10">
        <f>IF(B95&lt;main!$G$2, G94*(1+D95), 0)</f>
        <v>0</v>
      </c>
      <c r="H95" s="10">
        <f ca="1">IF(C95, main!$G$3,main!$G$7)*12*E95</f>
        <v>325316.62229277351</v>
      </c>
      <c r="I95" s="10">
        <f ca="1">MAX(G95-H95, 0)</f>
        <v>0</v>
      </c>
      <c r="J95" s="10">
        <f ca="1">IF(L94&gt;0, F95*L94, 0)</f>
        <v>0</v>
      </c>
      <c r="K95" s="10">
        <f ca="1">MAX(0, J95*main!$G$24)</f>
        <v>0</v>
      </c>
      <c r="L95" s="10">
        <f ca="1">IF(L94&gt;0, L94+SUM(I95:J95)-K95 -IF(C95, H95, 0),0)</f>
        <v>0</v>
      </c>
      <c r="M95" s="10">
        <f>IF(B95&lt;main!$G$2,main!$G$11*POWER(1+main!$G$21,A95),0)</f>
        <v>0</v>
      </c>
      <c r="N95" s="3">
        <f ca="1">MIN(M95, $G$14*E94*3.5%)</f>
        <v>0</v>
      </c>
      <c r="O95" s="10">
        <f ca="1">IF(P94&gt;0, F95*P94, 0)</f>
        <v>-205587.52674642002</v>
      </c>
      <c r="P95" s="10">
        <f ca="1">IF(P94&gt;0, P94+SUM(M95:O95)-main!$G$25*(IF(L95&lt;0, -L95,0) + IF(L95=0, H95, 0)), 0)</f>
        <v>2610679.9629305666</v>
      </c>
      <c r="Q95" s="10">
        <f>IF($B95&lt;main!$G$2,main!$G$17,0)</f>
        <v>0</v>
      </c>
      <c r="R95" s="10">
        <f ca="1">IF(S94&gt;0, F95*S94, 0)</f>
        <v>-55253.366248800819</v>
      </c>
      <c r="S95" s="10">
        <f t="shared" ca="1" si="3"/>
        <v>701642.06181696395</v>
      </c>
      <c r="T95" s="10">
        <f>IF(B95&gt;=62,main!$G$27*12*POWER(1+main!$G$28, A95),0)</f>
        <v>50884.267781124683</v>
      </c>
    </row>
    <row r="96" spans="1:20" x14ac:dyDescent="0.2">
      <c r="A96">
        <v>64</v>
      </c>
      <c r="B96">
        <f>main!$G$1+A96</f>
        <v>89</v>
      </c>
      <c r="C96" t="b">
        <f>IF(B96&gt;main!$G$2, TRUE, FALSE)</f>
        <v>1</v>
      </c>
      <c r="D96" s="8">
        <f ca="1">IF(main!$D$21, RANDBETWEEN(1000*main!$E$21, 1000*main!$F$21)/1000, main!$G$21)</f>
        <v>2.9000000000000001E-2</v>
      </c>
      <c r="E96" s="15">
        <f t="shared" ref="E96:E127" ca="1" si="4">$E95*(1+D96)</f>
        <v>9.2986334538684421</v>
      </c>
      <c r="F96" s="8">
        <f ca="1">IF(main!$D$22, RANDBETWEEN(1000*main!$E$22, 1000*main!$F$22)/1000, main!$G$22)</f>
        <v>8.1000000000000003E-2</v>
      </c>
      <c r="G96" s="10">
        <f>IF(B96&lt;main!$G$2, G95*(1+D96), 0)</f>
        <v>0</v>
      </c>
      <c r="H96" s="10">
        <f ca="1">IF(C96, main!$G$3,main!$G$7)*12*E96</f>
        <v>334750.80433926394</v>
      </c>
      <c r="I96" s="10">
        <f ca="1">MAX(G96-H96, 0)</f>
        <v>0</v>
      </c>
      <c r="J96" s="10">
        <f ca="1">IF(L95&gt;0, F96*L95, 0)</f>
        <v>0</v>
      </c>
      <c r="K96" s="10">
        <f ca="1">MAX(0, J96*main!$G$24)</f>
        <v>0</v>
      </c>
      <c r="L96" s="10">
        <f ca="1">IF(L95&gt;0, L95+SUM(I96:J96)-K96 -IF(C96, H96, 0),0)</f>
        <v>0</v>
      </c>
      <c r="M96" s="10">
        <f>IF(B96&lt;main!$G$2,main!$G$11*POWER(1+main!$G$21,A96),0)</f>
        <v>0</v>
      </c>
      <c r="N96" s="3">
        <f ca="1">MIN(M96, $G$14*E95*3.5%)</f>
        <v>0</v>
      </c>
      <c r="O96" s="10">
        <f ca="1">IF(P95&gt;0, F96*P95, 0)</f>
        <v>211465.0769973759</v>
      </c>
      <c r="P96" s="10">
        <f ca="1">IF(P95&gt;0, P95+SUM(M96:O96)-main!$G$25*(IF(L96&lt;0, -L96,0) + IF(L96=0, H96, 0)), 0)</f>
        <v>2822145.0399279427</v>
      </c>
      <c r="Q96" s="10">
        <f>IF($B96&lt;main!$G$2,main!$G$17,0)</f>
        <v>0</v>
      </c>
      <c r="R96" s="10">
        <f ca="1">IF(S95&gt;0, F96*S95, 0)</f>
        <v>56833.007007174085</v>
      </c>
      <c r="S96" s="10">
        <f t="shared" ref="S96:S127" ca="1" si="5">IF(S95&gt;0, SUM(Q96:R96)+S95+IF(P96&lt;0,P96,0)+IF(P96=0,-H96,0), 0)</f>
        <v>758475.06882413803</v>
      </c>
      <c r="T96" s="10">
        <f>IF(B96&gt;=62,main!$G$27*12*POWER(1+main!$G$28, A96),0)</f>
        <v>51494.878994498176</v>
      </c>
    </row>
    <row r="97" spans="1:20" x14ac:dyDescent="0.2">
      <c r="A97">
        <v>65</v>
      </c>
      <c r="B97">
        <f>main!$G$1+A97</f>
        <v>90</v>
      </c>
      <c r="C97" t="b">
        <f>IF(B97&gt;main!$G$2, TRUE, FALSE)</f>
        <v>1</v>
      </c>
      <c r="D97" s="8">
        <f ca="1">IF(main!$D$21, RANDBETWEEN(1000*main!$E$21, 1000*main!$F$21)/1000, main!$G$21)</f>
        <v>4.9000000000000002E-2</v>
      </c>
      <c r="E97" s="15">
        <f t="shared" ca="1" si="4"/>
        <v>9.7542664931079948</v>
      </c>
      <c r="F97" s="8">
        <f ca="1">IF(main!$D$22, RANDBETWEEN(1000*main!$E$22, 1000*main!$F$22)/1000, main!$G$22)</f>
        <v>-0.08</v>
      </c>
      <c r="G97" s="10">
        <f>IF(B97&lt;main!$G$2, G96*(1+D97), 0)</f>
        <v>0</v>
      </c>
      <c r="H97" s="10">
        <f ca="1">IF(C97, main!$G$3,main!$G$7)*12*E97</f>
        <v>351153.59375188779</v>
      </c>
      <c r="I97" s="10">
        <f ca="1">MAX(G97-H97, 0)</f>
        <v>0</v>
      </c>
      <c r="J97" s="10">
        <f ca="1">IF(L96&gt;0, F97*L96, 0)</f>
        <v>0</v>
      </c>
      <c r="K97" s="10">
        <f ca="1">MAX(0, J97*main!$G$24)</f>
        <v>0</v>
      </c>
      <c r="L97" s="10">
        <f ca="1">IF(L96&gt;0, L96+SUM(I97:J97)-K97 -IF(C97, H97, 0),0)</f>
        <v>0</v>
      </c>
      <c r="M97" s="10">
        <f>IF(B97&lt;main!$G$2,main!$G$11*POWER(1+main!$G$21,A97),0)</f>
        <v>0</v>
      </c>
      <c r="N97" s="3">
        <f ca="1">MIN(M97, $G$14*E96*3.5%)</f>
        <v>0</v>
      </c>
      <c r="O97" s="10">
        <f ca="1">IF(P96&gt;0, F97*P96, 0)</f>
        <v>-225771.60319423542</v>
      </c>
      <c r="P97" s="10">
        <f ca="1">IF(P96&gt;0, P96+SUM(M97:O97)-main!$G$25*(IF(L97&lt;0, -L97,0) + IF(L97=0, H97, 0)), 0)</f>
        <v>2596373.4367337073</v>
      </c>
      <c r="Q97" s="10">
        <f>IF($B97&lt;main!$G$2,main!$G$17,0)</f>
        <v>0</v>
      </c>
      <c r="R97" s="10">
        <f ca="1">IF(S96&gt;0, F97*S96, 0)</f>
        <v>-60678.00550593104</v>
      </c>
      <c r="S97" s="10">
        <f t="shared" ca="1" si="5"/>
        <v>697797.06331820693</v>
      </c>
      <c r="T97" s="10">
        <f>IF(B97&gt;=62,main!$G$27*12*POWER(1+main!$G$28, A97),0)</f>
        <v>52112.81754243216</v>
      </c>
    </row>
    <row r="98" spans="1:20" x14ac:dyDescent="0.2">
      <c r="A98">
        <v>66</v>
      </c>
      <c r="B98">
        <f>main!$G$1+A98</f>
        <v>91</v>
      </c>
      <c r="C98" t="b">
        <f>IF(B98&gt;main!$G$2, TRUE, FALSE)</f>
        <v>1</v>
      </c>
      <c r="D98" s="8">
        <f ca="1">IF(main!$D$21, RANDBETWEEN(1000*main!$E$21, 1000*main!$F$21)/1000, main!$G$21)</f>
        <v>2.1000000000000001E-2</v>
      </c>
      <c r="E98" s="15">
        <f t="shared" ca="1" si="4"/>
        <v>9.9591060894632619</v>
      </c>
      <c r="F98" s="8">
        <f ca="1">IF(main!$D$22, RANDBETWEEN(1000*main!$E$22, 1000*main!$F$22)/1000, main!$G$22)</f>
        <v>6.0000000000000001E-3</v>
      </c>
      <c r="G98" s="10">
        <f>IF(B98&lt;main!$G$2, G97*(1+D98), 0)</f>
        <v>0</v>
      </c>
      <c r="H98" s="10">
        <f ca="1">IF(C98, main!$G$3,main!$G$7)*12*E98</f>
        <v>358527.81922067743</v>
      </c>
      <c r="I98" s="10">
        <f ca="1">MAX(G98-H98, 0)</f>
        <v>0</v>
      </c>
      <c r="J98" s="10">
        <f ca="1">IF(L97&gt;0, F98*L97, 0)</f>
        <v>0</v>
      </c>
      <c r="K98" s="10">
        <f ca="1">MAX(0, J98*main!$G$24)</f>
        <v>0</v>
      </c>
      <c r="L98" s="10">
        <f ca="1">IF(L97&gt;0, L97+SUM(I98:J98)-K98 -IF(C98, H98, 0),0)</f>
        <v>0</v>
      </c>
      <c r="M98" s="10">
        <f>IF(B98&lt;main!$G$2,main!$G$11*POWER(1+main!$G$21,A98),0)</f>
        <v>0</v>
      </c>
      <c r="N98" s="3">
        <f ca="1">MIN(M98, $G$14*E97*3.5%)</f>
        <v>0</v>
      </c>
      <c r="O98" s="10">
        <f ca="1">IF(P97&gt;0, F98*P97, 0)</f>
        <v>15578.240620402245</v>
      </c>
      <c r="P98" s="10">
        <f ca="1">IF(P97&gt;0, P97+SUM(M98:O98)-main!$G$25*(IF(L98&lt;0, -L98,0) + IF(L98=0, H98, 0)), 0)</f>
        <v>2611951.6773541095</v>
      </c>
      <c r="Q98" s="10">
        <f>IF($B98&lt;main!$G$2,main!$G$17,0)</f>
        <v>0</v>
      </c>
      <c r="R98" s="10">
        <f ca="1">IF(S97&gt;0, F98*S97, 0)</f>
        <v>4186.7823799092421</v>
      </c>
      <c r="S98" s="10">
        <f t="shared" ca="1" si="5"/>
        <v>701983.84569811611</v>
      </c>
      <c r="T98" s="10">
        <f>IF(B98&gt;=62,main!$G$27*12*POWER(1+main!$G$28, A98),0)</f>
        <v>52738.171352941332</v>
      </c>
    </row>
    <row r="99" spans="1:20" x14ac:dyDescent="0.2">
      <c r="A99">
        <v>67</v>
      </c>
      <c r="B99">
        <f>main!$G$1+A99</f>
        <v>92</v>
      </c>
      <c r="C99" t="b">
        <f>IF(B99&gt;main!$G$2, TRUE, FALSE)</f>
        <v>1</v>
      </c>
      <c r="D99" s="8">
        <f ca="1">IF(main!$D$21, RANDBETWEEN(1000*main!$E$21, 1000*main!$F$21)/1000, main!$G$21)</f>
        <v>5.7000000000000002E-2</v>
      </c>
      <c r="E99" s="15">
        <f t="shared" ca="1" si="4"/>
        <v>10.526775136562668</v>
      </c>
      <c r="F99" s="8">
        <f ca="1">IF(main!$D$22, RANDBETWEEN(1000*main!$E$22, 1000*main!$F$22)/1000, main!$G$22)</f>
        <v>-4.2999999999999997E-2</v>
      </c>
      <c r="G99" s="10">
        <f>IF(B99&lt;main!$G$2, G98*(1+D99), 0)</f>
        <v>0</v>
      </c>
      <c r="H99" s="10">
        <f ca="1">IF(C99, main!$G$3,main!$G$7)*12*E99</f>
        <v>378963.90491625603</v>
      </c>
      <c r="I99" s="10">
        <f ca="1">MAX(G99-H99, 0)</f>
        <v>0</v>
      </c>
      <c r="J99" s="10">
        <f ca="1">IF(L98&gt;0, F99*L98, 0)</f>
        <v>0</v>
      </c>
      <c r="K99" s="10">
        <f ca="1">MAX(0, J99*main!$G$24)</f>
        <v>0</v>
      </c>
      <c r="L99" s="10">
        <f ca="1">IF(L98&gt;0, L98+SUM(I99:J99)-K99 -IF(C99, H99, 0),0)</f>
        <v>0</v>
      </c>
      <c r="M99" s="10">
        <f>IF(B99&lt;main!$G$2,main!$G$11*POWER(1+main!$G$21,A99),0)</f>
        <v>0</v>
      </c>
      <c r="N99" s="3">
        <f ca="1">MIN(M99, $G$14*E98*3.5%)</f>
        <v>0</v>
      </c>
      <c r="O99" s="10">
        <f ca="1">IF(P98&gt;0, F99*P98, 0)</f>
        <v>-112313.92212622669</v>
      </c>
      <c r="P99" s="10">
        <f ca="1">IF(P98&gt;0, P98+SUM(M99:O99)-main!$G$25*(IF(L99&lt;0, -L99,0) + IF(L99=0, H99, 0)), 0)</f>
        <v>2499637.7552278829</v>
      </c>
      <c r="Q99" s="10">
        <f>IF($B99&lt;main!$G$2,main!$G$17,0)</f>
        <v>0</v>
      </c>
      <c r="R99" s="10">
        <f ca="1">IF(S98&gt;0, F99*S98, 0)</f>
        <v>-30185.30536501899</v>
      </c>
      <c r="S99" s="10">
        <f t="shared" ca="1" si="5"/>
        <v>671798.5403330971</v>
      </c>
      <c r="T99" s="10">
        <f>IF(B99&gt;=62,main!$G$27*12*POWER(1+main!$G$28, A99),0)</f>
        <v>53371.029409176641</v>
      </c>
    </row>
    <row r="100" spans="1:20" x14ac:dyDescent="0.2">
      <c r="A100">
        <v>68</v>
      </c>
      <c r="B100">
        <f>main!$G$1+A100</f>
        <v>93</v>
      </c>
      <c r="C100" t="b">
        <f>IF(B100&gt;main!$G$2, TRUE, FALSE)</f>
        <v>1</v>
      </c>
      <c r="D100" s="8">
        <f ca="1">IF(main!$D$21, RANDBETWEEN(1000*main!$E$21, 1000*main!$F$21)/1000, main!$G$21)</f>
        <v>2E-3</v>
      </c>
      <c r="E100" s="15">
        <f t="shared" ca="1" si="4"/>
        <v>10.547828686835793</v>
      </c>
      <c r="F100" s="8">
        <f ca="1">IF(main!$D$22, RANDBETWEEN(1000*main!$E$22, 1000*main!$F$22)/1000, main!$G$22)</f>
        <v>0</v>
      </c>
      <c r="G100" s="10">
        <f>IF(B100&lt;main!$G$2, G99*(1+D100), 0)</f>
        <v>0</v>
      </c>
      <c r="H100" s="10">
        <f ca="1">IF(C100, main!$G$3,main!$G$7)*12*E100</f>
        <v>379721.83272608853</v>
      </c>
      <c r="I100" s="10">
        <f ca="1">MAX(G100-H100, 0)</f>
        <v>0</v>
      </c>
      <c r="J100" s="10">
        <f ca="1">IF(L99&gt;0, F100*L99, 0)</f>
        <v>0</v>
      </c>
      <c r="K100" s="10">
        <f ca="1">MAX(0, J100*main!$G$24)</f>
        <v>0</v>
      </c>
      <c r="L100" s="10">
        <f ca="1">IF(L99&gt;0, L99+SUM(I100:J100)-K100 -IF(C100, H100, 0),0)</f>
        <v>0</v>
      </c>
      <c r="M100" s="10">
        <f>IF(B100&lt;main!$G$2,main!$G$11*POWER(1+main!$G$21,A100),0)</f>
        <v>0</v>
      </c>
      <c r="N100" s="3">
        <f ca="1">MIN(M100, $G$14*E99*3.5%)</f>
        <v>0</v>
      </c>
      <c r="O100" s="10">
        <f ca="1">IF(P99&gt;0, F100*P99, 0)</f>
        <v>0</v>
      </c>
      <c r="P100" s="10">
        <f ca="1">IF(P99&gt;0, P99+SUM(M100:O100)-main!$G$25*(IF(L100&lt;0, -L100,0) + IF(L100=0, H100, 0)), 0)</f>
        <v>2499637.7552278829</v>
      </c>
      <c r="Q100" s="10">
        <f>IF($B100&lt;main!$G$2,main!$G$17,0)</f>
        <v>0</v>
      </c>
      <c r="R100" s="10">
        <f ca="1">IF(S99&gt;0, F100*S99, 0)</f>
        <v>0</v>
      </c>
      <c r="S100" s="10">
        <f t="shared" ca="1" si="5"/>
        <v>671798.5403330971</v>
      </c>
      <c r="T100" s="10">
        <f>IF(B100&gt;=62,main!$G$27*12*POWER(1+main!$G$28, A100),0)</f>
        <v>54011.481762086747</v>
      </c>
    </row>
    <row r="101" spans="1:20" x14ac:dyDescent="0.2">
      <c r="A101">
        <v>69</v>
      </c>
      <c r="B101">
        <f>main!$G$1+A101</f>
        <v>94</v>
      </c>
      <c r="C101" t="b">
        <f>IF(B101&gt;main!$G$2, TRUE, FALSE)</f>
        <v>1</v>
      </c>
      <c r="D101" s="8">
        <f ca="1">IF(main!$D$21, RANDBETWEEN(1000*main!$E$21, 1000*main!$F$21)/1000, main!$G$21)</f>
        <v>1E-3</v>
      </c>
      <c r="E101" s="15">
        <f t="shared" ca="1" si="4"/>
        <v>10.558376515522628</v>
      </c>
      <c r="F101" s="8">
        <f ca="1">IF(main!$D$22, RANDBETWEEN(1000*main!$E$22, 1000*main!$F$22)/1000, main!$G$22)</f>
        <v>4.1000000000000002E-2</v>
      </c>
      <c r="G101" s="10">
        <f>IF(B101&lt;main!$G$2, G100*(1+D101), 0)</f>
        <v>0</v>
      </c>
      <c r="H101" s="10">
        <f ca="1">IF(C101, main!$G$3,main!$G$7)*12*E101</f>
        <v>380101.55455881462</v>
      </c>
      <c r="I101" s="10">
        <f ca="1">MAX(G101-H101, 0)</f>
        <v>0</v>
      </c>
      <c r="J101" s="10">
        <f ca="1">IF(L100&gt;0, F101*L100, 0)</f>
        <v>0</v>
      </c>
      <c r="K101" s="10">
        <f ca="1">MAX(0, J101*main!$G$24)</f>
        <v>0</v>
      </c>
      <c r="L101" s="10">
        <f ca="1">IF(L100&gt;0, L100+SUM(I101:J101)-K101 -IF(C101, H101, 0),0)</f>
        <v>0</v>
      </c>
      <c r="M101" s="10">
        <f>IF(B101&lt;main!$G$2,main!$G$11*POWER(1+main!$G$21,A101),0)</f>
        <v>0</v>
      </c>
      <c r="N101" s="3">
        <f ca="1">MIN(M101, $G$14*E100*3.5%)</f>
        <v>0</v>
      </c>
      <c r="O101" s="10">
        <f ca="1">IF(P100&gt;0, F101*P100, 0)</f>
        <v>102485.1479643432</v>
      </c>
      <c r="P101" s="10">
        <f ca="1">IF(P100&gt;0, P100+SUM(M101:O101)-main!$G$25*(IF(L101&lt;0, -L101,0) + IF(L101=0, H101, 0)), 0)</f>
        <v>2602122.9031922258</v>
      </c>
      <c r="Q101" s="10">
        <f>IF($B101&lt;main!$G$2,main!$G$17,0)</f>
        <v>0</v>
      </c>
      <c r="R101" s="10">
        <f ca="1">IF(S100&gt;0, F101*S100, 0)</f>
        <v>27543.740153656981</v>
      </c>
      <c r="S101" s="10">
        <f t="shared" ca="1" si="5"/>
        <v>699342.28048675414</v>
      </c>
      <c r="T101" s="10">
        <f>IF(B101&gt;=62,main!$G$27*12*POWER(1+main!$G$28, A101),0)</f>
        <v>54659.619543231798</v>
      </c>
    </row>
    <row r="102" spans="1:20" x14ac:dyDescent="0.2">
      <c r="A102">
        <v>70</v>
      </c>
      <c r="B102">
        <f>main!$G$1+A102</f>
        <v>95</v>
      </c>
      <c r="C102" t="b">
        <f>IF(B102&gt;main!$G$2, TRUE, FALSE)</f>
        <v>1</v>
      </c>
      <c r="D102" s="8">
        <f ca="1">IF(main!$D$21, RANDBETWEEN(1000*main!$E$21, 1000*main!$F$21)/1000, main!$G$21)</f>
        <v>3.4000000000000002E-2</v>
      </c>
      <c r="E102" s="15">
        <f t="shared" ca="1" si="4"/>
        <v>10.917361317050398</v>
      </c>
      <c r="F102" s="8">
        <f ca="1">IF(main!$D$22, RANDBETWEEN(1000*main!$E$22, 1000*main!$F$22)/1000, main!$G$22)</f>
        <v>-4.5999999999999999E-2</v>
      </c>
      <c r="G102" s="10">
        <f>IF(B102&lt;main!$G$2, G101*(1+D102), 0)</f>
        <v>0</v>
      </c>
      <c r="H102" s="10">
        <f ca="1">IF(C102, main!$G$3,main!$G$7)*12*E102</f>
        <v>393025.00741381431</v>
      </c>
      <c r="I102" s="10">
        <f ca="1">MAX(G102-H102, 0)</f>
        <v>0</v>
      </c>
      <c r="J102" s="10">
        <f ca="1">IF(L101&gt;0, F102*L101, 0)</f>
        <v>0</v>
      </c>
      <c r="K102" s="10">
        <f ca="1">MAX(0, J102*main!$G$24)</f>
        <v>0</v>
      </c>
      <c r="L102" s="10">
        <f ca="1">IF(L101&gt;0, L101+SUM(I102:J102)-K102 -IF(C102, H102, 0),0)</f>
        <v>0</v>
      </c>
      <c r="M102" s="10">
        <f>IF(B102&lt;main!$G$2,main!$G$11*POWER(1+main!$G$21,A102),0)</f>
        <v>0</v>
      </c>
      <c r="N102" s="3">
        <f ca="1">MIN(M102, $G$14*E101*3.5%)</f>
        <v>0</v>
      </c>
      <c r="O102" s="10">
        <f ca="1">IF(P101&gt;0, F102*P101, 0)</f>
        <v>-119697.65354684238</v>
      </c>
      <c r="P102" s="10">
        <f ca="1">IF(P101&gt;0, P101+SUM(M102:O102)-main!$G$25*(IF(L102&lt;0, -L102,0) + IF(L102=0, H102, 0)), 0)</f>
        <v>2482425.2496453836</v>
      </c>
      <c r="Q102" s="10">
        <f>IF($B102&lt;main!$G$2,main!$G$17,0)</f>
        <v>0</v>
      </c>
      <c r="R102" s="10">
        <f ca="1">IF(S101&gt;0, F102*S101, 0)</f>
        <v>-32169.744902390688</v>
      </c>
      <c r="S102" s="10">
        <f t="shared" ca="1" si="5"/>
        <v>667172.5355843635</v>
      </c>
      <c r="T102" s="10">
        <f>IF(B102&gt;=62,main!$G$27*12*POWER(1+main!$G$28, A102),0)</f>
        <v>55315.534977750569</v>
      </c>
    </row>
    <row r="103" spans="1:20" x14ac:dyDescent="0.2">
      <c r="A103">
        <v>71</v>
      </c>
      <c r="B103">
        <f>main!$G$1+A103</f>
        <v>96</v>
      </c>
      <c r="C103" t="b">
        <f>IF(B103&gt;main!$G$2, TRUE, FALSE)</f>
        <v>1</v>
      </c>
      <c r="D103" s="8">
        <f ca="1">IF(main!$D$21, RANDBETWEEN(1000*main!$E$21, 1000*main!$F$21)/1000, main!$G$21)</f>
        <v>8.0000000000000002E-3</v>
      </c>
      <c r="E103" s="15">
        <f t="shared" ca="1" si="4"/>
        <v>11.004700207586801</v>
      </c>
      <c r="F103" s="8">
        <f ca="1">IF(main!$D$22, RANDBETWEEN(1000*main!$E$22, 1000*main!$F$22)/1000, main!$G$22)</f>
        <v>5.6000000000000001E-2</v>
      </c>
      <c r="G103" s="10">
        <f>IF(B103&lt;main!$G$2, G102*(1+D103), 0)</f>
        <v>0</v>
      </c>
      <c r="H103" s="10">
        <f ca="1">IF(C103, main!$G$3,main!$G$7)*12*E103</f>
        <v>396169.20747312484</v>
      </c>
      <c r="I103" s="10">
        <f ca="1">MAX(G103-H103, 0)</f>
        <v>0</v>
      </c>
      <c r="J103" s="10">
        <f ca="1">IF(L102&gt;0, F103*L102, 0)</f>
        <v>0</v>
      </c>
      <c r="K103" s="10">
        <f ca="1">MAX(0, J103*main!$G$24)</f>
        <v>0</v>
      </c>
      <c r="L103" s="10">
        <f ca="1">IF(L102&gt;0, L102+SUM(I103:J103)-K103 -IF(C103, H103, 0),0)</f>
        <v>0</v>
      </c>
      <c r="M103" s="10">
        <f>IF(B103&lt;main!$G$2,main!$G$11*POWER(1+main!$G$21,A103),0)</f>
        <v>0</v>
      </c>
      <c r="N103" s="3">
        <f ca="1">MIN(M103, $G$14*E102*3.5%)</f>
        <v>0</v>
      </c>
      <c r="O103" s="10">
        <f ca="1">IF(P102&gt;0, F103*P102, 0)</f>
        <v>139015.81398014148</v>
      </c>
      <c r="P103" s="10">
        <f ca="1">IF(P102&gt;0, P102+SUM(M103:O103)-main!$G$25*(IF(L103&lt;0, -L103,0) + IF(L103=0, H103, 0)), 0)</f>
        <v>2621441.0636255252</v>
      </c>
      <c r="Q103" s="10">
        <f>IF($B103&lt;main!$G$2,main!$G$17,0)</f>
        <v>0</v>
      </c>
      <c r="R103" s="10">
        <f ca="1">IF(S102&gt;0, F103*S102, 0)</f>
        <v>37361.661992724359</v>
      </c>
      <c r="S103" s="10">
        <f t="shared" ca="1" si="5"/>
        <v>704534.19757708791</v>
      </c>
      <c r="T103" s="10">
        <f>IF(B103&gt;=62,main!$G$27*12*POWER(1+main!$G$28, A103),0)</f>
        <v>55979.321397483589</v>
      </c>
    </row>
    <row r="104" spans="1:20" x14ac:dyDescent="0.2">
      <c r="A104">
        <v>72</v>
      </c>
      <c r="B104">
        <f>main!$G$1+A104</f>
        <v>97</v>
      </c>
      <c r="C104" t="b">
        <f>IF(B104&gt;main!$G$2, TRUE, FALSE)</f>
        <v>1</v>
      </c>
      <c r="D104" s="8">
        <f ca="1">IF(main!$D$21, RANDBETWEEN(1000*main!$E$21, 1000*main!$F$21)/1000, main!$G$21)</f>
        <v>0.06</v>
      </c>
      <c r="E104" s="15">
        <f t="shared" ca="1" si="4"/>
        <v>11.66498222004201</v>
      </c>
      <c r="F104" s="8">
        <f ca="1">IF(main!$D$22, RANDBETWEEN(1000*main!$E$22, 1000*main!$F$22)/1000, main!$G$22)</f>
        <v>-7.1999999999999995E-2</v>
      </c>
      <c r="G104" s="10">
        <f>IF(B104&lt;main!$G$2, G103*(1+D104), 0)</f>
        <v>0</v>
      </c>
      <c r="H104" s="10">
        <f ca="1">IF(C104, main!$G$3,main!$G$7)*12*E104</f>
        <v>419939.35992151237</v>
      </c>
      <c r="I104" s="10">
        <f ca="1">MAX(G104-H104, 0)</f>
        <v>0</v>
      </c>
      <c r="J104" s="10">
        <f ca="1">IF(L103&gt;0, F104*L103, 0)</f>
        <v>0</v>
      </c>
      <c r="K104" s="10">
        <f ca="1">MAX(0, J104*main!$G$24)</f>
        <v>0</v>
      </c>
      <c r="L104" s="10">
        <f ca="1">IF(L103&gt;0, L103+SUM(I104:J104)-K104 -IF(C104, H104, 0),0)</f>
        <v>0</v>
      </c>
      <c r="M104" s="10">
        <f>IF(B104&lt;main!$G$2,main!$G$11*POWER(1+main!$G$21,A104),0)</f>
        <v>0</v>
      </c>
      <c r="N104" s="3">
        <f ca="1">MIN(M104, $G$14*E103*3.5%)</f>
        <v>0</v>
      </c>
      <c r="O104" s="10">
        <f ca="1">IF(P103&gt;0, F104*P103, 0)</f>
        <v>-188743.7565810378</v>
      </c>
      <c r="P104" s="10">
        <f ca="1">IF(P103&gt;0, P103+SUM(M104:O104)-main!$G$25*(IF(L104&lt;0, -L104,0) + IF(L104=0, H104, 0)), 0)</f>
        <v>2432697.3070444874</v>
      </c>
      <c r="Q104" s="10">
        <f>IF($B104&lt;main!$G$2,main!$G$17,0)</f>
        <v>0</v>
      </c>
      <c r="R104" s="10">
        <f ca="1">IF(S103&gt;0, F104*S103, 0)</f>
        <v>-50726.462225550327</v>
      </c>
      <c r="S104" s="10">
        <f t="shared" ca="1" si="5"/>
        <v>653807.73535153759</v>
      </c>
      <c r="T104" s="10">
        <f>IF(B104&gt;=62,main!$G$27*12*POWER(1+main!$G$28, A104),0)</f>
        <v>56651.073254253381</v>
      </c>
    </row>
    <row r="105" spans="1:20" x14ac:dyDescent="0.2">
      <c r="A105">
        <v>73</v>
      </c>
      <c r="B105">
        <f>main!$G$1+A105</f>
        <v>98</v>
      </c>
      <c r="C105" t="b">
        <f>IF(B105&gt;main!$G$2, TRUE, FALSE)</f>
        <v>1</v>
      </c>
      <c r="D105" s="8">
        <f ca="1">IF(main!$D$21, RANDBETWEEN(1000*main!$E$21, 1000*main!$F$21)/1000, main!$G$21)</f>
        <v>1.7999999999999999E-2</v>
      </c>
      <c r="E105" s="15">
        <f t="shared" ca="1" si="4"/>
        <v>11.874951900002767</v>
      </c>
      <c r="F105" s="8">
        <f ca="1">IF(main!$D$22, RANDBETWEEN(1000*main!$E$22, 1000*main!$F$22)/1000, main!$G$22)</f>
        <v>-0.04</v>
      </c>
      <c r="G105" s="10">
        <f>IF(B105&lt;main!$G$2, G104*(1+D105), 0)</f>
        <v>0</v>
      </c>
      <c r="H105" s="10">
        <f ca="1">IF(C105, main!$G$3,main!$G$7)*12*E105</f>
        <v>427498.26840009959</v>
      </c>
      <c r="I105" s="10">
        <f ca="1">MAX(G105-H105, 0)</f>
        <v>0</v>
      </c>
      <c r="J105" s="10">
        <f ca="1">IF(L104&gt;0, F105*L104, 0)</f>
        <v>0</v>
      </c>
      <c r="K105" s="10">
        <f ca="1">MAX(0, J105*main!$G$24)</f>
        <v>0</v>
      </c>
      <c r="L105" s="10">
        <f ca="1">IF(L104&gt;0, L104+SUM(I105:J105)-K105 -IF(C105, H105, 0),0)</f>
        <v>0</v>
      </c>
      <c r="M105" s="10">
        <f>IF(B105&lt;main!$G$2,main!$G$11*POWER(1+main!$G$21,A105),0)</f>
        <v>0</v>
      </c>
      <c r="N105" s="3">
        <f ca="1">MIN(M105, $G$14*E104*3.5%)</f>
        <v>0</v>
      </c>
      <c r="O105" s="10">
        <f ca="1">IF(P104&gt;0, F105*P104, 0)</f>
        <v>-97307.892281779496</v>
      </c>
      <c r="P105" s="10">
        <f ca="1">IF(P104&gt;0, P104+SUM(M105:O105)-main!$G$25*(IF(L105&lt;0, -L105,0) + IF(L105=0, H105, 0)), 0)</f>
        <v>2335389.4147627079</v>
      </c>
      <c r="Q105" s="10">
        <f>IF($B105&lt;main!$G$2,main!$G$17,0)</f>
        <v>0</v>
      </c>
      <c r="R105" s="10">
        <f ca="1">IF(S104&gt;0, F105*S104, 0)</f>
        <v>-26152.309414061503</v>
      </c>
      <c r="S105" s="10">
        <f t="shared" ca="1" si="5"/>
        <v>627655.4259374761</v>
      </c>
      <c r="T105" s="10">
        <f>IF(B105&gt;=62,main!$G$27*12*POWER(1+main!$G$28, A105),0)</f>
        <v>57330.886133304426</v>
      </c>
    </row>
    <row r="106" spans="1:20" x14ac:dyDescent="0.2">
      <c r="A106">
        <v>74</v>
      </c>
      <c r="B106">
        <f>main!$G$1+A106</f>
        <v>99</v>
      </c>
      <c r="C106" t="b">
        <f>IF(B106&gt;main!$G$2, TRUE, FALSE)</f>
        <v>1</v>
      </c>
      <c r="D106" s="8">
        <f ca="1">IF(main!$D$21, RANDBETWEEN(1000*main!$E$21, 1000*main!$F$21)/1000, main!$G$21)</f>
        <v>5.0999999999999997E-2</v>
      </c>
      <c r="E106" s="15">
        <f t="shared" ca="1" si="4"/>
        <v>12.480574446902907</v>
      </c>
      <c r="F106" s="8">
        <f ca="1">IF(main!$D$22, RANDBETWEEN(1000*main!$E$22, 1000*main!$F$22)/1000, main!$G$22)</f>
        <v>3.2000000000000001E-2</v>
      </c>
      <c r="G106" s="10">
        <f>IF(B106&lt;main!$G$2, G105*(1+D106), 0)</f>
        <v>0</v>
      </c>
      <c r="H106" s="10">
        <f ca="1">IF(C106, main!$G$3,main!$G$7)*12*E106</f>
        <v>449300.68008850463</v>
      </c>
      <c r="I106" s="10">
        <f ca="1">MAX(G106-H106, 0)</f>
        <v>0</v>
      </c>
      <c r="J106" s="10">
        <f ca="1">IF(L105&gt;0, F106*L105, 0)</f>
        <v>0</v>
      </c>
      <c r="K106" s="10">
        <f ca="1">MAX(0, J106*main!$G$24)</f>
        <v>0</v>
      </c>
      <c r="L106" s="10">
        <f ca="1">IF(L105&gt;0, L105+SUM(I106:J106)-K106 -IF(C106, H106, 0),0)</f>
        <v>0</v>
      </c>
      <c r="M106" s="10">
        <f>IF(B106&lt;main!$G$2,main!$G$11*POWER(1+main!$G$21,A106),0)</f>
        <v>0</v>
      </c>
      <c r="N106" s="3">
        <f ca="1">MIN(M106, $G$14*E105*3.5%)</f>
        <v>0</v>
      </c>
      <c r="O106" s="10">
        <f ca="1">IF(P105&gt;0, F106*P105, 0)</f>
        <v>74732.461272406654</v>
      </c>
      <c r="P106" s="10">
        <f ca="1">IF(P105&gt;0, P105+SUM(M106:O106)-main!$G$25*(IF(L106&lt;0, -L106,0) + IF(L106=0, H106, 0)), 0)</f>
        <v>2410121.8760351148</v>
      </c>
      <c r="Q106" s="10">
        <f>IF($B106&lt;main!$G$2,main!$G$17,0)</f>
        <v>0</v>
      </c>
      <c r="R106" s="10">
        <f ca="1">IF(S105&gt;0, F106*S105, 0)</f>
        <v>20084.973629999236</v>
      </c>
      <c r="S106" s="10">
        <f t="shared" ca="1" si="5"/>
        <v>647740.39956747531</v>
      </c>
      <c r="T106" s="10">
        <f>IF(B106&gt;=62,main!$G$27*12*POWER(1+main!$G$28, A106),0)</f>
        <v>58018.856766904079</v>
      </c>
    </row>
    <row r="107" spans="1:20" x14ac:dyDescent="0.2">
      <c r="A107">
        <v>75</v>
      </c>
      <c r="B107">
        <f>main!$G$1+A107</f>
        <v>100</v>
      </c>
      <c r="C107" t="b">
        <f>IF(B107&gt;main!$G$2, TRUE, FALSE)</f>
        <v>1</v>
      </c>
      <c r="D107" s="8">
        <f ca="1">IF(main!$D$21, RANDBETWEEN(1000*main!$E$21, 1000*main!$F$21)/1000, main!$G$21)</f>
        <v>5.6000000000000001E-2</v>
      </c>
      <c r="E107" s="15">
        <f t="shared" ca="1" si="4"/>
        <v>13.17948661592947</v>
      </c>
      <c r="F107" s="8">
        <f ca="1">IF(main!$D$22, RANDBETWEEN(1000*main!$E$22, 1000*main!$F$22)/1000, main!$G$22)</f>
        <v>0.14599999999999999</v>
      </c>
      <c r="G107" s="10">
        <f>IF(B107&lt;main!$G$2, G106*(1+D107), 0)</f>
        <v>0</v>
      </c>
      <c r="H107" s="10">
        <f ca="1">IF(C107, main!$G$3,main!$G$7)*12*E107</f>
        <v>474461.51817346091</v>
      </c>
      <c r="I107" s="10">
        <f ca="1">MAX(G107-H107, 0)</f>
        <v>0</v>
      </c>
      <c r="J107" s="10">
        <f ca="1">IF(L106&gt;0, F107*L106, 0)</f>
        <v>0</v>
      </c>
      <c r="K107" s="10">
        <f ca="1">MAX(0, J107*main!$G$24)</f>
        <v>0</v>
      </c>
      <c r="L107" s="10">
        <f ca="1">IF(L106&gt;0, L106+SUM(I107:J107)-K107 -IF(C107, H107, 0),0)</f>
        <v>0</v>
      </c>
      <c r="M107" s="10">
        <f>IF(B107&lt;main!$G$2,main!$G$11*POWER(1+main!$G$21,A107),0)</f>
        <v>0</v>
      </c>
      <c r="N107" s="3">
        <f ca="1">MIN(M107, $G$14*E106*3.5%)</f>
        <v>0</v>
      </c>
      <c r="O107" s="10">
        <f ca="1">IF(P106&gt;0, F107*P106, 0)</f>
        <v>351877.79390112672</v>
      </c>
      <c r="P107" s="10">
        <f ca="1">IF(P106&gt;0, P106+SUM(M107:O107)-main!$G$25*(IF(L107&lt;0, -L107,0) + IF(L107=0, H107, 0)), 0)</f>
        <v>2761999.6699362416</v>
      </c>
      <c r="Q107" s="10">
        <f>IF($B107&lt;main!$G$2,main!$G$17,0)</f>
        <v>0</v>
      </c>
      <c r="R107" s="10">
        <f ca="1">IF(S106&gt;0, F107*S106, 0)</f>
        <v>94570.098336851384</v>
      </c>
      <c r="S107" s="10">
        <f t="shared" ca="1" si="5"/>
        <v>742310.49790432665</v>
      </c>
      <c r="T107" s="10">
        <f>IF(B107&gt;=62,main!$G$27*12*POWER(1+main!$G$28, A107),0)</f>
        <v>58715.083048106928</v>
      </c>
    </row>
    <row r="108" spans="1:20" x14ac:dyDescent="0.2">
      <c r="A108">
        <v>76</v>
      </c>
      <c r="B108">
        <f>main!$G$1+A108</f>
        <v>101</v>
      </c>
      <c r="C108" t="b">
        <f>IF(B108&gt;main!$G$2, TRUE, FALSE)</f>
        <v>1</v>
      </c>
      <c r="D108" s="8">
        <f ca="1">IF(main!$D$21, RANDBETWEEN(1000*main!$E$21, 1000*main!$F$21)/1000, main!$G$21)</f>
        <v>2.3E-2</v>
      </c>
      <c r="E108" s="15">
        <f t="shared" ca="1" si="4"/>
        <v>13.482614808095846</v>
      </c>
      <c r="F108" s="8">
        <f ca="1">IF(main!$D$22, RANDBETWEEN(1000*main!$E$22, 1000*main!$F$22)/1000, main!$G$22)</f>
        <v>0.159</v>
      </c>
      <c r="G108" s="10">
        <f>IF(B108&lt;main!$G$2, G107*(1+D108), 0)</f>
        <v>0</v>
      </c>
      <c r="H108" s="10">
        <f ca="1">IF(C108, main!$G$3,main!$G$7)*12*E108</f>
        <v>485374.13309145044</v>
      </c>
      <c r="I108" s="10">
        <f ca="1">MAX(G108-H108, 0)</f>
        <v>0</v>
      </c>
      <c r="J108" s="10">
        <f ca="1">IF(L107&gt;0, F108*L107, 0)</f>
        <v>0</v>
      </c>
      <c r="K108" s="10">
        <f ca="1">MAX(0, J108*main!$G$24)</f>
        <v>0</v>
      </c>
      <c r="L108" s="10">
        <f ca="1">IF(L107&gt;0, L107+SUM(I108:J108)-K108 -IF(C108, H108, 0),0)</f>
        <v>0</v>
      </c>
      <c r="M108" s="10">
        <f>IF(B108&lt;main!$G$2,main!$G$11*POWER(1+main!$G$21,A108),0)</f>
        <v>0</v>
      </c>
      <c r="N108" s="3">
        <f ca="1">MIN(M108, $G$14*E107*3.5%)</f>
        <v>0</v>
      </c>
      <c r="O108" s="10">
        <f ca="1">IF(P107&gt;0, F108*P107, 0)</f>
        <v>439157.94751986244</v>
      </c>
      <c r="P108" s="10">
        <f ca="1">IF(P107&gt;0, P107+SUM(M108:O108)-main!$G$25*(IF(L108&lt;0, -L108,0) + IF(L108=0, H108, 0)), 0)</f>
        <v>3201157.6174561041</v>
      </c>
      <c r="Q108" s="10">
        <f>IF($B108&lt;main!$G$2,main!$G$17,0)</f>
        <v>0</v>
      </c>
      <c r="R108" s="10">
        <f ca="1">IF(S107&gt;0, F108*S107, 0)</f>
        <v>118027.36916678793</v>
      </c>
      <c r="S108" s="10">
        <f t="shared" ca="1" si="5"/>
        <v>860337.8670711146</v>
      </c>
      <c r="T108" s="10">
        <f>IF(B108&gt;=62,main!$G$27*12*POWER(1+main!$G$28, A108),0)</f>
        <v>59419.664044684207</v>
      </c>
    </row>
    <row r="109" spans="1:20" x14ac:dyDescent="0.2">
      <c r="A109">
        <v>77</v>
      </c>
      <c r="B109">
        <f>main!$G$1+A109</f>
        <v>102</v>
      </c>
      <c r="C109" t="b">
        <f>IF(B109&gt;main!$G$2, TRUE, FALSE)</f>
        <v>1</v>
      </c>
      <c r="D109" s="8">
        <f ca="1">IF(main!$D$21, RANDBETWEEN(1000*main!$E$21, 1000*main!$F$21)/1000, main!$G$21)</f>
        <v>5.0999999999999997E-2</v>
      </c>
      <c r="E109" s="15">
        <f t="shared" ca="1" si="4"/>
        <v>14.170228163308733</v>
      </c>
      <c r="F109" s="8">
        <f ca="1">IF(main!$D$22, RANDBETWEEN(1000*main!$E$22, 1000*main!$F$22)/1000, main!$G$22)</f>
        <v>-5.0000000000000001E-3</v>
      </c>
      <c r="G109" s="10">
        <f>IF(B109&lt;main!$G$2, G108*(1+D109), 0)</f>
        <v>0</v>
      </c>
      <c r="H109" s="10">
        <f ca="1">IF(C109, main!$G$3,main!$G$7)*12*E109</f>
        <v>510128.21387911442</v>
      </c>
      <c r="I109" s="10">
        <f ca="1">MAX(G109-H109, 0)</f>
        <v>0</v>
      </c>
      <c r="J109" s="10">
        <f ca="1">IF(L108&gt;0, F109*L108, 0)</f>
        <v>0</v>
      </c>
      <c r="K109" s="10">
        <f ca="1">MAX(0, J109*main!$G$24)</f>
        <v>0</v>
      </c>
      <c r="L109" s="10">
        <f ca="1">IF(L108&gt;0, L108+SUM(I109:J109)-K109 -IF(C109, H109, 0),0)</f>
        <v>0</v>
      </c>
      <c r="M109" s="10">
        <f>IF(B109&lt;main!$G$2,main!$G$11*POWER(1+main!$G$21,A109),0)</f>
        <v>0</v>
      </c>
      <c r="N109" s="3">
        <f ca="1">MIN(M109, $G$14*E108*3.5%)</f>
        <v>0</v>
      </c>
      <c r="O109" s="10">
        <f ca="1">IF(P108&gt;0, F109*P108, 0)</f>
        <v>-16005.788087280522</v>
      </c>
      <c r="P109" s="10">
        <f ca="1">IF(P108&gt;0, P108+SUM(M109:O109)-main!$G$25*(IF(L109&lt;0, -L109,0) + IF(L109=0, H109, 0)), 0)</f>
        <v>3185151.8293688237</v>
      </c>
      <c r="Q109" s="10">
        <f>IF($B109&lt;main!$G$2,main!$G$17,0)</f>
        <v>0</v>
      </c>
      <c r="R109" s="10">
        <f ca="1">IF(S108&gt;0, F109*S108, 0)</f>
        <v>-4301.6893353555733</v>
      </c>
      <c r="S109" s="10">
        <f t="shared" ca="1" si="5"/>
        <v>856036.17773575906</v>
      </c>
      <c r="T109" s="10">
        <f>IF(B109&gt;=62,main!$G$27*12*POWER(1+main!$G$28, A109),0)</f>
        <v>60132.700013220412</v>
      </c>
    </row>
    <row r="110" spans="1:20" x14ac:dyDescent="0.2">
      <c r="A110">
        <v>78</v>
      </c>
      <c r="B110">
        <f>main!$G$1+A110</f>
        <v>103</v>
      </c>
      <c r="C110" t="b">
        <f>IF(B110&gt;main!$G$2, TRUE, FALSE)</f>
        <v>1</v>
      </c>
      <c r="D110" s="8">
        <f ca="1">IF(main!$D$21, RANDBETWEEN(1000*main!$E$21, 1000*main!$F$21)/1000, main!$G$21)</f>
        <v>3.1E-2</v>
      </c>
      <c r="E110" s="15">
        <f t="shared" ca="1" si="4"/>
        <v>14.609505236371303</v>
      </c>
      <c r="F110" s="8">
        <f ca="1">IF(main!$D$22, RANDBETWEEN(1000*main!$E$22, 1000*main!$F$22)/1000, main!$G$22)</f>
        <v>1.2E-2</v>
      </c>
      <c r="G110" s="10">
        <f>IF(B110&lt;main!$G$2, G109*(1+D110), 0)</f>
        <v>0</v>
      </c>
      <c r="H110" s="10">
        <f ca="1">IF(C110, main!$G$3,main!$G$7)*12*E110</f>
        <v>525942.18850936694</v>
      </c>
      <c r="I110" s="10">
        <f ca="1">MAX(G110-H110, 0)</f>
        <v>0</v>
      </c>
      <c r="J110" s="10">
        <f ca="1">IF(L109&gt;0, F110*L109, 0)</f>
        <v>0</v>
      </c>
      <c r="K110" s="10">
        <f ca="1">MAX(0, J110*main!$G$24)</f>
        <v>0</v>
      </c>
      <c r="L110" s="10">
        <f ca="1">IF(L109&gt;0, L109+SUM(I110:J110)-K110 -IF(C110, H110, 0),0)</f>
        <v>0</v>
      </c>
      <c r="M110" s="10">
        <f>IF(B110&lt;main!$G$2,main!$G$11*POWER(1+main!$G$21,A110),0)</f>
        <v>0</v>
      </c>
      <c r="N110" s="3">
        <f ca="1">MIN(M110, $G$14*E109*3.5%)</f>
        <v>0</v>
      </c>
      <c r="O110" s="10">
        <f ca="1">IF(P109&gt;0, F110*P109, 0)</f>
        <v>38221.821952425882</v>
      </c>
      <c r="P110" s="10">
        <f ca="1">IF(P109&gt;0, P109+SUM(M110:O110)-main!$G$25*(IF(L110&lt;0, -L110,0) + IF(L110=0, H110, 0)), 0)</f>
        <v>3223373.6513212495</v>
      </c>
      <c r="Q110" s="10">
        <f>IF($B110&lt;main!$G$2,main!$G$17,0)</f>
        <v>0</v>
      </c>
      <c r="R110" s="10">
        <f ca="1">IF(S109&gt;0, F110*S109, 0)</f>
        <v>10272.434132829108</v>
      </c>
      <c r="S110" s="10">
        <f t="shared" ca="1" si="5"/>
        <v>866308.61186858814</v>
      </c>
      <c r="T110" s="10">
        <f>IF(B110&gt;=62,main!$G$27*12*POWER(1+main!$G$28, A110),0)</f>
        <v>60854.292413379058</v>
      </c>
    </row>
    <row r="111" spans="1:20" x14ac:dyDescent="0.2">
      <c r="A111">
        <v>79</v>
      </c>
      <c r="B111">
        <f>main!$G$1+A111</f>
        <v>104</v>
      </c>
      <c r="C111" t="b">
        <f>IF(B111&gt;main!$G$2, TRUE, FALSE)</f>
        <v>1</v>
      </c>
      <c r="D111" s="8">
        <f ca="1">IF(main!$D$21, RANDBETWEEN(1000*main!$E$21, 1000*main!$F$21)/1000, main!$G$21)</f>
        <v>0</v>
      </c>
      <c r="E111" s="15">
        <f t="shared" ca="1" si="4"/>
        <v>14.609505236371303</v>
      </c>
      <c r="F111" s="8">
        <f ca="1">IF(main!$D$22, RANDBETWEEN(1000*main!$E$22, 1000*main!$F$22)/1000, main!$G$22)</f>
        <v>5.7000000000000002E-2</v>
      </c>
      <c r="G111" s="10">
        <f>IF(B111&lt;main!$G$2, G110*(1+D111), 0)</f>
        <v>0</v>
      </c>
      <c r="H111" s="10">
        <f ca="1">IF(C111, main!$G$3,main!$G$7)*12*E111</f>
        <v>525942.18850936694</v>
      </c>
      <c r="I111" s="10">
        <f ca="1">MAX(G111-H111, 0)</f>
        <v>0</v>
      </c>
      <c r="J111" s="10">
        <f ca="1">IF(L110&gt;0, F111*L110, 0)</f>
        <v>0</v>
      </c>
      <c r="K111" s="10">
        <f ca="1">MAX(0, J111*main!$G$24)</f>
        <v>0</v>
      </c>
      <c r="L111" s="10">
        <f ca="1">IF(L110&gt;0, L110+SUM(I111:J111)-K111 -IF(C111, H111, 0),0)</f>
        <v>0</v>
      </c>
      <c r="M111" s="10">
        <f>IF(B111&lt;main!$G$2,main!$G$11*POWER(1+main!$G$21,A111),0)</f>
        <v>0</v>
      </c>
      <c r="N111" s="3">
        <f ca="1">MIN(M111, $G$14*E110*3.5%)</f>
        <v>0</v>
      </c>
      <c r="O111" s="10">
        <f ca="1">IF(P110&gt;0, F111*P110, 0)</f>
        <v>183732.29812531124</v>
      </c>
      <c r="P111" s="10">
        <f ca="1">IF(P110&gt;0, P110+SUM(M111:O111)-main!$G$25*(IF(L111&lt;0, -L111,0) + IF(L111=0, H111, 0)), 0)</f>
        <v>3407105.9494465608</v>
      </c>
      <c r="Q111" s="10">
        <f>IF($B111&lt;main!$G$2,main!$G$17,0)</f>
        <v>0</v>
      </c>
      <c r="R111" s="10">
        <f ca="1">IF(S110&gt;0, F111*S110, 0)</f>
        <v>49379.590876509523</v>
      </c>
      <c r="S111" s="10">
        <f t="shared" ca="1" si="5"/>
        <v>915688.20274509769</v>
      </c>
      <c r="T111" s="10">
        <f>IF(B111&gt;=62,main!$G$27*12*POWER(1+main!$G$28, A111),0)</f>
        <v>61584.543922339624</v>
      </c>
    </row>
    <row r="112" spans="1:20" x14ac:dyDescent="0.2">
      <c r="A112">
        <v>80</v>
      </c>
      <c r="B112">
        <f>main!$G$1+A112</f>
        <v>105</v>
      </c>
      <c r="C112" t="b">
        <f>IF(B112&gt;main!$G$2, TRUE, FALSE)</f>
        <v>1</v>
      </c>
      <c r="D112" s="8">
        <f ca="1">IF(main!$D$21, RANDBETWEEN(1000*main!$E$21, 1000*main!$F$21)/1000, main!$G$21)</f>
        <v>2.1000000000000001E-2</v>
      </c>
      <c r="E112" s="15">
        <f t="shared" ca="1" si="4"/>
        <v>14.9163048463351</v>
      </c>
      <c r="F112" s="8">
        <f ca="1">IF(main!$D$22, RANDBETWEEN(1000*main!$E$22, 1000*main!$F$22)/1000, main!$G$22)</f>
        <v>-3.7999999999999999E-2</v>
      </c>
      <c r="G112" s="10">
        <f>IF(B112&lt;main!$G$2, G111*(1+D112), 0)</f>
        <v>0</v>
      </c>
      <c r="H112" s="10">
        <f ca="1">IF(C112, main!$G$3,main!$G$7)*12*E112</f>
        <v>536986.97446806356</v>
      </c>
      <c r="I112" s="10">
        <f ca="1">MAX(G112-H112, 0)</f>
        <v>0</v>
      </c>
      <c r="J112" s="10">
        <f ca="1">IF(L111&gt;0, F112*L111, 0)</f>
        <v>0</v>
      </c>
      <c r="K112" s="10">
        <f ca="1">MAX(0, J112*main!$G$24)</f>
        <v>0</v>
      </c>
      <c r="L112" s="10">
        <f ca="1">IF(L111&gt;0, L111+SUM(I112:J112)-K112 -IF(C112, H112, 0),0)</f>
        <v>0</v>
      </c>
      <c r="M112" s="10">
        <f>IF(B112&lt;main!$G$2,main!$G$11*POWER(1+main!$G$21,A112),0)</f>
        <v>0</v>
      </c>
      <c r="N112" s="3">
        <f ca="1">MIN(M112, $G$14*E111*3.5%)</f>
        <v>0</v>
      </c>
      <c r="O112" s="10">
        <f ca="1">IF(P111&gt;0, F112*P111, 0)</f>
        <v>-129470.02607896931</v>
      </c>
      <c r="P112" s="10">
        <f ca="1">IF(P111&gt;0, P111+SUM(M112:O112)-main!$G$25*(IF(L112&lt;0, -L112,0) + IF(L112=0, H112, 0)), 0)</f>
        <v>3277635.9233675916</v>
      </c>
      <c r="Q112" s="10">
        <f>IF($B112&lt;main!$G$2,main!$G$17,0)</f>
        <v>0</v>
      </c>
      <c r="R112" s="10">
        <f ca="1">IF(S111&gt;0, F112*S111, 0)</f>
        <v>-34796.151704313714</v>
      </c>
      <c r="S112" s="10">
        <f t="shared" ca="1" si="5"/>
        <v>880892.05104078399</v>
      </c>
      <c r="T112" s="10">
        <f>IF(B112&gt;=62,main!$G$27*12*POWER(1+main!$G$28, A112),0)</f>
        <v>62323.55844940769</v>
      </c>
    </row>
    <row r="113" spans="7:15" x14ac:dyDescent="0.2">
      <c r="G113" s="8"/>
      <c r="H113" s="8"/>
      <c r="I113" s="8"/>
      <c r="J113" s="8"/>
      <c r="K113" s="4"/>
      <c r="L113" s="3"/>
      <c r="M113" s="3"/>
      <c r="N113" s="3"/>
      <c r="O113" s="3"/>
    </row>
    <row r="114" spans="7:15" x14ac:dyDescent="0.2">
      <c r="G114" s="8"/>
      <c r="H114" s="8"/>
      <c r="I114" s="8"/>
      <c r="J114" s="8"/>
      <c r="K114" s="4"/>
      <c r="L114" s="3"/>
      <c r="M114" s="3"/>
      <c r="N114" s="3"/>
      <c r="O114" s="3"/>
    </row>
    <row r="115" spans="7:15" x14ac:dyDescent="0.2">
      <c r="G115" s="8"/>
      <c r="H115" s="8"/>
      <c r="I115" s="8"/>
      <c r="J115" s="8"/>
      <c r="K115" s="4"/>
      <c r="L115" s="3"/>
      <c r="M115" s="3"/>
      <c r="N115" s="3"/>
      <c r="O115" s="3"/>
    </row>
    <row r="116" spans="7:15" x14ac:dyDescent="0.2">
      <c r="G116" s="8"/>
      <c r="H116" s="8"/>
      <c r="I116" s="8"/>
      <c r="J116" s="8"/>
      <c r="K116" s="4"/>
      <c r="L116" s="3"/>
      <c r="M116" s="3"/>
      <c r="N116" s="3"/>
      <c r="O116" s="3"/>
    </row>
    <row r="117" spans="7:15" x14ac:dyDescent="0.2">
      <c r="G117" s="8"/>
      <c r="H117" s="8"/>
      <c r="I117" s="8"/>
      <c r="J117" s="8"/>
      <c r="K117" s="4"/>
      <c r="L117" s="3"/>
      <c r="M117" s="3"/>
      <c r="N117" s="3"/>
      <c r="O117" s="3"/>
    </row>
    <row r="118" spans="7:15" x14ac:dyDescent="0.2">
      <c r="G118" s="8"/>
      <c r="H118" s="8"/>
      <c r="I118" s="8"/>
      <c r="J118" s="8"/>
      <c r="K118" s="4"/>
      <c r="L118" s="3"/>
      <c r="M118" s="3"/>
      <c r="N118" s="3"/>
      <c r="O118" s="3"/>
    </row>
    <row r="119" spans="7:15" x14ac:dyDescent="0.2">
      <c r="G119" s="8"/>
      <c r="H119" s="8"/>
      <c r="I119" s="8"/>
      <c r="J119" s="8"/>
      <c r="K119" s="4"/>
      <c r="L119" s="3"/>
      <c r="M119" s="3"/>
      <c r="N119" s="3"/>
      <c r="O119" s="3"/>
    </row>
    <row r="120" spans="7:15" x14ac:dyDescent="0.2">
      <c r="G120" s="8"/>
      <c r="H120" s="8"/>
      <c r="I120" s="8"/>
      <c r="J120" s="8"/>
      <c r="K120" s="4"/>
      <c r="L120" s="3"/>
      <c r="M120" s="3"/>
      <c r="N120" s="3"/>
      <c r="O120" s="3"/>
    </row>
  </sheetData>
  <autoFilter ref="G11:G14" xr:uid="{D18A5322-6E03-8E46-BC0C-47AAE119F2C4}"/>
  <pageMargins left="0.7" right="0.7" top="0.75" bottom="0.75" header="0.3" footer="0.3"/>
  <pageSetup orientation="portrait" horizontalDpi="0" verticalDpi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189823-5069-DF49-84C0-06DE1BC39A17}">
          <x14:formula1>
            <xm:f>lists!$A$1:$A$2</xm:f>
          </x14:formula1>
          <xm:sqref>D21:D22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7F42-EEE5-1B47-A516-52EE02F11EFA}">
  <dimension ref="A2:F36"/>
  <sheetViews>
    <sheetView workbookViewId="0">
      <selection activeCell="B14" sqref="B14"/>
    </sheetView>
  </sheetViews>
  <sheetFormatPr baseColWidth="10" defaultRowHeight="16" x14ac:dyDescent="0.2"/>
  <cols>
    <col min="3" max="3" width="11.5" bestFit="1" customWidth="1"/>
  </cols>
  <sheetData>
    <row r="2" spans="1:3" x14ac:dyDescent="0.2">
      <c r="A2" t="s">
        <v>40</v>
      </c>
    </row>
    <row r="3" spans="1:3" x14ac:dyDescent="0.2">
      <c r="A3" t="s">
        <v>44</v>
      </c>
      <c r="B3" t="s">
        <v>41</v>
      </c>
      <c r="C3" t="s">
        <v>42</v>
      </c>
    </row>
    <row r="4" spans="1:3" x14ac:dyDescent="0.2">
      <c r="A4" s="17" t="s">
        <v>39</v>
      </c>
      <c r="B4" s="17">
        <v>3000</v>
      </c>
      <c r="C4" s="17">
        <f>B4*12</f>
        <v>36000</v>
      </c>
    </row>
    <row r="5" spans="1:3" x14ac:dyDescent="0.2">
      <c r="A5" s="17" t="s">
        <v>43</v>
      </c>
      <c r="B5" s="17">
        <v>2000</v>
      </c>
      <c r="C5" s="17">
        <v>24000</v>
      </c>
    </row>
    <row r="6" spans="1:3" x14ac:dyDescent="0.2">
      <c r="A6" s="17" t="s">
        <v>5</v>
      </c>
      <c r="B6" s="34">
        <f>C6/12</f>
        <v>1516.6666666666667</v>
      </c>
      <c r="C6" s="17">
        <f>700*26</f>
        <v>18200</v>
      </c>
    </row>
    <row r="7" spans="1:3" x14ac:dyDescent="0.2">
      <c r="B7" s="5"/>
      <c r="C7" s="5"/>
    </row>
    <row r="8" spans="1:3" x14ac:dyDescent="0.2">
      <c r="A8" s="17" t="s">
        <v>48</v>
      </c>
      <c r="B8">
        <f>SUBTOTAL(109,spend[monthly])</f>
        <v>6516.666666666667</v>
      </c>
      <c r="C8" s="17">
        <f>SUBTOTAL(109,spend[yearly])</f>
        <v>78200</v>
      </c>
    </row>
    <row r="11" spans="1:3" x14ac:dyDescent="0.2">
      <c r="A11" t="s">
        <v>45</v>
      </c>
    </row>
    <row r="12" spans="1:3" x14ac:dyDescent="0.2">
      <c r="A12" t="s">
        <v>46</v>
      </c>
      <c r="B12" t="s">
        <v>41</v>
      </c>
    </row>
    <row r="13" spans="1:3" x14ac:dyDescent="0.2">
      <c r="A13" s="17" t="s">
        <v>47</v>
      </c>
      <c r="B13" s="17">
        <v>3000</v>
      </c>
    </row>
    <row r="14" spans="1:3" x14ac:dyDescent="0.2">
      <c r="A14" s="17"/>
      <c r="B14" s="17"/>
    </row>
    <row r="15" spans="1:3" x14ac:dyDescent="0.2">
      <c r="A15" s="17"/>
      <c r="B15" s="17"/>
    </row>
    <row r="16" spans="1:3" x14ac:dyDescent="0.2">
      <c r="A16" s="17" t="s">
        <v>48</v>
      </c>
      <c r="B16">
        <f>SUBTOTAL(109,pretax[monthly])</f>
        <v>3000</v>
      </c>
    </row>
    <row r="17" spans="1:6" x14ac:dyDescent="0.2">
      <c r="A17" s="17"/>
      <c r="B17" s="34"/>
    </row>
    <row r="18" spans="1:6" x14ac:dyDescent="0.2">
      <c r="B18" s="5"/>
      <c r="F18" s="1"/>
    </row>
    <row r="19" spans="1:6" x14ac:dyDescent="0.2">
      <c r="C19" s="1"/>
      <c r="F19" s="7"/>
    </row>
    <row r="20" spans="1:6" x14ac:dyDescent="0.2">
      <c r="B20" s="2"/>
      <c r="C20" s="1"/>
      <c r="F20" s="7"/>
    </row>
    <row r="21" spans="1:6" x14ac:dyDescent="0.2">
      <c r="C21" s="1"/>
      <c r="F21" s="7"/>
    </row>
    <row r="22" spans="1:6" x14ac:dyDescent="0.2">
      <c r="C22" s="1"/>
      <c r="F22" s="7"/>
    </row>
    <row r="23" spans="1:6" x14ac:dyDescent="0.2">
      <c r="B23" s="1"/>
      <c r="C23" s="1"/>
      <c r="F23" s="3"/>
    </row>
    <row r="24" spans="1:6" x14ac:dyDescent="0.2">
      <c r="B24" s="1"/>
    </row>
    <row r="25" spans="1:6" x14ac:dyDescent="0.2">
      <c r="B25" s="1"/>
    </row>
    <row r="30" spans="1:6" x14ac:dyDescent="0.2">
      <c r="B30" s="4"/>
    </row>
    <row r="31" spans="1:6" x14ac:dyDescent="0.2">
      <c r="B31" s="4"/>
    </row>
    <row r="33" spans="2:3" x14ac:dyDescent="0.2">
      <c r="C33" s="3"/>
    </row>
    <row r="35" spans="2:3" x14ac:dyDescent="0.2">
      <c r="B35" s="6"/>
    </row>
    <row r="36" spans="2:3" x14ac:dyDescent="0.2">
      <c r="C36" s="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F6B0-DBA3-0B48-867A-EE1E1164F517}">
  <sheetPr codeName="Sheet3"/>
  <dimension ref="A1:H33"/>
  <sheetViews>
    <sheetView workbookViewId="0">
      <selection activeCell="E22" sqref="E22"/>
    </sheetView>
  </sheetViews>
  <sheetFormatPr baseColWidth="10" defaultRowHeight="16" x14ac:dyDescent="0.2"/>
  <cols>
    <col min="6" max="6" width="11" bestFit="1" customWidth="1"/>
    <col min="7" max="7" width="11.1640625" bestFit="1" customWidth="1"/>
    <col min="8" max="8" width="15.1640625" bestFit="1" customWidth="1"/>
  </cols>
  <sheetData>
    <row r="1" spans="1:5" x14ac:dyDescent="0.2">
      <c r="A1" t="s">
        <v>51</v>
      </c>
      <c r="B1" t="s">
        <v>34</v>
      </c>
      <c r="C1" t="s">
        <v>18</v>
      </c>
      <c r="D1" t="s">
        <v>49</v>
      </c>
      <c r="E1" t="s">
        <v>50</v>
      </c>
    </row>
    <row r="2" spans="1:5" x14ac:dyDescent="0.2">
      <c r="A2" t="s">
        <v>32</v>
      </c>
      <c r="B2">
        <v>0</v>
      </c>
      <c r="C2" s="18">
        <v>0.1</v>
      </c>
    </row>
    <row r="3" spans="1:5" x14ac:dyDescent="0.2">
      <c r="A3" t="s">
        <v>32</v>
      </c>
      <c r="B3">
        <v>9525</v>
      </c>
      <c r="C3" s="18">
        <v>0.12</v>
      </c>
      <c r="D3">
        <f>B3*C2</f>
        <v>952.5</v>
      </c>
    </row>
    <row r="4" spans="1:5" x14ac:dyDescent="0.2">
      <c r="A4" t="s">
        <v>32</v>
      </c>
      <c r="B4">
        <v>38700</v>
      </c>
      <c r="C4" s="18">
        <v>0.22</v>
      </c>
      <c r="D4">
        <f t="shared" ref="D4:D9" si="0">B4*C3</f>
        <v>4644</v>
      </c>
    </row>
    <row r="5" spans="1:5" x14ac:dyDescent="0.2">
      <c r="A5" t="s">
        <v>32</v>
      </c>
      <c r="B5">
        <v>82500</v>
      </c>
      <c r="C5" s="18">
        <v>0.24</v>
      </c>
      <c r="D5">
        <f t="shared" si="0"/>
        <v>18150</v>
      </c>
    </row>
    <row r="6" spans="1:5" x14ac:dyDescent="0.2">
      <c r="A6" t="s">
        <v>32</v>
      </c>
      <c r="B6">
        <v>157500</v>
      </c>
      <c r="C6" s="18">
        <v>0.32</v>
      </c>
      <c r="D6">
        <f t="shared" si="0"/>
        <v>37800</v>
      </c>
    </row>
    <row r="7" spans="1:5" x14ac:dyDescent="0.2">
      <c r="A7" t="s">
        <v>32</v>
      </c>
      <c r="B7">
        <v>200000</v>
      </c>
      <c r="C7" s="18">
        <v>0.35</v>
      </c>
      <c r="D7">
        <f t="shared" si="0"/>
        <v>64000</v>
      </c>
    </row>
    <row r="8" spans="1:5" x14ac:dyDescent="0.2">
      <c r="A8" t="s">
        <v>32</v>
      </c>
      <c r="B8">
        <v>500000</v>
      </c>
      <c r="C8" s="18">
        <v>0.37</v>
      </c>
      <c r="D8">
        <f t="shared" si="0"/>
        <v>175000</v>
      </c>
    </row>
    <row r="9" spans="1:5" x14ac:dyDescent="0.2">
      <c r="A9" t="s">
        <v>32</v>
      </c>
      <c r="B9" s="17">
        <v>2000000</v>
      </c>
      <c r="C9" s="18">
        <f>C8</f>
        <v>0.37</v>
      </c>
      <c r="D9">
        <f t="shared" si="0"/>
        <v>740000</v>
      </c>
    </row>
    <row r="10" spans="1:5" x14ac:dyDescent="0.2">
      <c r="C10" s="18"/>
    </row>
    <row r="11" spans="1:5" x14ac:dyDescent="0.2">
      <c r="A11" t="s">
        <v>33</v>
      </c>
      <c r="B11">
        <v>0</v>
      </c>
      <c r="C11" s="18">
        <v>0.01</v>
      </c>
    </row>
    <row r="12" spans="1:5" x14ac:dyDescent="0.2">
      <c r="A12" t="s">
        <v>33</v>
      </c>
      <c r="B12">
        <v>8223</v>
      </c>
      <c r="C12" s="18">
        <v>0.02</v>
      </c>
    </row>
    <row r="13" spans="1:5" x14ac:dyDescent="0.2">
      <c r="A13" t="s">
        <v>33</v>
      </c>
      <c r="B13">
        <v>19495</v>
      </c>
      <c r="C13" s="18">
        <v>0.03</v>
      </c>
    </row>
    <row r="14" spans="1:5" x14ac:dyDescent="0.2">
      <c r="A14" t="s">
        <v>33</v>
      </c>
      <c r="B14">
        <v>30769</v>
      </c>
      <c r="C14" s="18">
        <v>0.04</v>
      </c>
    </row>
    <row r="15" spans="1:5" x14ac:dyDescent="0.2">
      <c r="A15" t="s">
        <v>33</v>
      </c>
      <c r="B15">
        <v>42711</v>
      </c>
      <c r="C15" s="18">
        <v>0.08</v>
      </c>
    </row>
    <row r="16" spans="1:5" x14ac:dyDescent="0.2">
      <c r="A16" t="s">
        <v>33</v>
      </c>
      <c r="B16">
        <v>53980</v>
      </c>
      <c r="C16" s="18">
        <v>9.2999999999999999E-2</v>
      </c>
    </row>
    <row r="17" spans="1:8" x14ac:dyDescent="0.2">
      <c r="A17" t="s">
        <v>33</v>
      </c>
      <c r="B17">
        <v>275738</v>
      </c>
      <c r="C17" s="18">
        <v>0.10299999999999999</v>
      </c>
    </row>
    <row r="18" spans="1:8" x14ac:dyDescent="0.2">
      <c r="A18" t="s">
        <v>33</v>
      </c>
      <c r="B18">
        <v>330884</v>
      </c>
      <c r="C18" s="18">
        <v>0.113</v>
      </c>
    </row>
    <row r="19" spans="1:8" x14ac:dyDescent="0.2">
      <c r="A19" t="s">
        <v>33</v>
      </c>
      <c r="B19">
        <v>551473</v>
      </c>
      <c r="C19" s="18">
        <v>0.123</v>
      </c>
    </row>
    <row r="20" spans="1:8" x14ac:dyDescent="0.2">
      <c r="A20" t="s">
        <v>33</v>
      </c>
      <c r="B20">
        <v>1000000</v>
      </c>
      <c r="C20" s="18">
        <v>0.13300000000000001</v>
      </c>
    </row>
    <row r="21" spans="1:8" x14ac:dyDescent="0.2">
      <c r="A21" t="s">
        <v>33</v>
      </c>
      <c r="B21" s="17">
        <v>2000000</v>
      </c>
      <c r="C21" s="18">
        <v>0.13300000000000001</v>
      </c>
    </row>
    <row r="22" spans="1:8" x14ac:dyDescent="0.2">
      <c r="C22" s="18"/>
    </row>
    <row r="23" spans="1:8" x14ac:dyDescent="0.2">
      <c r="A23" t="s">
        <v>35</v>
      </c>
      <c r="B23">
        <v>0</v>
      </c>
      <c r="C23" s="18">
        <v>0</v>
      </c>
    </row>
    <row r="24" spans="1:8" x14ac:dyDescent="0.2">
      <c r="B24" s="17">
        <v>2000000</v>
      </c>
      <c r="C24" s="18">
        <v>0</v>
      </c>
      <c r="H24" s="19"/>
    </row>
    <row r="25" spans="1:8" x14ac:dyDescent="0.2">
      <c r="H25" s="19"/>
    </row>
    <row r="26" spans="1:8" x14ac:dyDescent="0.2">
      <c r="H26" s="19"/>
    </row>
    <row r="27" spans="1:8" x14ac:dyDescent="0.2">
      <c r="H27" s="19"/>
    </row>
    <row r="28" spans="1:8" x14ac:dyDescent="0.2">
      <c r="H28" s="19"/>
    </row>
    <row r="29" spans="1:8" x14ac:dyDescent="0.2">
      <c r="H29" s="19"/>
    </row>
    <row r="30" spans="1:8" x14ac:dyDescent="0.2">
      <c r="H30" s="19"/>
    </row>
    <row r="31" spans="1:8" x14ac:dyDescent="0.2">
      <c r="H31" s="19"/>
    </row>
    <row r="32" spans="1:8" x14ac:dyDescent="0.2">
      <c r="H32" s="19"/>
    </row>
    <row r="33" spans="8:8" x14ac:dyDescent="0.2">
      <c r="H33" s="19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5794-E09E-4849-9B8D-214D57B14522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b">
        <v>1</v>
      </c>
    </row>
    <row r="2" spans="1:1" x14ac:dyDescent="0.2">
      <c r="A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worksheets</vt:lpstr>
      <vt:lpstr>tax brakets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Okulist</dc:creator>
  <cp:lastModifiedBy>Igor Okulist</cp:lastModifiedBy>
  <dcterms:created xsi:type="dcterms:W3CDTF">2019-06-05T04:14:07Z</dcterms:created>
  <dcterms:modified xsi:type="dcterms:W3CDTF">2019-06-14T08:41:44Z</dcterms:modified>
</cp:coreProperties>
</file>