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nnections.xml" ContentType="application/vnd.openxmlformats-officedocument.spreadsheetml.connections+xml"/>
  <Override PartName="/xl/queryTables/queryTable1.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850" activeTab="1"/>
  </bookViews>
  <sheets>
    <sheet name="STS3215" sheetId="2" r:id="rId1"/>
    <sheet name="Hexadecimal instruction generat" sheetId="3" r:id="rId2"/>
  </sheets>
  <definedNames>
    <definedName name="_xlnm.Print_Area" localSheetId="0">'STS3215'!$C$2:$M$59</definedName>
    <definedName name="_xlnm.Print_Titles" localSheetId="0">'STS3215'!$2:$10</definedName>
    <definedName name="SCS215_V2" localSheetId="0">'STS3215'!$C$16:$K$59</definedName>
  </definedNames>
  <calcPr calcId="144525" concurrentCalc="0"/>
</workbook>
</file>

<file path=xl/comments1.xml><?xml version="1.0" encoding="utf-8"?>
<comments xmlns="http://schemas.openxmlformats.org/spreadsheetml/2006/main">
  <authors>
    <author>ASUS</author>
  </authors>
  <commentList>
    <comment ref="D1" authorId="0">
      <text>
        <r>
          <rPr>
            <b/>
            <sz val="9"/>
            <rFont val="宋体"/>
            <charset val="134"/>
          </rPr>
          <t>稳定版本:
SMServo2.40-STM32-485(181114).bin(固件版本：2.43)
一、出厂参数增加移动检测最小速度(80)
二、出厂参数增加电机模式步进限制(84)
PWM步进=加速度(ACC)*4，ACC=0则默认为值出厂预设最大值，最大步进限制=步进限制参数(84)*4
三、相位第3位为速度模式位(详细参考相位说明)
速度模式位0：速度0为停止
速度模式位1：速度0为最高速度
四、EPROM存储算法优化，原算法适合频繁读写EPROM操作，算法复杂，可能存在不可预知BUG，修改后算法更加精简，适合偶尔进行读写操作应用。升级固件后需要重设参数
SMServo2.40-STM32-485(181121).bin(固件版本：2.43)
一、修正位置校正参数方向位(bit15修正为bit11)
2018-11-26 更新批量固件
SMServo2.40-STM32-485(190225).bin(固件版本：2.43)
一、相位（18），bit7作为伺服方向位(bit7伺服方向与bit0相位，配合调节)
二、扭矩开关(40)，bit7作为中位较正位，bit7=1把当前位置作为中位（2048），较正成功bit7=0</t>
        </r>
      </text>
    </comment>
  </commentList>
</comments>
</file>

<file path=xl/connections.xml><?xml version="1.0" encoding="utf-8"?>
<connections xmlns="http://schemas.openxmlformats.org/spreadsheetml/2006/main">
  <connection id="1" name="SCS215-V2321" type="6" background="1" refreshedVersion="2" saveData="1">
    <textPr sourceFile="C:\Users\Lenovo\Desktop\SCS215-V2.txt" tab="0" comma="1" consecutive="1">
      <textFields>
        <textField/>
      </textFields>
    </textPr>
  </connection>
</connections>
</file>

<file path=xl/sharedStrings.xml><?xml version="1.0" encoding="utf-8"?>
<sst xmlns="http://schemas.openxmlformats.org/spreadsheetml/2006/main" count="536" uniqueCount="250">
  <si>
    <t>SMServo2.40-STM32-485(190225).bin(固件版本：2.43)</t>
  </si>
  <si>
    <t>2019-02-25 核对更新</t>
  </si>
  <si>
    <t>STS3215 Analysis of memory table parameters -V3.6</t>
  </si>
  <si>
    <t>No load speed（RPM)</t>
  </si>
  <si>
    <t>Test voltage(V)</t>
  </si>
  <si>
    <t>7.4V</t>
  </si>
  <si>
    <t>No load speed（step/s）</t>
  </si>
  <si>
    <t>No load current（mA)</t>
  </si>
  <si>
    <t>Maximum Effective Angle (Degree)</t>
  </si>
  <si>
    <t>Support multi turn and large angle control, power failure does not save the number of cycles</t>
  </si>
  <si>
    <t>Resolution (step)</t>
  </si>
  <si>
    <t>Minimum Resolution Angle (Degree/Step)</t>
  </si>
  <si>
    <t>Electronic dead zone（degree）</t>
  </si>
  <si>
    <t>Acceleration (degrees / S ^ 2)</t>
  </si>
  <si>
    <t>Memory address</t>
  </si>
  <si>
    <t>Function</t>
  </si>
  <si>
    <t>Bytes</t>
  </si>
  <si>
    <t>Initial value</t>
  </si>
  <si>
    <t>Storage area</t>
  </si>
  <si>
    <t>authority</t>
  </si>
  <si>
    <t>Minimum value</t>
  </si>
  <si>
    <t>Maximum value</t>
  </si>
  <si>
    <t>unit</t>
  </si>
  <si>
    <t>Analysis of values</t>
  </si>
  <si>
    <t>0x</t>
  </si>
  <si>
    <t>DEC</t>
  </si>
  <si>
    <t>HEX</t>
  </si>
  <si>
    <t>Low Front High behind</t>
  </si>
  <si>
    <t>If the function address uses two bytes of data, the low byte is in the front address, and the high byte is in the back address</t>
  </si>
  <si>
    <t>Firmware major version number</t>
  </si>
  <si>
    <t>EPROM</t>
  </si>
  <si>
    <t>read</t>
  </si>
  <si>
    <t>Firmware sub version number</t>
  </si>
  <si>
    <t>servo Main Version Number</t>
  </si>
  <si>
    <t>servo sub version number</t>
  </si>
  <si>
    <t>ID</t>
  </si>
  <si>
    <t>read&amp;write</t>
  </si>
  <si>
    <t>number</t>
  </si>
  <si>
    <t>"Unique identification code on the bus. Duplicate ID number is not allowed on the same bus,254 (oxfe) is the broadcast ID, broadcast does not return a reply packet“</t>
  </si>
  <si>
    <t>Baud rate</t>
  </si>
  <si>
    <t>no</t>
  </si>
  <si>
    <t>0-7 represents baud rate as follows:
1000000，500000，250000，128000，115200，76800，57600，38400</t>
  </si>
  <si>
    <t>Return delay</t>
  </si>
  <si>
    <t>2us</t>
  </si>
  <si>
    <t>The minimum unit is 2us, and the maximum set return delay is 254 * 2 = 508us</t>
  </si>
  <si>
    <t>Response status level</t>
  </si>
  <si>
    <t>0: except for read instruction and Ping instruction, other instructions do not return reply packet;1: Returns a reply packet for all instructions“</t>
  </si>
  <si>
    <t>Minimum Angle Limitation</t>
  </si>
  <si>
    <t>step</t>
  </si>
  <si>
    <t>Set the minimum limit of motion stroke, the value is less than the maximum angle limit, and this value is 0 when the multi cycle absolute position control is carried out</t>
  </si>
  <si>
    <t>Maximum Angle Limitation</t>
  </si>
  <si>
    <t xml:space="preserve">Set the maximum limit of motion stroke, which is greater than the minimum angle limit, and the value is 0 when the multi turn absolute position control is adopted.
</t>
  </si>
  <si>
    <t>Maximum Temperature Limit</t>
  </si>
  <si>
    <t>°C</t>
  </si>
  <si>
    <t>The maximum operating temperature limit, if set to 70, the maximum temperature is 70 ℃, and the setting accuracy is 1 ℃</t>
  </si>
  <si>
    <t>Maximum input voltage</t>
  </si>
  <si>
    <t>0.1V</t>
  </si>
  <si>
    <t>If the maximum input voltage is set to 80, the maximum working voltage is limited to 8.0V and the setting accuracy is 0.1V</t>
  </si>
  <si>
    <t>Minimum input voltage</t>
  </si>
  <si>
    <t>If the minimum input voltage is set to 40, the minimum working voltage is limited to 4.0V and the setting accuracy is 0.1V</t>
  </si>
  <si>
    <t>Maximum torque</t>
  </si>
  <si>
    <t>Set the maximum output torque limit of the servo, and set 1000 = 100% * locked torque,Power on assigned to address 48 torque limit“</t>
  </si>
  <si>
    <t>phase</t>
  </si>
  <si>
    <t>Special function byte, which cannot be modified without special requirements. See special byte bit analysis for details</t>
  </si>
  <si>
    <t>Unloading condition</t>
  </si>
  <si>
    <t>Bit0 Bit1 bit2 bit3 bit4 bit5 corresponding bit is set to enable corresponding protection</t>
  </si>
  <si>
    <t>LED Alarm condition</t>
  </si>
  <si>
    <t>The corresponding bit of temperature current angle overload of voltage sensor is set to 0 to close the corresponding protection“Bit0 Bit1 bit2 bit3 bit4 bit5 corresponding bit is set to enable flashing alarm
The corresponding bit of temperature current angle overload of voltage sensor is set to 0 to turn off flashing light alarm“</t>
  </si>
  <si>
    <t>P Proportionality coefficient</t>
  </si>
  <si>
    <t>Proportional factor of control motor</t>
  </si>
  <si>
    <t>D Differential coefficient</t>
  </si>
  <si>
    <t>Differential coefficient of control motor</t>
  </si>
  <si>
    <t>I Integral coefficient</t>
  </si>
  <si>
    <t>Integral coefficient of control motor</t>
  </si>
  <si>
    <t>Minimum startup force</t>
  </si>
  <si>
    <t>Set the minimum output starting torque of servo and set 1000 = 100% * locked torque</t>
  </si>
  <si>
    <t>Clockwise insensitive area</t>
  </si>
  <si>
    <t>The minimum unit is a minimum resolution angle</t>
  </si>
  <si>
    <t>Counterclockwise insensitive region</t>
  </si>
  <si>
    <t>Protection current</t>
  </si>
  <si>
    <t>6.5mA</t>
  </si>
  <si>
    <t>The maximum current can be set at 3255ma</t>
  </si>
  <si>
    <t>Angular resolution</t>
  </si>
  <si>
    <t>For the amplification factor of minimum resolution angle (degree / step), the number of control turns can be extended by modifying this value</t>
  </si>
  <si>
    <t>Position correction</t>
  </si>
  <si>
    <t>Bit11 is the direction bit, indicating the positive and negative directions. Other bits can represent the range of 0-2047 steps</t>
  </si>
  <si>
    <t>Operation mode</t>
  </si>
  <si>
    <t>0: position servo mode
1: The motor is in constant speed mode, which is controlled by parameter 0x2e, and the highest bit 15 is the direction bit
2: PWM open-loop speed regulation mode, with parameter 0x2c running time parameter control, bit11 as direction bit
3: In step servo mode, the number of step progress is represented by parameter 0x2a, and the highest bit 15 is the direction bit“</t>
  </si>
  <si>
    <t>Protective torque</t>
  </si>
  <si>
    <t>After entering the overload protection, the output torque, if set to 20, means 20% of the maximum torque</t>
  </si>
  <si>
    <t>Protection time</t>
  </si>
  <si>
    <t>10ms</t>
  </si>
  <si>
    <t>The timing time when the current load output exceeds the overload torque and remains. If 200 is set to 2 seconds, the maximum can be set to 2.5 seconds</t>
  </si>
  <si>
    <t>Overload torque</t>
  </si>
  <si>
    <t>The maximum torque threshold of starting overload protection time meter, if set to 80, means 80% of the maximum torque</t>
  </si>
  <si>
    <t>Speed closed loop P proportional coefficient</t>
  </si>
  <si>
    <t>In the motor constant speed mode (mode 1), the speed loop proportional coefficient</t>
  </si>
  <si>
    <t>Over current protection time</t>
  </si>
  <si>
    <t>The maximum setting is 254 * 10ms = 2540ms</t>
  </si>
  <si>
    <t>Velocity closed loop I integral coefficient</t>
  </si>
  <si>
    <t>In the motor constant speed mode (mode 1), the speed loop integral coefficient</t>
  </si>
  <si>
    <t>0x28</t>
  </si>
  <si>
    <t>Torque switch</t>
  </si>
  <si>
    <t>SRAM</t>
  </si>
  <si>
    <t>Write 0: turn off torque output; write 1: turn on torque output; write 128: current position correction is 2048</t>
  </si>
  <si>
    <t>acceleration</t>
  </si>
  <si>
    <t>100step/s^2</t>
  </si>
  <si>
    <t>If it is set to 10, the speed will be changed by 1000 steps per second</t>
  </si>
  <si>
    <t>Target location</t>
  </si>
  <si>
    <t xml:space="preserve">Each step is a minimum resolution angle, absolute position control mode, the maximum corresponding to the maximum effective angle
</t>
  </si>
  <si>
    <t>Running time</t>
  </si>
  <si>
    <t>running speed</t>
  </si>
  <si>
    <t>step/s</t>
  </si>
  <si>
    <t>Number of steps in unit time (per second), 50 steps / second = 0.732 RPM (cycles per minute)</t>
  </si>
  <si>
    <t>Torque limit</t>
  </si>
  <si>
    <t>The initial value of power on is assigned by the maximum torque (0x10), which can be modified by the user to control the output of the maximum torque</t>
  </si>
  <si>
    <t>Lock mark</t>
  </si>
  <si>
    <t>"Write 0 closes the write lock, and the value written to EPROM address is saved after power failure.
Write 1 opens the write lock, and the value written to EPROM address is not saved after power failure“</t>
  </si>
  <si>
    <t>current location</t>
  </si>
  <si>
    <t>read-only</t>
  </si>
  <si>
    <t>In the absolute position control mode, the maximum value corresponds to the maximum effective angle</t>
  </si>
  <si>
    <t>Current speed</t>
  </si>
  <si>
    <t>Feedback the current speed of motor rotation, the number of steps in unit time (per second)</t>
  </si>
  <si>
    <t>Current load</t>
  </si>
  <si>
    <t>Voltage duty cycle of current control output drive motor</t>
  </si>
  <si>
    <t>Current voltage</t>
  </si>
  <si>
    <t>Current servo working voltage</t>
  </si>
  <si>
    <t>Current temperature</t>
  </si>
  <si>
    <t>Current internal operating temperature of the servo</t>
  </si>
  <si>
    <t>Asynchronous write flag</t>
  </si>
  <si>
    <t>When using asynchronous write instruction, flag bit</t>
  </si>
  <si>
    <t>Servo status</t>
  </si>
  <si>
    <t>Bit0 Bit1 bit2 bit3 bit4 bit5 corresponding bit is set to 1, indicating that the corresponding error occurs,Voltage sensor temperature current angle overload corresponding bit 0 is no phase error.</t>
  </si>
  <si>
    <t>Mobile sign</t>
  </si>
  <si>
    <t>When the servo is moving, it is marked as 1, and when the servo is stopped, it is 0</t>
  </si>
  <si>
    <t>Current current</t>
  </si>
  <si>
    <t>The maximum measurable current is 500 * 6.5ma = 3250ma</t>
  </si>
  <si>
    <t>总线上唯一的身份识别码，同一总线不可出现重复ID号
254号(OxFE)为广播ID，广播不返回应答包</t>
  </si>
  <si>
    <t>0-7分别代表波特率如下
1000000，500000，250000，128000，115200，76800，57600，38400</t>
  </si>
  <si>
    <t>最小单位为2us,最大可设置返回延时 254*2=508us</t>
  </si>
  <si>
    <t>0:除读指令与PING指令外其它指令不返回应答包
1:对所有指令返回应答包</t>
  </si>
  <si>
    <t>设置运动行程最小值限制，取值小于最大角度限制，多圈绝对位置控制时此值为0</t>
  </si>
  <si>
    <t>设置运动行程最大值限制，取值大于最小角度限制，多圈绝对位置控制时此值为0</t>
  </si>
  <si>
    <t>最高工作温度限制，如设置为70 则最高温度为70摄氏度，设置精度为1摄氏度</t>
  </si>
  <si>
    <t>最高输入电压如设置为80，则最高工作电压限制为8.0V，设置精度为0.1V</t>
  </si>
  <si>
    <t>最低输入电压如设置为40，则最低工作电压限制为4.0V，设置精度为0.1V</t>
  </si>
  <si>
    <r>
      <rPr>
        <sz val="10"/>
        <color theme="1"/>
        <rFont val="宋体"/>
        <charset val="134"/>
      </rPr>
      <t>设置舵机的最大输出扭矩限制，设1000 = 100% * 堵转扭力，
上电赋值给</t>
    </r>
    <r>
      <rPr>
        <sz val="10"/>
        <color rgb="FFFF0000"/>
        <rFont val="宋体"/>
        <charset val="134"/>
      </rPr>
      <t>48号地址</t>
    </r>
    <r>
      <rPr>
        <sz val="10"/>
        <color theme="1"/>
        <rFont val="宋体"/>
        <charset val="134"/>
      </rPr>
      <t>转矩限制</t>
    </r>
  </si>
  <si>
    <t>特殊功能字节，无特别需求不可修改,详见特殊字节位解析</t>
  </si>
  <si>
    <t>Bit0  Bit1  Bit2 Bit3 Bit4 Bit5 对应位设置1为开启相应保护
电压  传感器 温度 电流 角度  过载 对应位设置0为关闭相应保护</t>
  </si>
  <si>
    <t>Bit0  Bit1  Bit2 Bit3 Bit4 Bit5 对应位设置1为开启闪灯报警
电压  传感器 温度 电流 角度  过载 对应位设置0为关闭闪灯报警</t>
  </si>
  <si>
    <t>控制电机的比例系数</t>
  </si>
  <si>
    <t>控制电机的微分系数</t>
  </si>
  <si>
    <t>控制电机的积分系数</t>
  </si>
  <si>
    <t>设置舵机的最小输出启动扭矩，设1000 = 100% * 堵转扭力</t>
  </si>
  <si>
    <t>最小单位为一个最小分辨角度</t>
  </si>
  <si>
    <t>最大可设置电流为 500 * 6.5mA= 3250mA</t>
  </si>
  <si>
    <t>对传感器最小分辨角度（度/步）的放大系数，修改此值可以扩展控制圈数</t>
  </si>
  <si>
    <t>BIT11为方向位，表示正负方向，其他位可表示范围为0-2047步</t>
  </si>
  <si>
    <t>0：位置伺服模式
1：电机恒速模式,用参数0x2E运行速度参数控制，最高位BIT15为方向位
2：PWM开环调速度模式，用参数0x2C 运行时间参数控制，BIT11为方向位
3：步进伺服模式，用参数0x2A 目标位置表示步进步数，最高位BIT15为方向位</t>
  </si>
  <si>
    <t>进入过载保护后输出扭矩，如设20表示20%的最大扭矩</t>
  </si>
  <si>
    <t>当前负载输出超过过载扭力并保持的计时时长，如设200表示2秒，最大可设2.5秒</t>
  </si>
  <si>
    <t>启动过载保护时间计时的最大扭力阀值，如设80表示80%的最大扭矩</t>
  </si>
  <si>
    <t>电机恒速模式（模式1）下,速度环比例系数</t>
  </si>
  <si>
    <t>最大可设置254 * 10ms = 2540ms</t>
  </si>
  <si>
    <t>电机恒速模式（模式1）下,速度环积分系数</t>
  </si>
  <si>
    <t>写0：关闭扭力输出； 写1：打开扭力输出；写128：当前位置较正为2048</t>
  </si>
  <si>
    <t>如设置为10 则按1000步每秒平方的加减速度变速</t>
  </si>
  <si>
    <t>每步为一个最小分辨角度，绝对位置控制方式，最大对应最大有效角度</t>
  </si>
  <si>
    <t>单位时间（每秒）内运动的步数，50步/秒= 0.732 RPM(圈每分钟）</t>
  </si>
  <si>
    <t>上电初始值会由最大扭矩（0x10）赋值，用户可程序修改此值来控制最大扭矩的输出</t>
  </si>
  <si>
    <t>写0关闭写入锁，写入EPROM地址的值掉电保存
写1打开写入锁，写入EPROM地址的值掉电不保存</t>
  </si>
  <si>
    <t>反馈当前所处位置的步数，每步为一个最小分辨角度；绝对位置控制方式，最大值对应最大有效角度</t>
  </si>
  <si>
    <t>反馈当前电机转动的速度，单位时间（每秒）内运动的步数</t>
  </si>
  <si>
    <t>当前控制输出驱动电机的电压占空比</t>
  </si>
  <si>
    <t>当前舵机工作电压</t>
  </si>
  <si>
    <t>当前舵机内部工作温度</t>
  </si>
  <si>
    <t>采用异步写指令时，标志位</t>
  </si>
  <si>
    <t>Bit0  Bit1  Bit2 Bit3 Bit4 Bit5 对应位被置1表示相应错误出现
电压  传感器 温度 电流 角度  过载 对应位0为无相应该错误</t>
  </si>
  <si>
    <t>舵机在运动时标志为1，舵机停止时为0</t>
  </si>
  <si>
    <t>最大可测量电流为 500 * 6.5mA= 3250mA</t>
  </si>
  <si>
    <t>Turn off the lock protection</t>
  </si>
  <si>
    <t>Input range</t>
  </si>
  <si>
    <t>Input control parameters</t>
  </si>
  <si>
    <t>Decimal input</t>
  </si>
  <si>
    <t>SC</t>
  </si>
  <si>
    <t>ID number</t>
  </si>
  <si>
    <t>0-254</t>
  </si>
  <si>
    <t>Write instruction</t>
  </si>
  <si>
    <t>First address</t>
  </si>
  <si>
    <t>change ID number</t>
  </si>
  <si>
    <t>0 close</t>
  </si>
  <si>
    <t>1 Open lock sign</t>
  </si>
  <si>
    <t>Turn off lock protection command</t>
  </si>
  <si>
    <t>Header</t>
  </si>
  <si>
    <t xml:space="preserve">instruction Packet length </t>
  </si>
  <si>
    <t>instruction</t>
  </si>
  <si>
    <t>write first address</t>
  </si>
  <si>
    <t>ID data</t>
  </si>
  <si>
    <t>Check code</t>
  </si>
  <si>
    <t>hexadecimal</t>
  </si>
  <si>
    <t>decimal system</t>
  </si>
  <si>
    <t>Generating hexadecimal instructions</t>
  </si>
  <si>
    <t>input range</t>
  </si>
  <si>
    <t>Modify ID number instruction</t>
  </si>
  <si>
    <t>Modify protection conditions</t>
  </si>
  <si>
    <t>Modify protection value</t>
  </si>
  <si>
    <t>protection value</t>
  </si>
  <si>
    <t>The current position correction is 2048</t>
  </si>
  <si>
    <t>SC/ST</t>
  </si>
  <si>
    <t>ST</t>
  </si>
  <si>
    <t>open</t>
  </si>
  <si>
    <t>close</t>
  </si>
  <si>
    <t>Median automatic alignment</t>
  </si>
  <si>
    <t>Switching force enable</t>
  </si>
  <si>
    <t>write data</t>
  </si>
  <si>
    <t>Switching force enable instruction</t>
  </si>
  <si>
    <t>Read data length</t>
  </si>
  <si>
    <t>0-253</t>
  </si>
  <si>
    <t>position</t>
  </si>
  <si>
    <t>0-1023</t>
  </si>
  <si>
    <t>0-4095</t>
  </si>
  <si>
    <t>time</t>
  </si>
  <si>
    <t>--</t>
  </si>
  <si>
    <t>speed</t>
  </si>
  <si>
    <t>0-150</t>
  </si>
  <si>
    <t>ST series</t>
  </si>
  <si>
    <t>Position low byte</t>
  </si>
  <si>
    <t>Location high byte</t>
  </si>
  <si>
    <t>Time low byte</t>
  </si>
  <si>
    <t>Time high byte</t>
  </si>
  <si>
    <t>Speed low byte</t>
  </si>
  <si>
    <t>Speed high byte</t>
  </si>
  <si>
    <t>(Unit)</t>
  </si>
  <si>
    <t>Multi loop control</t>
  </si>
  <si>
    <t>Acceleration</t>
  </si>
  <si>
    <t>0-255</t>
  </si>
  <si>
    <t xml:space="preserve">8.878 °/s2 </t>
  </si>
  <si>
    <t>Position</t>
  </si>
  <si>
    <t>-30719~+30719  （正负7.5圈）</t>
  </si>
  <si>
    <t>empty set0</t>
  </si>
  <si>
    <t>0.732RPM</t>
  </si>
  <si>
    <t>no function</t>
  </si>
  <si>
    <t>Acceleration byte</t>
  </si>
  <si>
    <t>Read position instruction</t>
  </si>
  <si>
    <t>read instruction</t>
  </si>
  <si>
    <t>Number of bytes</t>
  </si>
  <si>
    <t>SC series</t>
  </si>
  <si>
    <t>Number of turns clear command</t>
  </si>
  <si>
    <t>STBL</t>
  </si>
  <si>
    <t>Number of turns cleared</t>
  </si>
</sst>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0\x"/>
    <numFmt numFmtId="178" formatCode="0.0%"/>
  </numFmts>
  <fonts count="27">
    <font>
      <sz val="11"/>
      <color theme="1"/>
      <name val="等线"/>
      <charset val="134"/>
      <scheme val="minor"/>
    </font>
    <font>
      <sz val="11"/>
      <color theme="1"/>
      <name val="宋体"/>
      <charset val="134"/>
    </font>
    <font>
      <b/>
      <sz val="14"/>
      <color theme="1"/>
      <name val="等线"/>
      <charset val="134"/>
      <scheme val="minor"/>
    </font>
    <font>
      <sz val="10"/>
      <color rgb="FFFF0000"/>
      <name val="等线"/>
      <charset val="134"/>
      <scheme val="minor"/>
    </font>
    <font>
      <sz val="11"/>
      <color rgb="FFFF0000"/>
      <name val="等线"/>
      <charset val="134"/>
      <scheme val="minor"/>
    </font>
    <font>
      <sz val="10"/>
      <color theme="1"/>
      <name val="宋体"/>
      <charset val="134"/>
    </font>
    <font>
      <sz val="10"/>
      <color rgb="FFFF0000"/>
      <name val="宋体"/>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b/>
      <sz val="9"/>
      <name val="宋体"/>
      <charset val="134"/>
    </font>
  </fonts>
  <fills count="3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top style="thin">
        <color auto="1"/>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7" fillId="6" borderId="0" applyNumberFormat="0" applyBorder="0" applyAlignment="0" applyProtection="0">
      <alignment vertical="center"/>
    </xf>
    <xf numFmtId="0" fontId="8" fillId="7"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8" borderId="0" applyNumberFormat="0" applyBorder="0" applyAlignment="0" applyProtection="0">
      <alignment vertical="center"/>
    </xf>
    <xf numFmtId="0" fontId="9" fillId="9" borderId="0" applyNumberFormat="0" applyBorder="0" applyAlignment="0" applyProtection="0">
      <alignment vertical="center"/>
    </xf>
    <xf numFmtId="43" fontId="0" fillId="0" borderId="0" applyFont="0" applyFill="0" applyBorder="0" applyAlignment="0" applyProtection="0">
      <alignment vertical="center"/>
    </xf>
    <xf numFmtId="0" fontId="10" fillId="10"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1" borderId="9" applyNumberFormat="0" applyFont="0" applyAlignment="0" applyProtection="0">
      <alignment vertical="center"/>
    </xf>
    <xf numFmtId="0" fontId="10" fillId="12"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10" applyNumberFormat="0" applyFill="0" applyAlignment="0" applyProtection="0">
      <alignment vertical="center"/>
    </xf>
    <xf numFmtId="0" fontId="18" fillId="0" borderId="10" applyNumberFormat="0" applyFill="0" applyAlignment="0" applyProtection="0">
      <alignment vertical="center"/>
    </xf>
    <xf numFmtId="0" fontId="10" fillId="13" borderId="0" applyNumberFormat="0" applyBorder="0" applyAlignment="0" applyProtection="0">
      <alignment vertical="center"/>
    </xf>
    <xf numFmtId="0" fontId="13" fillId="0" borderId="11" applyNumberFormat="0" applyFill="0" applyAlignment="0" applyProtection="0">
      <alignment vertical="center"/>
    </xf>
    <xf numFmtId="0" fontId="10" fillId="14" borderId="0" applyNumberFormat="0" applyBorder="0" applyAlignment="0" applyProtection="0">
      <alignment vertical="center"/>
    </xf>
    <xf numFmtId="0" fontId="19" fillId="15" borderId="12" applyNumberFormat="0" applyAlignment="0" applyProtection="0">
      <alignment vertical="center"/>
    </xf>
    <xf numFmtId="0" fontId="20" fillId="15" borderId="8" applyNumberFormat="0" applyAlignment="0" applyProtection="0">
      <alignment vertical="center"/>
    </xf>
    <xf numFmtId="0" fontId="21" fillId="16" borderId="13" applyNumberFormat="0" applyAlignment="0" applyProtection="0">
      <alignment vertical="center"/>
    </xf>
    <xf numFmtId="0" fontId="7" fillId="17" borderId="0" applyNumberFormat="0" applyBorder="0" applyAlignment="0" applyProtection="0">
      <alignment vertical="center"/>
    </xf>
    <xf numFmtId="0" fontId="10" fillId="18" borderId="0" applyNumberFormat="0" applyBorder="0" applyAlignment="0" applyProtection="0">
      <alignment vertical="center"/>
    </xf>
    <xf numFmtId="0" fontId="22" fillId="0" borderId="14" applyNumberFormat="0" applyFill="0" applyAlignment="0" applyProtection="0">
      <alignment vertical="center"/>
    </xf>
    <xf numFmtId="0" fontId="23" fillId="0" borderId="15" applyNumberFormat="0" applyFill="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7" fillId="21" borderId="0" applyNumberFormat="0" applyBorder="0" applyAlignment="0" applyProtection="0">
      <alignment vertical="center"/>
    </xf>
    <xf numFmtId="0" fontId="10" fillId="22" borderId="0" applyNumberFormat="0" applyBorder="0" applyAlignment="0" applyProtection="0">
      <alignment vertical="center"/>
    </xf>
    <xf numFmtId="0" fontId="7" fillId="23" borderId="0" applyNumberFormat="0" applyBorder="0" applyAlignment="0" applyProtection="0">
      <alignment vertical="center"/>
    </xf>
    <xf numFmtId="0" fontId="7" fillId="5"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10" fillId="26" borderId="0" applyNumberFormat="0" applyBorder="0" applyAlignment="0" applyProtection="0">
      <alignment vertical="center"/>
    </xf>
    <xf numFmtId="0" fontId="10" fillId="27"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10" fillId="30" borderId="0" applyNumberFormat="0" applyBorder="0" applyAlignment="0" applyProtection="0">
      <alignment vertical="center"/>
    </xf>
    <xf numFmtId="0" fontId="7" fillId="31" borderId="0" applyNumberFormat="0" applyBorder="0" applyAlignment="0" applyProtection="0">
      <alignment vertical="center"/>
    </xf>
    <xf numFmtId="0" fontId="10" fillId="32" borderId="0" applyNumberFormat="0" applyBorder="0" applyAlignment="0" applyProtection="0">
      <alignment vertical="center"/>
    </xf>
    <xf numFmtId="0" fontId="10" fillId="33" borderId="0" applyNumberFormat="0" applyBorder="0" applyAlignment="0" applyProtection="0">
      <alignment vertical="center"/>
    </xf>
    <xf numFmtId="0" fontId="7" fillId="34" borderId="0" applyNumberFormat="0" applyBorder="0" applyAlignment="0" applyProtection="0">
      <alignment vertical="center"/>
    </xf>
    <xf numFmtId="0" fontId="10" fillId="35" borderId="0" applyNumberFormat="0" applyBorder="0" applyAlignment="0" applyProtection="0">
      <alignment vertical="center"/>
    </xf>
    <xf numFmtId="0" fontId="0" fillId="0" borderId="0"/>
  </cellStyleXfs>
  <cellXfs count="78">
    <xf numFmtId="0" fontId="0" fillId="0" borderId="0" xfId="0">
      <alignment vertical="center"/>
    </xf>
    <xf numFmtId="0" fontId="1" fillId="0" borderId="0" xfId="49" applyFont="1"/>
    <xf numFmtId="0" fontId="0" fillId="0" borderId="0" xfId="49"/>
    <xf numFmtId="0" fontId="1" fillId="0" borderId="1" xfId="49" applyFont="1" applyBorder="1" applyAlignment="1">
      <alignment horizontal="center"/>
    </xf>
    <xf numFmtId="0" fontId="1" fillId="0" borderId="0" xfId="49" applyFont="1" applyAlignment="1">
      <alignment horizontal="center"/>
    </xf>
    <xf numFmtId="0" fontId="1" fillId="0" borderId="2" xfId="49" applyFont="1" applyFill="1" applyBorder="1" applyAlignment="1">
      <alignment horizontal="center"/>
    </xf>
    <xf numFmtId="0" fontId="0" fillId="0" borderId="2" xfId="49" applyBorder="1" applyAlignment="1">
      <alignment horizontal="center"/>
    </xf>
    <xf numFmtId="0" fontId="1" fillId="0" borderId="2" xfId="49" applyFont="1" applyBorder="1" applyAlignment="1">
      <alignment horizontal="right"/>
    </xf>
    <xf numFmtId="0" fontId="1" fillId="2" borderId="2" xfId="49" applyFont="1" applyFill="1" applyBorder="1" applyAlignment="1">
      <alignment horizontal="center"/>
    </xf>
    <xf numFmtId="0" fontId="1" fillId="0" borderId="2" xfId="49" applyFont="1" applyFill="1" applyBorder="1" applyAlignment="1">
      <alignment horizontal="right"/>
    </xf>
    <xf numFmtId="0" fontId="1" fillId="0" borderId="2" xfId="49" applyFont="1" applyBorder="1" applyAlignment="1">
      <alignment horizontal="center" vertical="center"/>
    </xf>
    <xf numFmtId="0" fontId="1" fillId="0" borderId="3" xfId="49" applyFont="1" applyFill="1" applyBorder="1" applyAlignment="1">
      <alignment horizontal="center"/>
    </xf>
    <xf numFmtId="0" fontId="1" fillId="0" borderId="4" xfId="49" applyFont="1" applyFill="1" applyBorder="1" applyAlignment="1">
      <alignment horizontal="center"/>
    </xf>
    <xf numFmtId="0" fontId="1" fillId="0" borderId="2" xfId="49" applyFont="1" applyBorder="1" applyAlignment="1">
      <alignment horizontal="center"/>
    </xf>
    <xf numFmtId="0" fontId="1" fillId="0" borderId="2" xfId="49" applyFont="1" applyBorder="1" applyAlignment="1">
      <alignment horizontal="center" wrapText="1"/>
    </xf>
    <xf numFmtId="0" fontId="1" fillId="0" borderId="2" xfId="49" applyFont="1" applyBorder="1" applyAlignment="1">
      <alignment wrapText="1"/>
    </xf>
    <xf numFmtId="0" fontId="1" fillId="0" borderId="2" xfId="49" applyFont="1" applyBorder="1"/>
    <xf numFmtId="0" fontId="1" fillId="0" borderId="5" xfId="49" applyFont="1" applyBorder="1" applyAlignment="1">
      <alignment horizontal="center"/>
    </xf>
    <xf numFmtId="0" fontId="1" fillId="0" borderId="0" xfId="49" applyFont="1" applyBorder="1"/>
    <xf numFmtId="0" fontId="0" fillId="0" borderId="0" xfId="49" applyAlignment="1">
      <alignment horizontal="center"/>
    </xf>
    <xf numFmtId="0" fontId="0" fillId="2" borderId="2" xfId="49" applyFill="1" applyBorder="1" applyAlignment="1">
      <alignment horizontal="center"/>
    </xf>
    <xf numFmtId="0" fontId="1" fillId="3" borderId="2" xfId="49" applyFont="1" applyFill="1" applyBorder="1" applyAlignment="1">
      <alignment horizontal="center"/>
    </xf>
    <xf numFmtId="0" fontId="0" fillId="0" borderId="2" xfId="49" applyBorder="1" applyAlignment="1">
      <alignment horizontal="right"/>
    </xf>
    <xf numFmtId="0" fontId="0" fillId="0" borderId="0" xfId="49" applyAlignment="1"/>
    <xf numFmtId="0" fontId="0" fillId="0" borderId="2" xfId="49" applyBorder="1" applyAlignment="1">
      <alignment horizontal="center" vertical="center"/>
    </xf>
    <xf numFmtId="0" fontId="0" fillId="0" borderId="2" xfId="49" applyBorder="1" applyAlignment="1">
      <alignment horizontal="left"/>
    </xf>
    <xf numFmtId="0" fontId="0" fillId="0" borderId="3" xfId="49" applyBorder="1" applyAlignment="1"/>
    <xf numFmtId="0" fontId="0" fillId="0" borderId="6" xfId="49" applyBorder="1" applyAlignment="1"/>
    <xf numFmtId="0" fontId="1" fillId="0" borderId="2" xfId="49" applyFont="1" applyBorder="1" applyAlignment="1"/>
    <xf numFmtId="0" fontId="0" fillId="0" borderId="2" xfId="49" applyBorder="1" applyAlignment="1">
      <alignment horizontal="center" wrapText="1"/>
    </xf>
    <xf numFmtId="0" fontId="0" fillId="0" borderId="2" xfId="49" applyBorder="1"/>
    <xf numFmtId="0" fontId="0" fillId="0" borderId="0" xfId="49" applyAlignment="1">
      <alignment horizontal="left"/>
    </xf>
    <xf numFmtId="0" fontId="0" fillId="0" borderId="0" xfId="49" applyFont="1" applyFill="1" applyAlignment="1"/>
    <xf numFmtId="0" fontId="0" fillId="3" borderId="1" xfId="49" applyFill="1" applyBorder="1" applyAlignment="1">
      <alignment horizontal="center"/>
    </xf>
    <xf numFmtId="0" fontId="0" fillId="3" borderId="2" xfId="49" applyFill="1" applyBorder="1"/>
    <xf numFmtId="0" fontId="0" fillId="3" borderId="2" xfId="49" applyFill="1" applyBorder="1" applyAlignment="1">
      <alignment horizontal="center"/>
    </xf>
    <xf numFmtId="0" fontId="0" fillId="0" borderId="4" xfId="49" applyBorder="1" applyAlignment="1"/>
    <xf numFmtId="0" fontId="0" fillId="0" borderId="0" xfId="0" applyAlignment="1">
      <alignment horizontal="center" vertical="center"/>
    </xf>
    <xf numFmtId="0" fontId="0" fillId="0" borderId="0" xfId="0" applyAlignment="1">
      <alignment horizontal="left" vertical="center"/>
    </xf>
    <xf numFmtId="0" fontId="2" fillId="0" borderId="0" xfId="0" applyFont="1" applyAlignment="1">
      <alignment horizontal="center" vertical="center"/>
    </xf>
    <xf numFmtId="0" fontId="0" fillId="0" borderId="0" xfId="0" applyFont="1" applyFill="1" applyAlignment="1">
      <alignment horizontal="right" vertical="center"/>
    </xf>
    <xf numFmtId="176" fontId="0" fillId="0" borderId="0" xfId="0" applyNumberFormat="1" applyAlignment="1">
      <alignment horizontal="right" vertical="center"/>
    </xf>
    <xf numFmtId="0" fontId="0" fillId="4" borderId="0" xfId="0" applyFill="1" applyAlignment="1">
      <alignment horizontal="right" vertical="center"/>
    </xf>
    <xf numFmtId="0" fontId="3" fillId="0" borderId="0" xfId="0" applyFont="1" applyAlignment="1">
      <alignment horizontal="center" vertical="center"/>
    </xf>
    <xf numFmtId="0" fontId="0" fillId="0" borderId="0" xfId="0" applyAlignment="1">
      <alignment horizontal="right" vertical="center"/>
    </xf>
    <xf numFmtId="0" fontId="0" fillId="0" borderId="0" xfId="0" applyFont="1" applyFill="1" applyAlignment="1">
      <alignment horizontal="right" vertical="center" wrapText="1"/>
    </xf>
    <xf numFmtId="0" fontId="0" fillId="0" borderId="0" xfId="0" applyFont="1" applyFill="1" applyAlignment="1">
      <alignment horizontal="center" vertical="center" wrapText="1"/>
    </xf>
    <xf numFmtId="0" fontId="4" fillId="5" borderId="2" xfId="0" applyFont="1" applyFill="1" applyBorder="1" applyAlignment="1">
      <alignment horizontal="center" vertical="center" wrapText="1"/>
    </xf>
    <xf numFmtId="0" fontId="4" fillId="5" borderId="2" xfId="0" applyFont="1" applyFill="1" applyBorder="1" applyAlignment="1">
      <alignment horizontal="center" vertical="center"/>
    </xf>
    <xf numFmtId="0" fontId="5" fillId="0" borderId="2" xfId="0" applyFont="1" applyBorder="1" applyAlignment="1">
      <alignment horizontal="center" vertical="center"/>
    </xf>
    <xf numFmtId="0" fontId="5" fillId="0" borderId="2" xfId="0" applyFont="1" applyBorder="1">
      <alignment vertical="center"/>
    </xf>
    <xf numFmtId="0" fontId="5" fillId="0" borderId="2" xfId="0" applyFont="1" applyBorder="1" applyAlignment="1">
      <alignment horizontal="center" vertical="center" wrapText="1"/>
    </xf>
    <xf numFmtId="177" fontId="0" fillId="0" borderId="0" xfId="0" applyNumberFormat="1">
      <alignment vertical="center"/>
    </xf>
    <xf numFmtId="0" fontId="0" fillId="0" borderId="2" xfId="0" applyBorder="1" applyAlignment="1">
      <alignment horizontal="center" vertical="center"/>
    </xf>
    <xf numFmtId="177" fontId="5" fillId="0" borderId="2" xfId="0" applyNumberFormat="1" applyFon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center" vertical="center"/>
    </xf>
    <xf numFmtId="0" fontId="5" fillId="0" borderId="2" xfId="0" applyFont="1" applyFill="1" applyBorder="1">
      <alignment vertical="center"/>
    </xf>
    <xf numFmtId="0" fontId="5" fillId="3" borderId="2" xfId="0" applyFont="1" applyFill="1" applyBorder="1" applyAlignment="1">
      <alignment horizontal="center" vertical="center"/>
    </xf>
    <xf numFmtId="0" fontId="5" fillId="0" borderId="2" xfId="0" applyFont="1" applyFill="1" applyBorder="1" applyAlignment="1">
      <alignment vertical="center" wrapText="1"/>
    </xf>
    <xf numFmtId="0" fontId="5" fillId="0" borderId="2" xfId="0" applyFont="1" applyFill="1" applyBorder="1" applyAlignment="1">
      <alignment vertical="center"/>
    </xf>
    <xf numFmtId="0" fontId="5" fillId="2" borderId="2" xfId="0" applyFont="1" applyFill="1" applyBorder="1" applyAlignment="1">
      <alignment horizontal="center" vertical="center"/>
    </xf>
    <xf numFmtId="0" fontId="6" fillId="0" borderId="2" xfId="0" applyFont="1" applyFill="1" applyBorder="1" applyAlignment="1">
      <alignment vertical="center"/>
    </xf>
    <xf numFmtId="0" fontId="0" fillId="0" borderId="2" xfId="0" applyFont="1" applyFill="1" applyBorder="1" applyAlignment="1">
      <alignment horizontal="center" vertical="center"/>
    </xf>
    <xf numFmtId="0" fontId="0" fillId="0" borderId="2" xfId="0" applyFill="1" applyBorder="1">
      <alignment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5" fillId="0" borderId="2" xfId="0" applyFont="1" applyFill="1" applyBorder="1" applyAlignment="1">
      <alignment horizontal="center" vertical="center"/>
    </xf>
    <xf numFmtId="0" fontId="0" fillId="0" borderId="0" xfId="0" applyFont="1">
      <alignment vertical="center"/>
    </xf>
    <xf numFmtId="0" fontId="3" fillId="0" borderId="0" xfId="0" applyFont="1">
      <alignment vertical="center"/>
    </xf>
    <xf numFmtId="0" fontId="5" fillId="0" borderId="2" xfId="0" applyFont="1" applyBorder="1" applyAlignment="1">
      <alignment vertical="center" wrapText="1"/>
    </xf>
    <xf numFmtId="0" fontId="5" fillId="0" borderId="2" xfId="0" applyFont="1" applyFill="1" applyBorder="1" applyAlignment="1">
      <alignment horizontal="center" vertical="center" wrapText="1"/>
    </xf>
    <xf numFmtId="10" fontId="5" fillId="0" borderId="2" xfId="0" applyNumberFormat="1" applyFont="1" applyFill="1" applyBorder="1" applyAlignment="1">
      <alignment horizontal="center" vertical="center" wrapText="1"/>
    </xf>
    <xf numFmtId="178" fontId="5" fillId="0" borderId="2" xfId="0" applyNumberFormat="1" applyFont="1" applyFill="1" applyBorder="1" applyAlignment="1">
      <alignment horizontal="center" vertical="center" wrapText="1"/>
    </xf>
    <xf numFmtId="0" fontId="6" fillId="0" borderId="2" xfId="0" applyFont="1" applyFill="1" applyBorder="1" applyAlignment="1">
      <alignment vertical="center" wrapText="1"/>
    </xf>
    <xf numFmtId="0" fontId="0" fillId="0" borderId="2" xfId="0" applyFont="1" applyBorder="1" applyAlignment="1">
      <alignment horizontal="center" vertical="center"/>
    </xf>
    <xf numFmtId="0" fontId="5" fillId="0" borderId="7" xfId="0" applyFont="1" applyFill="1" applyBorder="1" applyAlignment="1">
      <alignment vertical="center" wrapText="1"/>
    </xf>
    <xf numFmtId="0" fontId="5" fillId="0" borderId="2" xfId="0" applyFont="1" applyFill="1" applyBorder="1" applyAlignment="1">
      <alignment horizontal="left" vertical="center" wrapText="1"/>
    </xf>
    <xf numFmtId="0" fontId="0" fillId="0" borderId="0" xfId="49" applyAlignment="1" quotePrefix="1">
      <alignment horizont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s>
</file>

<file path=xl/queryTables/queryTable1.xml><?xml version="1.0" encoding="utf-8"?>
<queryTable xmlns="http://schemas.openxmlformats.org/spreadsheetml/2006/main" name="SCS215-V2"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M109"/>
  <sheetViews>
    <sheetView zoomScale="115" zoomScaleNormal="115" topLeftCell="G5" workbookViewId="0">
      <selection activeCell="O59" sqref="O59"/>
    </sheetView>
  </sheetViews>
  <sheetFormatPr defaultColWidth="9" defaultRowHeight="14.25"/>
  <cols>
    <col min="1" max="2" width="3.225" customWidth="1"/>
    <col min="3" max="3" width="3.44166666666667" style="37" customWidth="1"/>
    <col min="4" max="4" width="7.66666666666667" style="37" customWidth="1"/>
    <col min="5" max="5" width="22.6916666666667" customWidth="1"/>
    <col min="6" max="6" width="22.3166666666667" style="37" customWidth="1"/>
    <col min="7" max="7" width="9.84166666666667" customWidth="1"/>
    <col min="8" max="8" width="8.89166666666667" style="37" customWidth="1"/>
    <col min="9" max="9" width="10.3333333333333" style="37" customWidth="1"/>
    <col min="10" max="10" width="12.5583333333333" style="37" customWidth="1"/>
    <col min="11" max="11" width="8.225" style="37" customWidth="1"/>
    <col min="12" max="12" width="10.5583333333333" style="37" customWidth="1"/>
    <col min="13" max="13" width="69.1083333333333" customWidth="1"/>
  </cols>
  <sheetData>
    <row r="1" hidden="1" spans="4:13">
      <c r="D1" s="38" t="s">
        <v>0</v>
      </c>
      <c r="E1" s="38"/>
      <c r="F1" s="38"/>
      <c r="G1" s="38"/>
      <c r="H1" s="38"/>
      <c r="I1" s="38"/>
      <c r="J1" s="38"/>
      <c r="K1" s="38"/>
      <c r="M1" s="68" t="s">
        <v>1</v>
      </c>
    </row>
    <row r="2" ht="18" spans="3:13">
      <c r="C2" s="39" t="s">
        <v>2</v>
      </c>
      <c r="D2" s="39"/>
      <c r="E2" s="39"/>
      <c r="F2" s="39"/>
      <c r="G2" s="39"/>
      <c r="H2" s="39"/>
      <c r="I2" s="39"/>
      <c r="J2" s="39"/>
      <c r="K2" s="39"/>
      <c r="L2" s="39"/>
      <c r="M2" s="39"/>
    </row>
    <row r="3" spans="4:13">
      <c r="D3" s="40" t="s">
        <v>3</v>
      </c>
      <c r="E3" s="40"/>
      <c r="F3" s="41">
        <f>F4*0.732/50</f>
        <v>49.776</v>
      </c>
      <c r="H3" s="40" t="s">
        <v>4</v>
      </c>
      <c r="I3" s="40"/>
      <c r="J3" s="40"/>
      <c r="K3" s="37" t="s">
        <v>5</v>
      </c>
      <c r="M3" s="69"/>
    </row>
    <row r="4" spans="4:11">
      <c r="D4" s="40" t="s">
        <v>6</v>
      </c>
      <c r="E4" s="40"/>
      <c r="F4" s="42">
        <v>3400</v>
      </c>
      <c r="H4" s="40" t="s">
        <v>7</v>
      </c>
      <c r="I4" s="40"/>
      <c r="J4" s="40"/>
      <c r="K4" s="37">
        <v>150</v>
      </c>
    </row>
    <row r="5" spans="4:13">
      <c r="D5" s="40" t="s">
        <v>8</v>
      </c>
      <c r="E5" s="40"/>
      <c r="F5" s="40">
        <v>360</v>
      </c>
      <c r="G5" s="43" t="s">
        <v>9</v>
      </c>
      <c r="H5" s="43"/>
      <c r="I5" s="43"/>
      <c r="J5" s="43"/>
      <c r="K5" s="43"/>
      <c r="L5" s="43"/>
      <c r="M5" s="43"/>
    </row>
    <row r="6" spans="4:10">
      <c r="D6" s="40" t="s">
        <v>10</v>
      </c>
      <c r="E6" s="40"/>
      <c r="F6" s="44">
        <v>4096</v>
      </c>
      <c r="H6" s="44"/>
      <c r="I6" s="44"/>
      <c r="J6" s="44"/>
    </row>
    <row r="7" spans="4:11">
      <c r="D7" s="45" t="s">
        <v>11</v>
      </c>
      <c r="E7" s="45"/>
      <c r="F7" s="44">
        <f>F5/F6</f>
        <v>0.087890625</v>
      </c>
      <c r="H7" s="44" t="s">
        <v>12</v>
      </c>
      <c r="I7" s="44"/>
      <c r="J7" s="44"/>
      <c r="K7" s="37">
        <f>(G33*F7)+(G32*F7)</f>
        <v>0.17578125</v>
      </c>
    </row>
    <row r="8" spans="4:10">
      <c r="D8" s="46" t="s">
        <v>13</v>
      </c>
      <c r="E8" s="46"/>
      <c r="F8" s="44">
        <f>F7*100</f>
        <v>8.7890625</v>
      </c>
      <c r="H8" s="44"/>
      <c r="I8" s="44"/>
      <c r="J8" s="44"/>
    </row>
    <row r="9" ht="28.5" spans="3:13">
      <c r="C9" s="47" t="s">
        <v>14</v>
      </c>
      <c r="D9" s="47"/>
      <c r="E9" s="48" t="s">
        <v>15</v>
      </c>
      <c r="F9" s="48" t="s">
        <v>16</v>
      </c>
      <c r="G9" s="47" t="s">
        <v>17</v>
      </c>
      <c r="H9" s="47" t="s">
        <v>18</v>
      </c>
      <c r="I9" s="48" t="s">
        <v>19</v>
      </c>
      <c r="J9" s="47" t="s">
        <v>20</v>
      </c>
      <c r="K9" s="47" t="s">
        <v>21</v>
      </c>
      <c r="L9" s="48" t="s">
        <v>22</v>
      </c>
      <c r="M9" s="48" t="s">
        <v>23</v>
      </c>
    </row>
    <row r="10" ht="24" spans="1:13">
      <c r="A10" t="s">
        <v>24</v>
      </c>
      <c r="C10" s="49" t="s">
        <v>25</v>
      </c>
      <c r="D10" s="49" t="s">
        <v>26</v>
      </c>
      <c r="E10" s="50"/>
      <c r="F10" s="51" t="s">
        <v>27</v>
      </c>
      <c r="G10" s="50"/>
      <c r="H10" s="49"/>
      <c r="I10" s="49"/>
      <c r="J10" s="49"/>
      <c r="K10" s="49"/>
      <c r="L10" s="51"/>
      <c r="M10" s="70" t="s">
        <v>28</v>
      </c>
    </row>
    <row r="11" ht="33" customHeight="1" spans="1:13">
      <c r="A11" s="52" t="str">
        <f t="shared" ref="A11:A16" si="0">DEC2HEX(C11)</f>
        <v>0</v>
      </c>
      <c r="B11" s="52"/>
      <c r="C11" s="53">
        <v>0</v>
      </c>
      <c r="D11" s="54" t="str">
        <f t="shared" ref="D11:D14" si="1">CONCATENATE($A$4,A11)</f>
        <v>0</v>
      </c>
      <c r="E11" s="55" t="s">
        <v>29</v>
      </c>
      <c r="F11" s="56">
        <v>1</v>
      </c>
      <c r="G11" s="57">
        <v>3</v>
      </c>
      <c r="H11" s="58" t="s">
        <v>30</v>
      </c>
      <c r="I11" s="67" t="s">
        <v>31</v>
      </c>
      <c r="J11" s="53">
        <v>-1</v>
      </c>
      <c r="K11" s="53">
        <v>-1</v>
      </c>
      <c r="L11" s="71"/>
      <c r="M11" s="59"/>
    </row>
    <row r="12" ht="24" spans="1:13">
      <c r="A12" s="52" t="str">
        <f t="shared" si="0"/>
        <v>1</v>
      </c>
      <c r="B12" s="52"/>
      <c r="C12" s="53">
        <v>1</v>
      </c>
      <c r="D12" s="54" t="str">
        <f t="shared" si="1"/>
        <v>1</v>
      </c>
      <c r="E12" s="59" t="s">
        <v>32</v>
      </c>
      <c r="F12" s="56">
        <v>1</v>
      </c>
      <c r="G12" s="57">
        <v>6</v>
      </c>
      <c r="H12" s="58" t="s">
        <v>30</v>
      </c>
      <c r="I12" s="67" t="s">
        <v>31</v>
      </c>
      <c r="J12" s="53">
        <v>-1</v>
      </c>
      <c r="K12" s="53">
        <v>-1</v>
      </c>
      <c r="L12" s="71"/>
      <c r="M12" s="59"/>
    </row>
    <row r="13" spans="1:13">
      <c r="A13" s="52" t="str">
        <f t="shared" si="0"/>
        <v>3</v>
      </c>
      <c r="B13" s="52"/>
      <c r="C13" s="53">
        <v>3</v>
      </c>
      <c r="D13" s="54" t="str">
        <f t="shared" si="1"/>
        <v>3</v>
      </c>
      <c r="E13" s="59" t="s">
        <v>33</v>
      </c>
      <c r="F13" s="56">
        <v>1</v>
      </c>
      <c r="G13" s="57">
        <v>9</v>
      </c>
      <c r="H13" s="58" t="s">
        <v>30</v>
      </c>
      <c r="I13" s="67" t="s">
        <v>31</v>
      </c>
      <c r="J13" s="53">
        <v>-1</v>
      </c>
      <c r="K13" s="53">
        <v>-1</v>
      </c>
      <c r="L13" s="71"/>
      <c r="M13" s="59"/>
    </row>
    <row r="14" spans="1:13">
      <c r="A14" s="52" t="str">
        <f t="shared" si="0"/>
        <v>4</v>
      </c>
      <c r="B14" s="52"/>
      <c r="C14" s="53">
        <v>4</v>
      </c>
      <c r="D14" s="54" t="str">
        <f t="shared" si="1"/>
        <v>4</v>
      </c>
      <c r="E14" s="59" t="s">
        <v>34</v>
      </c>
      <c r="F14" s="56">
        <v>1</v>
      </c>
      <c r="G14" s="57">
        <v>3</v>
      </c>
      <c r="H14" s="58" t="s">
        <v>30</v>
      </c>
      <c r="I14" s="67" t="s">
        <v>31</v>
      </c>
      <c r="J14" s="53">
        <v>-1</v>
      </c>
      <c r="K14" s="53">
        <v>-1</v>
      </c>
      <c r="L14" s="71"/>
      <c r="M14" s="59"/>
    </row>
    <row r="15" ht="36" spans="1:13">
      <c r="A15" s="52" t="str">
        <f t="shared" si="0"/>
        <v>5</v>
      </c>
      <c r="B15" s="52"/>
      <c r="C15" s="53">
        <v>5</v>
      </c>
      <c r="D15" s="54" t="str">
        <f t="shared" ref="D15:D59" si="2">CONCATENATE($A$10,A15)</f>
        <v>0x5</v>
      </c>
      <c r="E15" s="60" t="s">
        <v>35</v>
      </c>
      <c r="F15" s="56">
        <v>1</v>
      </c>
      <c r="G15" s="57">
        <v>1</v>
      </c>
      <c r="H15" s="61" t="s">
        <v>30</v>
      </c>
      <c r="I15" s="67" t="s">
        <v>36</v>
      </c>
      <c r="J15" s="53">
        <v>0</v>
      </c>
      <c r="K15" s="53">
        <v>253</v>
      </c>
      <c r="L15" s="71" t="s">
        <v>37</v>
      </c>
      <c r="M15" s="59" t="s">
        <v>38</v>
      </c>
    </row>
    <row r="16" ht="24" spans="1:13">
      <c r="A16" s="52" t="str">
        <f t="shared" si="0"/>
        <v>6</v>
      </c>
      <c r="B16" s="52"/>
      <c r="C16" s="53">
        <v>6</v>
      </c>
      <c r="D16" s="54" t="str">
        <f t="shared" si="2"/>
        <v>0x6</v>
      </c>
      <c r="E16" s="60" t="s">
        <v>39</v>
      </c>
      <c r="F16" s="56">
        <v>1</v>
      </c>
      <c r="G16" s="57">
        <v>0</v>
      </c>
      <c r="H16" s="61" t="s">
        <v>30</v>
      </c>
      <c r="I16" s="67" t="s">
        <v>36</v>
      </c>
      <c r="J16" s="53">
        <v>0</v>
      </c>
      <c r="K16" s="53">
        <v>7</v>
      </c>
      <c r="L16" s="71" t="s">
        <v>40</v>
      </c>
      <c r="M16" s="59" t="s">
        <v>41</v>
      </c>
    </row>
    <row r="17" spans="1:13">
      <c r="A17" s="52" t="str">
        <f t="shared" ref="A17:A59" si="3">DEC2HEX(C17)</f>
        <v>7</v>
      </c>
      <c r="B17" s="52"/>
      <c r="C17" s="53">
        <v>7</v>
      </c>
      <c r="D17" s="54" t="str">
        <f t="shared" si="2"/>
        <v>0x7</v>
      </c>
      <c r="E17" s="60" t="s">
        <v>42</v>
      </c>
      <c r="F17" s="56">
        <v>1</v>
      </c>
      <c r="G17" s="57">
        <v>0</v>
      </c>
      <c r="H17" s="61" t="s">
        <v>30</v>
      </c>
      <c r="I17" s="67" t="s">
        <v>36</v>
      </c>
      <c r="J17" s="53">
        <v>0</v>
      </c>
      <c r="K17" s="53">
        <v>254</v>
      </c>
      <c r="L17" s="71" t="s">
        <v>43</v>
      </c>
      <c r="M17" s="59" t="s">
        <v>44</v>
      </c>
    </row>
    <row r="18" ht="24" spans="1:13">
      <c r="A18" s="52" t="str">
        <f t="shared" si="3"/>
        <v>8</v>
      </c>
      <c r="B18" s="52"/>
      <c r="C18" s="53">
        <v>8</v>
      </c>
      <c r="D18" s="54" t="str">
        <f t="shared" si="2"/>
        <v>0x8</v>
      </c>
      <c r="E18" s="59" t="s">
        <v>45</v>
      </c>
      <c r="F18" s="56">
        <v>1</v>
      </c>
      <c r="G18" s="57">
        <v>1</v>
      </c>
      <c r="H18" s="61" t="s">
        <v>30</v>
      </c>
      <c r="I18" s="67" t="s">
        <v>36</v>
      </c>
      <c r="J18" s="53">
        <v>0</v>
      </c>
      <c r="K18" s="53">
        <v>1</v>
      </c>
      <c r="L18" s="71" t="s">
        <v>40</v>
      </c>
      <c r="M18" s="59" t="s">
        <v>46</v>
      </c>
    </row>
    <row r="19" ht="36" spans="1:13">
      <c r="A19" s="52" t="str">
        <f t="shared" si="3"/>
        <v>9</v>
      </c>
      <c r="B19" s="52"/>
      <c r="C19" s="53">
        <v>9</v>
      </c>
      <c r="D19" s="54" t="str">
        <f t="shared" si="2"/>
        <v>0x9</v>
      </c>
      <c r="E19" s="59" t="s">
        <v>47</v>
      </c>
      <c r="F19" s="56">
        <v>2</v>
      </c>
      <c r="G19" s="57">
        <v>0</v>
      </c>
      <c r="H19" s="61" t="s">
        <v>30</v>
      </c>
      <c r="I19" s="67" t="s">
        <v>36</v>
      </c>
      <c r="J19" s="53">
        <v>0</v>
      </c>
      <c r="K19" s="53">
        <v>4094</v>
      </c>
      <c r="L19" s="71" t="s">
        <v>48</v>
      </c>
      <c r="M19" s="59" t="s">
        <v>49</v>
      </c>
    </row>
    <row r="20" ht="48" spans="1:13">
      <c r="A20" s="52" t="str">
        <f t="shared" si="3"/>
        <v>B</v>
      </c>
      <c r="B20" s="52"/>
      <c r="C20" s="53">
        <v>11</v>
      </c>
      <c r="D20" s="54" t="str">
        <f t="shared" si="2"/>
        <v>0xB</v>
      </c>
      <c r="E20" s="59" t="s">
        <v>50</v>
      </c>
      <c r="F20" s="56">
        <v>2</v>
      </c>
      <c r="G20" s="57">
        <v>4095</v>
      </c>
      <c r="H20" s="61" t="s">
        <v>30</v>
      </c>
      <c r="I20" s="67" t="s">
        <v>36</v>
      </c>
      <c r="J20" s="53">
        <v>1</v>
      </c>
      <c r="K20" s="53">
        <v>4095</v>
      </c>
      <c r="L20" s="71" t="s">
        <v>48</v>
      </c>
      <c r="M20" s="59" t="s">
        <v>51</v>
      </c>
    </row>
    <row r="21" ht="24" spans="1:13">
      <c r="A21" s="52" t="str">
        <f t="shared" si="3"/>
        <v>D</v>
      </c>
      <c r="B21" s="52"/>
      <c r="C21" s="53">
        <v>13</v>
      </c>
      <c r="D21" s="54" t="str">
        <f t="shared" si="2"/>
        <v>0xD</v>
      </c>
      <c r="E21" s="59" t="s">
        <v>52</v>
      </c>
      <c r="F21" s="56">
        <v>1</v>
      </c>
      <c r="G21" s="57">
        <v>70</v>
      </c>
      <c r="H21" s="61" t="s">
        <v>30</v>
      </c>
      <c r="I21" s="67" t="s">
        <v>36</v>
      </c>
      <c r="J21" s="53">
        <v>0</v>
      </c>
      <c r="K21" s="53">
        <v>100</v>
      </c>
      <c r="L21" s="71" t="s">
        <v>53</v>
      </c>
      <c r="M21" s="59" t="s">
        <v>54</v>
      </c>
    </row>
    <row r="22" ht="24" customHeight="1" spans="1:13">
      <c r="A22" s="52" t="str">
        <f t="shared" si="3"/>
        <v>E</v>
      </c>
      <c r="B22" s="52"/>
      <c r="C22" s="53">
        <v>14</v>
      </c>
      <c r="D22" s="54" t="str">
        <f t="shared" si="2"/>
        <v>0xE</v>
      </c>
      <c r="E22" s="60" t="s">
        <v>55</v>
      </c>
      <c r="F22" s="56">
        <v>1</v>
      </c>
      <c r="G22" s="57">
        <v>80</v>
      </c>
      <c r="H22" s="61" t="s">
        <v>30</v>
      </c>
      <c r="I22" s="67" t="s">
        <v>36</v>
      </c>
      <c r="J22" s="53">
        <v>0</v>
      </c>
      <c r="K22" s="53">
        <v>254</v>
      </c>
      <c r="L22" s="71" t="s">
        <v>56</v>
      </c>
      <c r="M22" s="59" t="s">
        <v>57</v>
      </c>
    </row>
    <row r="23" ht="26" customHeight="1" spans="1:13">
      <c r="A23" s="52" t="str">
        <f t="shared" si="3"/>
        <v>F</v>
      </c>
      <c r="B23" s="52"/>
      <c r="C23" s="53">
        <v>15</v>
      </c>
      <c r="D23" s="54" t="str">
        <f t="shared" si="2"/>
        <v>0xF</v>
      </c>
      <c r="E23" s="60" t="s">
        <v>58</v>
      </c>
      <c r="F23" s="56">
        <v>1</v>
      </c>
      <c r="G23" s="57">
        <v>40</v>
      </c>
      <c r="H23" s="61" t="s">
        <v>30</v>
      </c>
      <c r="I23" s="67" t="s">
        <v>36</v>
      </c>
      <c r="J23" s="53">
        <v>0</v>
      </c>
      <c r="K23" s="53">
        <v>254</v>
      </c>
      <c r="L23" s="71" t="s">
        <v>56</v>
      </c>
      <c r="M23" s="59" t="s">
        <v>59</v>
      </c>
    </row>
    <row r="24" ht="24" spans="1:13">
      <c r="A24" s="52" t="str">
        <f t="shared" si="3"/>
        <v>10</v>
      </c>
      <c r="B24" s="52"/>
      <c r="C24" s="53">
        <v>16</v>
      </c>
      <c r="D24" s="54" t="str">
        <f t="shared" si="2"/>
        <v>0x10</v>
      </c>
      <c r="E24" s="60" t="s">
        <v>60</v>
      </c>
      <c r="F24" s="56">
        <v>2</v>
      </c>
      <c r="G24" s="57">
        <v>1000</v>
      </c>
      <c r="H24" s="61" t="s">
        <v>30</v>
      </c>
      <c r="I24" s="67" t="s">
        <v>36</v>
      </c>
      <c r="J24" s="53">
        <v>0</v>
      </c>
      <c r="K24" s="53">
        <v>1000</v>
      </c>
      <c r="L24" s="72">
        <v>0.001</v>
      </c>
      <c r="M24" s="59" t="s">
        <v>61</v>
      </c>
    </row>
    <row r="25" ht="24" spans="1:13">
      <c r="A25" s="52" t="str">
        <f t="shared" si="3"/>
        <v>12</v>
      </c>
      <c r="B25" s="52"/>
      <c r="C25" s="53">
        <v>18</v>
      </c>
      <c r="D25" s="54" t="str">
        <f t="shared" si="2"/>
        <v>0x12</v>
      </c>
      <c r="E25" s="62" t="s">
        <v>62</v>
      </c>
      <c r="F25" s="56">
        <v>1</v>
      </c>
      <c r="G25" s="57">
        <v>12</v>
      </c>
      <c r="H25" s="61" t="s">
        <v>30</v>
      </c>
      <c r="I25" s="67" t="s">
        <v>36</v>
      </c>
      <c r="J25" s="53">
        <v>0</v>
      </c>
      <c r="K25" s="53">
        <v>254</v>
      </c>
      <c r="L25" s="73" t="s">
        <v>40</v>
      </c>
      <c r="M25" s="74" t="s">
        <v>63</v>
      </c>
    </row>
    <row r="26" ht="24" spans="1:13">
      <c r="A26" s="52" t="str">
        <f t="shared" si="3"/>
        <v>13</v>
      </c>
      <c r="B26" s="52"/>
      <c r="C26" s="53">
        <v>19</v>
      </c>
      <c r="D26" s="54" t="str">
        <f t="shared" si="2"/>
        <v>0x13</v>
      </c>
      <c r="E26" s="60" t="s">
        <v>64</v>
      </c>
      <c r="F26" s="63">
        <v>1</v>
      </c>
      <c r="G26" s="57">
        <v>44</v>
      </c>
      <c r="H26" s="61" t="s">
        <v>30</v>
      </c>
      <c r="I26" s="67" t="s">
        <v>36</v>
      </c>
      <c r="J26" s="75">
        <v>0</v>
      </c>
      <c r="K26" s="75">
        <v>254</v>
      </c>
      <c r="L26" s="71" t="s">
        <v>40</v>
      </c>
      <c r="M26" s="59" t="s">
        <v>65</v>
      </c>
    </row>
    <row r="27" ht="60" spans="1:13">
      <c r="A27" s="52" t="str">
        <f t="shared" si="3"/>
        <v>14</v>
      </c>
      <c r="B27" s="52"/>
      <c r="C27" s="53">
        <v>20</v>
      </c>
      <c r="D27" s="54" t="str">
        <f t="shared" si="2"/>
        <v>0x14</v>
      </c>
      <c r="E27" s="60" t="s">
        <v>66</v>
      </c>
      <c r="F27" s="56">
        <v>1</v>
      </c>
      <c r="G27" s="57">
        <v>47</v>
      </c>
      <c r="H27" s="61" t="s">
        <v>30</v>
      </c>
      <c r="I27" s="67" t="s">
        <v>36</v>
      </c>
      <c r="J27" s="53">
        <v>0</v>
      </c>
      <c r="K27" s="53">
        <v>254</v>
      </c>
      <c r="L27" s="71" t="s">
        <v>40</v>
      </c>
      <c r="M27" s="59" t="s">
        <v>67</v>
      </c>
    </row>
    <row r="28" ht="24" spans="1:13">
      <c r="A28" s="52" t="str">
        <f t="shared" si="3"/>
        <v>15</v>
      </c>
      <c r="B28" s="52"/>
      <c r="C28" s="53">
        <v>21</v>
      </c>
      <c r="D28" s="54" t="str">
        <f t="shared" si="2"/>
        <v>0x15</v>
      </c>
      <c r="E28" s="59" t="s">
        <v>68</v>
      </c>
      <c r="F28" s="56">
        <v>1</v>
      </c>
      <c r="G28" s="57">
        <v>32</v>
      </c>
      <c r="H28" s="61" t="s">
        <v>30</v>
      </c>
      <c r="I28" s="67" t="s">
        <v>36</v>
      </c>
      <c r="J28" s="53">
        <v>0</v>
      </c>
      <c r="K28" s="53">
        <v>254</v>
      </c>
      <c r="L28" s="71" t="s">
        <v>40</v>
      </c>
      <c r="M28" s="59" t="s">
        <v>69</v>
      </c>
    </row>
    <row r="29" ht="24" spans="1:13">
      <c r="A29" s="52" t="str">
        <f t="shared" si="3"/>
        <v>16</v>
      </c>
      <c r="B29" s="52"/>
      <c r="C29" s="53">
        <v>22</v>
      </c>
      <c r="D29" s="54" t="str">
        <f t="shared" si="2"/>
        <v>0x16</v>
      </c>
      <c r="E29" s="59" t="s">
        <v>70</v>
      </c>
      <c r="F29" s="56">
        <v>1</v>
      </c>
      <c r="G29" s="57">
        <v>32</v>
      </c>
      <c r="H29" s="61" t="s">
        <v>30</v>
      </c>
      <c r="I29" s="67" t="s">
        <v>36</v>
      </c>
      <c r="J29" s="53">
        <v>0</v>
      </c>
      <c r="K29" s="53">
        <v>254</v>
      </c>
      <c r="L29" s="71" t="s">
        <v>40</v>
      </c>
      <c r="M29" s="59" t="s">
        <v>71</v>
      </c>
    </row>
    <row r="30" spans="1:13">
      <c r="A30" s="52" t="str">
        <f t="shared" si="3"/>
        <v>17</v>
      </c>
      <c r="B30" s="52"/>
      <c r="C30" s="53">
        <v>23</v>
      </c>
      <c r="D30" s="54" t="str">
        <f t="shared" si="2"/>
        <v>0x17</v>
      </c>
      <c r="E30" s="60" t="s">
        <v>72</v>
      </c>
      <c r="F30" s="56">
        <v>1</v>
      </c>
      <c r="G30" s="57">
        <v>0</v>
      </c>
      <c r="H30" s="61" t="s">
        <v>30</v>
      </c>
      <c r="I30" s="67" t="s">
        <v>36</v>
      </c>
      <c r="J30" s="53">
        <v>0</v>
      </c>
      <c r="K30" s="53">
        <v>254</v>
      </c>
      <c r="L30" s="71" t="s">
        <v>40</v>
      </c>
      <c r="M30" s="59" t="s">
        <v>73</v>
      </c>
    </row>
    <row r="31" ht="24" spans="1:13">
      <c r="A31" s="52" t="str">
        <f t="shared" si="3"/>
        <v>18</v>
      </c>
      <c r="B31" s="52"/>
      <c r="C31" s="53">
        <v>24</v>
      </c>
      <c r="D31" s="54" t="str">
        <f t="shared" si="2"/>
        <v>0x18</v>
      </c>
      <c r="E31" s="60" t="s">
        <v>74</v>
      </c>
      <c r="F31" s="56">
        <v>2</v>
      </c>
      <c r="G31" s="57">
        <v>16</v>
      </c>
      <c r="H31" s="61" t="s">
        <v>30</v>
      </c>
      <c r="I31" s="67" t="s">
        <v>36</v>
      </c>
      <c r="J31" s="53">
        <v>0</v>
      </c>
      <c r="K31" s="53">
        <v>1000</v>
      </c>
      <c r="L31" s="73">
        <v>0.001</v>
      </c>
      <c r="M31" s="59" t="s">
        <v>75</v>
      </c>
    </row>
    <row r="32" ht="24" spans="1:13">
      <c r="A32" s="52" t="str">
        <f t="shared" si="3"/>
        <v>1A</v>
      </c>
      <c r="B32" s="52"/>
      <c r="C32" s="53">
        <v>26</v>
      </c>
      <c r="D32" s="54" t="str">
        <f t="shared" si="2"/>
        <v>0x1A</v>
      </c>
      <c r="E32" s="59" t="s">
        <v>76</v>
      </c>
      <c r="F32" s="56">
        <v>1</v>
      </c>
      <c r="G32" s="57">
        <v>1</v>
      </c>
      <c r="H32" s="61" t="s">
        <v>30</v>
      </c>
      <c r="I32" s="67" t="s">
        <v>36</v>
      </c>
      <c r="J32" s="53">
        <v>0</v>
      </c>
      <c r="K32" s="53">
        <v>32</v>
      </c>
      <c r="L32" s="71" t="s">
        <v>48</v>
      </c>
      <c r="M32" s="59" t="s">
        <v>77</v>
      </c>
    </row>
    <row r="33" ht="24" spans="1:13">
      <c r="A33" s="52" t="str">
        <f t="shared" si="3"/>
        <v>1B</v>
      </c>
      <c r="B33" s="52"/>
      <c r="C33" s="53">
        <v>27</v>
      </c>
      <c r="D33" s="54" t="str">
        <f t="shared" si="2"/>
        <v>0x1B</v>
      </c>
      <c r="E33" s="59" t="s">
        <v>78</v>
      </c>
      <c r="F33" s="56">
        <v>1</v>
      </c>
      <c r="G33" s="57">
        <v>1</v>
      </c>
      <c r="H33" s="61" t="s">
        <v>30</v>
      </c>
      <c r="I33" s="67" t="s">
        <v>36</v>
      </c>
      <c r="J33" s="53">
        <v>0</v>
      </c>
      <c r="K33" s="53">
        <v>32</v>
      </c>
      <c r="L33" s="71" t="s">
        <v>48</v>
      </c>
      <c r="M33" s="59" t="s">
        <v>77</v>
      </c>
    </row>
    <row r="34" spans="1:13">
      <c r="A34" s="52" t="str">
        <f t="shared" si="3"/>
        <v>1C</v>
      </c>
      <c r="B34" s="52"/>
      <c r="C34" s="53">
        <v>28</v>
      </c>
      <c r="D34" s="54" t="str">
        <f t="shared" si="2"/>
        <v>0x1C</v>
      </c>
      <c r="E34" s="64" t="s">
        <v>79</v>
      </c>
      <c r="F34" s="56">
        <v>2</v>
      </c>
      <c r="G34" s="57">
        <v>500</v>
      </c>
      <c r="H34" s="61" t="s">
        <v>30</v>
      </c>
      <c r="I34" s="67" t="s">
        <v>36</v>
      </c>
      <c r="J34" s="53">
        <v>0</v>
      </c>
      <c r="K34" s="53">
        <v>511</v>
      </c>
      <c r="L34" s="71" t="s">
        <v>80</v>
      </c>
      <c r="M34" s="59" t="s">
        <v>81</v>
      </c>
    </row>
    <row r="35" ht="24" spans="1:13">
      <c r="A35" s="52" t="str">
        <f t="shared" si="3"/>
        <v>1E</v>
      </c>
      <c r="B35" s="52"/>
      <c r="C35" s="53">
        <v>30</v>
      </c>
      <c r="D35" s="54" t="str">
        <f t="shared" si="2"/>
        <v>0x1E</v>
      </c>
      <c r="E35" s="64" t="s">
        <v>82</v>
      </c>
      <c r="F35" s="56">
        <v>1</v>
      </c>
      <c r="G35" s="57">
        <v>1</v>
      </c>
      <c r="H35" s="61" t="s">
        <v>30</v>
      </c>
      <c r="I35" s="67" t="s">
        <v>36</v>
      </c>
      <c r="J35" s="53">
        <v>1</v>
      </c>
      <c r="K35" s="53">
        <v>100</v>
      </c>
      <c r="L35" s="71" t="s">
        <v>40</v>
      </c>
      <c r="M35" s="59" t="s">
        <v>83</v>
      </c>
    </row>
    <row r="36" ht="24" spans="1:13">
      <c r="A36" s="52" t="str">
        <f t="shared" si="3"/>
        <v>1F</v>
      </c>
      <c r="B36" s="52"/>
      <c r="C36" s="53">
        <v>31</v>
      </c>
      <c r="D36" s="54" t="str">
        <f t="shared" si="2"/>
        <v>0x1F</v>
      </c>
      <c r="E36" s="64" t="s">
        <v>84</v>
      </c>
      <c r="F36" s="56">
        <v>2</v>
      </c>
      <c r="G36" s="57">
        <v>0</v>
      </c>
      <c r="H36" s="61" t="s">
        <v>30</v>
      </c>
      <c r="I36" s="67" t="s">
        <v>36</v>
      </c>
      <c r="J36" s="53">
        <v>-2047</v>
      </c>
      <c r="K36" s="53">
        <v>2047</v>
      </c>
      <c r="L36" s="71" t="s">
        <v>48</v>
      </c>
      <c r="M36" s="59" t="s">
        <v>85</v>
      </c>
    </row>
    <row r="37" ht="120" spans="1:13">
      <c r="A37" s="52" t="str">
        <f t="shared" si="3"/>
        <v>21</v>
      </c>
      <c r="B37" s="52"/>
      <c r="C37" s="53">
        <v>33</v>
      </c>
      <c r="D37" s="54" t="str">
        <f t="shared" si="2"/>
        <v>0x21</v>
      </c>
      <c r="E37" s="64" t="s">
        <v>86</v>
      </c>
      <c r="F37" s="56">
        <v>1</v>
      </c>
      <c r="G37" s="57">
        <v>0</v>
      </c>
      <c r="H37" s="61" t="s">
        <v>30</v>
      </c>
      <c r="I37" s="67" t="s">
        <v>36</v>
      </c>
      <c r="J37" s="53">
        <v>0</v>
      </c>
      <c r="K37" s="53">
        <v>2</v>
      </c>
      <c r="L37" s="71" t="s">
        <v>40</v>
      </c>
      <c r="M37" s="59" t="s">
        <v>87</v>
      </c>
    </row>
    <row r="38" ht="24" spans="1:13">
      <c r="A38" s="52" t="str">
        <f t="shared" si="3"/>
        <v>22</v>
      </c>
      <c r="B38" s="52"/>
      <c r="C38" s="53">
        <v>34</v>
      </c>
      <c r="D38" s="54" t="str">
        <f t="shared" si="2"/>
        <v>0x22</v>
      </c>
      <c r="E38" s="65" t="s">
        <v>88</v>
      </c>
      <c r="F38" s="56">
        <v>1</v>
      </c>
      <c r="G38" s="57">
        <v>20</v>
      </c>
      <c r="H38" s="61" t="s">
        <v>30</v>
      </c>
      <c r="I38" s="67" t="s">
        <v>36</v>
      </c>
      <c r="J38" s="53">
        <v>0</v>
      </c>
      <c r="K38" s="53">
        <v>254</v>
      </c>
      <c r="L38" s="73">
        <v>0.01</v>
      </c>
      <c r="M38" s="59" t="s">
        <v>89</v>
      </c>
    </row>
    <row r="39" ht="24" spans="1:13">
      <c r="A39" s="52" t="str">
        <f t="shared" si="3"/>
        <v>23</v>
      </c>
      <c r="B39" s="52"/>
      <c r="C39" s="53">
        <v>35</v>
      </c>
      <c r="D39" s="54" t="str">
        <f t="shared" si="2"/>
        <v>0x23</v>
      </c>
      <c r="E39" s="65" t="s">
        <v>90</v>
      </c>
      <c r="F39" s="56">
        <v>1</v>
      </c>
      <c r="G39" s="57">
        <v>200</v>
      </c>
      <c r="H39" s="61" t="s">
        <v>30</v>
      </c>
      <c r="I39" s="67" t="s">
        <v>36</v>
      </c>
      <c r="J39" s="53">
        <v>0</v>
      </c>
      <c r="K39" s="53">
        <v>254</v>
      </c>
      <c r="L39" s="71" t="s">
        <v>91</v>
      </c>
      <c r="M39" s="59" t="s">
        <v>92</v>
      </c>
    </row>
    <row r="40" ht="24" spans="1:13">
      <c r="A40" s="52" t="str">
        <f t="shared" si="3"/>
        <v>24</v>
      </c>
      <c r="B40" s="52"/>
      <c r="C40" s="53">
        <v>36</v>
      </c>
      <c r="D40" s="54" t="str">
        <f t="shared" si="2"/>
        <v>0x24</v>
      </c>
      <c r="E40" s="65" t="s">
        <v>93</v>
      </c>
      <c r="F40" s="56">
        <v>1</v>
      </c>
      <c r="G40" s="57">
        <v>80</v>
      </c>
      <c r="H40" s="61" t="s">
        <v>30</v>
      </c>
      <c r="I40" s="67" t="s">
        <v>36</v>
      </c>
      <c r="J40" s="53">
        <v>0</v>
      </c>
      <c r="K40" s="53">
        <v>254</v>
      </c>
      <c r="L40" s="73">
        <v>0.01</v>
      </c>
      <c r="M40" s="59" t="s">
        <v>94</v>
      </c>
    </row>
    <row r="41" ht="28.5" spans="1:13">
      <c r="A41" s="52" t="str">
        <f t="shared" si="3"/>
        <v>25</v>
      </c>
      <c r="B41" s="52"/>
      <c r="C41" s="53">
        <v>37</v>
      </c>
      <c r="D41" s="54" t="str">
        <f t="shared" si="2"/>
        <v>0x25</v>
      </c>
      <c r="E41" s="66" t="s">
        <v>95</v>
      </c>
      <c r="F41" s="56">
        <v>1</v>
      </c>
      <c r="G41" s="57">
        <v>10</v>
      </c>
      <c r="H41" s="61" t="s">
        <v>30</v>
      </c>
      <c r="I41" s="67" t="s">
        <v>36</v>
      </c>
      <c r="J41" s="53">
        <v>0</v>
      </c>
      <c r="K41" s="53">
        <v>254</v>
      </c>
      <c r="L41" s="71" t="s">
        <v>40</v>
      </c>
      <c r="M41" s="76" t="s">
        <v>96</v>
      </c>
    </row>
    <row r="42" ht="28.5" spans="1:13">
      <c r="A42" s="52" t="str">
        <f t="shared" si="3"/>
        <v>26</v>
      </c>
      <c r="B42" s="52"/>
      <c r="C42" s="53">
        <v>38</v>
      </c>
      <c r="D42" s="54" t="str">
        <f t="shared" si="2"/>
        <v>0x26</v>
      </c>
      <c r="E42" s="66" t="s">
        <v>97</v>
      </c>
      <c r="F42" s="56">
        <v>1</v>
      </c>
      <c r="G42" s="57">
        <v>200</v>
      </c>
      <c r="H42" s="61" t="s">
        <v>30</v>
      </c>
      <c r="I42" s="67" t="s">
        <v>36</v>
      </c>
      <c r="J42" s="53">
        <v>0</v>
      </c>
      <c r="K42" s="53">
        <v>254</v>
      </c>
      <c r="L42" s="53" t="s">
        <v>91</v>
      </c>
      <c r="M42" s="59" t="s">
        <v>98</v>
      </c>
    </row>
    <row r="43" ht="28.5" spans="1:13">
      <c r="A43" s="52" t="str">
        <f t="shared" si="3"/>
        <v>27</v>
      </c>
      <c r="B43" s="52"/>
      <c r="C43" s="53">
        <v>39</v>
      </c>
      <c r="D43" s="54" t="str">
        <f t="shared" si="2"/>
        <v>0x27</v>
      </c>
      <c r="E43" s="66" t="s">
        <v>99</v>
      </c>
      <c r="F43" s="56">
        <v>1</v>
      </c>
      <c r="G43" s="57">
        <v>10</v>
      </c>
      <c r="H43" s="61" t="s">
        <v>30</v>
      </c>
      <c r="I43" s="67" t="s">
        <v>36</v>
      </c>
      <c r="J43" s="53">
        <v>0</v>
      </c>
      <c r="K43" s="53">
        <v>254</v>
      </c>
      <c r="L43" s="71" t="s">
        <v>40</v>
      </c>
      <c r="M43" s="76" t="s">
        <v>100</v>
      </c>
    </row>
    <row r="44" ht="24" spans="1:13">
      <c r="A44" s="52" t="str">
        <f t="shared" si="3"/>
        <v>28</v>
      </c>
      <c r="B44" s="52"/>
      <c r="C44" s="53">
        <v>40</v>
      </c>
      <c r="D44" s="54" t="s">
        <v>101</v>
      </c>
      <c r="E44" s="66" t="s">
        <v>102</v>
      </c>
      <c r="F44" s="56">
        <v>1</v>
      </c>
      <c r="G44" s="57">
        <v>0</v>
      </c>
      <c r="H44" s="67" t="s">
        <v>103</v>
      </c>
      <c r="I44" s="67" t="s">
        <v>36</v>
      </c>
      <c r="J44" s="53">
        <v>0</v>
      </c>
      <c r="K44" s="53">
        <v>2</v>
      </c>
      <c r="L44" s="71" t="s">
        <v>40</v>
      </c>
      <c r="M44" s="59" t="s">
        <v>104</v>
      </c>
    </row>
    <row r="45" spans="1:13">
      <c r="A45" s="52" t="str">
        <f t="shared" si="3"/>
        <v>29</v>
      </c>
      <c r="B45" s="52"/>
      <c r="C45" s="53">
        <v>41</v>
      </c>
      <c r="D45" s="54" t="str">
        <f t="shared" si="2"/>
        <v>0x29</v>
      </c>
      <c r="E45" s="66" t="s">
        <v>105</v>
      </c>
      <c r="F45" s="56">
        <v>1</v>
      </c>
      <c r="G45" s="57">
        <v>0</v>
      </c>
      <c r="H45" s="67" t="s">
        <v>103</v>
      </c>
      <c r="I45" s="67" t="s">
        <v>36</v>
      </c>
      <c r="J45" s="53">
        <v>0</v>
      </c>
      <c r="K45" s="53">
        <v>254</v>
      </c>
      <c r="L45" s="71" t="s">
        <v>106</v>
      </c>
      <c r="M45" s="76" t="s">
        <v>107</v>
      </c>
    </row>
    <row r="46" ht="48" spans="1:13">
      <c r="A46" s="52" t="str">
        <f t="shared" si="3"/>
        <v>2A</v>
      </c>
      <c r="B46" s="52"/>
      <c r="C46" s="53">
        <v>42</v>
      </c>
      <c r="D46" s="54" t="str">
        <f t="shared" si="2"/>
        <v>0x2A</v>
      </c>
      <c r="E46" s="66" t="s">
        <v>108</v>
      </c>
      <c r="F46" s="56">
        <v>2</v>
      </c>
      <c r="G46" s="57">
        <v>0</v>
      </c>
      <c r="H46" s="67" t="s">
        <v>103</v>
      </c>
      <c r="I46" s="67" t="s">
        <v>36</v>
      </c>
      <c r="J46" s="53">
        <v>-32766</v>
      </c>
      <c r="K46" s="53">
        <v>32766</v>
      </c>
      <c r="L46" s="71" t="s">
        <v>48</v>
      </c>
      <c r="M46" s="77" t="s">
        <v>109</v>
      </c>
    </row>
    <row r="47" spans="1:13">
      <c r="A47" s="52" t="str">
        <f t="shared" si="3"/>
        <v>2C</v>
      </c>
      <c r="B47" s="52"/>
      <c r="C47" s="53">
        <v>44</v>
      </c>
      <c r="D47" s="54" t="str">
        <f t="shared" si="2"/>
        <v>0x2C</v>
      </c>
      <c r="E47" s="66" t="s">
        <v>110</v>
      </c>
      <c r="F47" s="56">
        <v>2</v>
      </c>
      <c r="G47" s="57">
        <v>0</v>
      </c>
      <c r="H47" s="67" t="s">
        <v>103</v>
      </c>
      <c r="I47" s="67" t="s">
        <v>36</v>
      </c>
      <c r="J47" s="53">
        <v>0</v>
      </c>
      <c r="K47" s="53">
        <v>1000</v>
      </c>
      <c r="L47" s="72">
        <v>0.001</v>
      </c>
      <c r="M47" s="77"/>
    </row>
    <row r="48" ht="24" spans="1:13">
      <c r="A48" s="52" t="str">
        <f t="shared" si="3"/>
        <v>2E</v>
      </c>
      <c r="B48" s="52"/>
      <c r="C48" s="53">
        <v>46</v>
      </c>
      <c r="D48" s="54" t="str">
        <f t="shared" si="2"/>
        <v>0x2E</v>
      </c>
      <c r="E48" s="66" t="s">
        <v>111</v>
      </c>
      <c r="F48" s="56">
        <v>2</v>
      </c>
      <c r="G48" s="57">
        <v>0</v>
      </c>
      <c r="H48" s="67" t="s">
        <v>103</v>
      </c>
      <c r="I48" s="67" t="s">
        <v>36</v>
      </c>
      <c r="J48" s="53">
        <v>0</v>
      </c>
      <c r="K48" s="53">
        <v>254</v>
      </c>
      <c r="L48" s="37" t="s">
        <v>112</v>
      </c>
      <c r="M48" s="59" t="s">
        <v>113</v>
      </c>
    </row>
    <row r="49" ht="24" spans="1:13">
      <c r="A49" s="52" t="str">
        <f t="shared" si="3"/>
        <v>30</v>
      </c>
      <c r="B49" s="52"/>
      <c r="C49" s="53">
        <v>48</v>
      </c>
      <c r="D49" s="54" t="str">
        <f t="shared" si="2"/>
        <v>0x30</v>
      </c>
      <c r="E49" s="66" t="s">
        <v>114</v>
      </c>
      <c r="F49" s="56">
        <v>2</v>
      </c>
      <c r="G49" s="57">
        <v>1000</v>
      </c>
      <c r="H49" s="67" t="s">
        <v>103</v>
      </c>
      <c r="I49" s="67" t="s">
        <v>36</v>
      </c>
      <c r="J49" s="53">
        <v>0</v>
      </c>
      <c r="K49" s="53">
        <v>1000</v>
      </c>
      <c r="L49" s="73">
        <v>0.01</v>
      </c>
      <c r="M49" s="59" t="s">
        <v>115</v>
      </c>
    </row>
    <row r="50" ht="48" spans="1:13">
      <c r="A50" s="52" t="str">
        <f t="shared" si="3"/>
        <v>37</v>
      </c>
      <c r="B50" s="52"/>
      <c r="C50" s="53">
        <v>55</v>
      </c>
      <c r="D50" s="54" t="str">
        <f t="shared" si="2"/>
        <v>0x37</v>
      </c>
      <c r="E50" s="66" t="s">
        <v>116</v>
      </c>
      <c r="F50" s="56">
        <v>1</v>
      </c>
      <c r="G50" s="57">
        <v>0</v>
      </c>
      <c r="H50" s="67" t="s">
        <v>103</v>
      </c>
      <c r="I50" s="67" t="s">
        <v>36</v>
      </c>
      <c r="J50" s="53">
        <v>0</v>
      </c>
      <c r="K50" s="53">
        <v>1</v>
      </c>
      <c r="L50" s="71" t="s">
        <v>40</v>
      </c>
      <c r="M50" s="59" t="s">
        <v>117</v>
      </c>
    </row>
    <row r="51" ht="24" spans="1:13">
      <c r="A51" s="52" t="str">
        <f t="shared" si="3"/>
        <v>38</v>
      </c>
      <c r="B51" s="52"/>
      <c r="C51" s="53">
        <v>56</v>
      </c>
      <c r="D51" s="54" t="str">
        <f t="shared" si="2"/>
        <v>0x38</v>
      </c>
      <c r="E51" s="66" t="s">
        <v>118</v>
      </c>
      <c r="F51" s="56">
        <v>2</v>
      </c>
      <c r="G51" s="57">
        <v>0</v>
      </c>
      <c r="H51" s="67" t="s">
        <v>103</v>
      </c>
      <c r="I51" s="67" t="s">
        <v>119</v>
      </c>
      <c r="J51" s="53">
        <v>-1</v>
      </c>
      <c r="K51" s="53">
        <v>-1</v>
      </c>
      <c r="L51" s="71" t="s">
        <v>48</v>
      </c>
      <c r="M51" s="59" t="s">
        <v>120</v>
      </c>
    </row>
    <row r="52" ht="24" spans="1:13">
      <c r="A52" s="52" t="str">
        <f t="shared" si="3"/>
        <v>3A</v>
      </c>
      <c r="B52" s="52"/>
      <c r="C52" s="53">
        <v>58</v>
      </c>
      <c r="D52" s="54" t="str">
        <f t="shared" si="2"/>
        <v>0x3A</v>
      </c>
      <c r="E52" s="66" t="s">
        <v>121</v>
      </c>
      <c r="F52" s="56">
        <v>2</v>
      </c>
      <c r="G52" s="57">
        <v>0</v>
      </c>
      <c r="H52" s="67" t="s">
        <v>103</v>
      </c>
      <c r="I52" s="67" t="s">
        <v>119</v>
      </c>
      <c r="J52" s="53">
        <v>-1</v>
      </c>
      <c r="K52" s="53">
        <v>-1</v>
      </c>
      <c r="L52" s="37" t="s">
        <v>112</v>
      </c>
      <c r="M52" s="59" t="s">
        <v>122</v>
      </c>
    </row>
    <row r="53" spans="1:13">
      <c r="A53" s="52" t="str">
        <f t="shared" si="3"/>
        <v>3C</v>
      </c>
      <c r="B53" s="52"/>
      <c r="C53" s="53">
        <v>60</v>
      </c>
      <c r="D53" s="54" t="str">
        <f t="shared" si="2"/>
        <v>0x3C</v>
      </c>
      <c r="E53" s="66" t="s">
        <v>123</v>
      </c>
      <c r="F53" s="56">
        <v>2</v>
      </c>
      <c r="G53" s="57">
        <v>0</v>
      </c>
      <c r="H53" s="67" t="s">
        <v>103</v>
      </c>
      <c r="I53" s="67" t="s">
        <v>119</v>
      </c>
      <c r="J53" s="53">
        <v>-1</v>
      </c>
      <c r="K53" s="53">
        <v>-1</v>
      </c>
      <c r="L53" s="73">
        <v>0.001</v>
      </c>
      <c r="M53" s="59" t="s">
        <v>124</v>
      </c>
    </row>
    <row r="54" spans="1:13">
      <c r="A54" s="52" t="str">
        <f t="shared" si="3"/>
        <v>3E</v>
      </c>
      <c r="B54" s="52"/>
      <c r="C54" s="53">
        <v>62</v>
      </c>
      <c r="D54" s="54" t="str">
        <f t="shared" si="2"/>
        <v>0x3E</v>
      </c>
      <c r="E54" s="66" t="s">
        <v>125</v>
      </c>
      <c r="F54" s="56">
        <v>1</v>
      </c>
      <c r="G54" s="57">
        <v>0</v>
      </c>
      <c r="H54" s="67" t="s">
        <v>103</v>
      </c>
      <c r="I54" s="67" t="s">
        <v>119</v>
      </c>
      <c r="J54" s="53">
        <v>-1</v>
      </c>
      <c r="K54" s="53">
        <v>-1</v>
      </c>
      <c r="L54" s="71" t="s">
        <v>56</v>
      </c>
      <c r="M54" s="59" t="s">
        <v>126</v>
      </c>
    </row>
    <row r="55" spans="1:13">
      <c r="A55" s="52" t="str">
        <f t="shared" si="3"/>
        <v>3F</v>
      </c>
      <c r="B55" s="52"/>
      <c r="C55" s="53">
        <v>63</v>
      </c>
      <c r="D55" s="54" t="str">
        <f t="shared" si="2"/>
        <v>0x3F</v>
      </c>
      <c r="E55" s="66" t="s">
        <v>127</v>
      </c>
      <c r="F55" s="56">
        <v>1</v>
      </c>
      <c r="G55" s="57">
        <v>0</v>
      </c>
      <c r="H55" s="67" t="s">
        <v>103</v>
      </c>
      <c r="I55" s="67" t="s">
        <v>119</v>
      </c>
      <c r="J55" s="53">
        <v>-1</v>
      </c>
      <c r="K55" s="53">
        <v>-1</v>
      </c>
      <c r="L55" s="71" t="s">
        <v>53</v>
      </c>
      <c r="M55" s="59" t="s">
        <v>128</v>
      </c>
    </row>
    <row r="56" spans="1:13">
      <c r="A56" s="52" t="str">
        <f t="shared" si="3"/>
        <v>40</v>
      </c>
      <c r="B56" s="52"/>
      <c r="C56" s="53">
        <v>64</v>
      </c>
      <c r="D56" s="54" t="str">
        <f t="shared" si="2"/>
        <v>0x40</v>
      </c>
      <c r="E56" s="66" t="s">
        <v>129</v>
      </c>
      <c r="F56" s="56">
        <v>1</v>
      </c>
      <c r="G56" s="57">
        <v>0</v>
      </c>
      <c r="H56" s="67" t="s">
        <v>103</v>
      </c>
      <c r="I56" s="67" t="s">
        <v>119</v>
      </c>
      <c r="J56" s="53">
        <v>-1</v>
      </c>
      <c r="K56" s="53">
        <v>-1</v>
      </c>
      <c r="L56" s="71" t="s">
        <v>40</v>
      </c>
      <c r="M56" s="59" t="s">
        <v>130</v>
      </c>
    </row>
    <row r="57" ht="36" spans="1:13">
      <c r="A57" s="52" t="str">
        <f t="shared" si="3"/>
        <v>41</v>
      </c>
      <c r="B57" s="52"/>
      <c r="C57" s="53">
        <v>65</v>
      </c>
      <c r="D57" s="54" t="str">
        <f t="shared" si="2"/>
        <v>0x41</v>
      </c>
      <c r="E57" s="66" t="s">
        <v>131</v>
      </c>
      <c r="F57" s="56">
        <v>1</v>
      </c>
      <c r="G57" s="57">
        <v>0</v>
      </c>
      <c r="H57" s="67" t="s">
        <v>103</v>
      </c>
      <c r="I57" s="67" t="s">
        <v>119</v>
      </c>
      <c r="J57" s="53">
        <v>-1</v>
      </c>
      <c r="K57" s="53">
        <v>-1</v>
      </c>
      <c r="L57" s="71" t="s">
        <v>40</v>
      </c>
      <c r="M57" s="59" t="s">
        <v>132</v>
      </c>
    </row>
    <row r="58" ht="24" spans="1:13">
      <c r="A58" s="52" t="str">
        <f t="shared" si="3"/>
        <v>42</v>
      </c>
      <c r="B58" s="52"/>
      <c r="C58" s="53">
        <v>66</v>
      </c>
      <c r="D58" s="54" t="str">
        <f t="shared" si="2"/>
        <v>0x42</v>
      </c>
      <c r="E58" s="66" t="s">
        <v>133</v>
      </c>
      <c r="F58" s="56">
        <v>1</v>
      </c>
      <c r="G58" s="57">
        <v>0</v>
      </c>
      <c r="H58" s="67" t="s">
        <v>103</v>
      </c>
      <c r="I58" s="67" t="s">
        <v>119</v>
      </c>
      <c r="J58" s="53">
        <v>-1</v>
      </c>
      <c r="K58" s="53">
        <v>-1</v>
      </c>
      <c r="L58" s="71" t="s">
        <v>40</v>
      </c>
      <c r="M58" s="59" t="s">
        <v>134</v>
      </c>
    </row>
    <row r="59" spans="1:13">
      <c r="A59" s="52" t="str">
        <f t="shared" si="3"/>
        <v>45</v>
      </c>
      <c r="B59" s="52"/>
      <c r="C59" s="53">
        <v>69</v>
      </c>
      <c r="D59" s="54" t="str">
        <f t="shared" si="2"/>
        <v>0x45</v>
      </c>
      <c r="E59" s="66" t="s">
        <v>135</v>
      </c>
      <c r="F59" s="56">
        <v>2</v>
      </c>
      <c r="G59" s="57">
        <v>0</v>
      </c>
      <c r="H59" s="67" t="s">
        <v>103</v>
      </c>
      <c r="I59" s="67" t="s">
        <v>119</v>
      </c>
      <c r="J59" s="53">
        <v>-1</v>
      </c>
      <c r="K59" s="53">
        <v>-1</v>
      </c>
      <c r="L59" s="71" t="s">
        <v>80</v>
      </c>
      <c r="M59" s="59" t="s">
        <v>136</v>
      </c>
    </row>
    <row r="65" ht="48" spans="5:5">
      <c r="E65" s="59" t="s">
        <v>137</v>
      </c>
    </row>
    <row r="66" ht="48" spans="5:5">
      <c r="E66" s="59" t="s">
        <v>138</v>
      </c>
    </row>
    <row r="67" ht="24" spans="5:5">
      <c r="E67" s="59" t="s">
        <v>139</v>
      </c>
    </row>
    <row r="68" ht="36" spans="5:5">
      <c r="E68" s="59" t="s">
        <v>140</v>
      </c>
    </row>
    <row r="69" ht="36" spans="5:5">
      <c r="E69" s="59" t="s">
        <v>141</v>
      </c>
    </row>
    <row r="70" ht="36" spans="5:5">
      <c r="E70" s="59" t="s">
        <v>142</v>
      </c>
    </row>
    <row r="71" ht="36" spans="5:5">
      <c r="E71" s="59" t="s">
        <v>143</v>
      </c>
    </row>
    <row r="72" ht="36" spans="5:5">
      <c r="E72" s="59" t="s">
        <v>144</v>
      </c>
    </row>
    <row r="73" ht="36" spans="5:5">
      <c r="E73" s="59" t="s">
        <v>145</v>
      </c>
    </row>
    <row r="74" ht="48" spans="5:5">
      <c r="E74" s="59" t="s">
        <v>146</v>
      </c>
    </row>
    <row r="75" ht="24" spans="5:5">
      <c r="E75" s="74" t="s">
        <v>147</v>
      </c>
    </row>
    <row r="76" ht="72" spans="5:5">
      <c r="E76" s="59" t="s">
        <v>148</v>
      </c>
    </row>
    <row r="77" ht="72" spans="5:5">
      <c r="E77" s="59" t="s">
        <v>149</v>
      </c>
    </row>
    <row r="78" spans="5:5">
      <c r="E78" s="59" t="s">
        <v>150</v>
      </c>
    </row>
    <row r="79" spans="5:5">
      <c r="E79" s="59" t="s">
        <v>151</v>
      </c>
    </row>
    <row r="80" spans="5:5">
      <c r="E80" s="59" t="s">
        <v>152</v>
      </c>
    </row>
    <row r="81" ht="36" spans="5:5">
      <c r="E81" s="59" t="s">
        <v>153</v>
      </c>
    </row>
    <row r="82" spans="5:5">
      <c r="E82" s="59" t="s">
        <v>154</v>
      </c>
    </row>
    <row r="83" spans="5:5">
      <c r="E83" s="59" t="s">
        <v>154</v>
      </c>
    </row>
    <row r="84" ht="24" spans="5:5">
      <c r="E84" s="59" t="s">
        <v>155</v>
      </c>
    </row>
    <row r="85" ht="36" spans="5:5">
      <c r="E85" s="59" t="s">
        <v>156</v>
      </c>
    </row>
    <row r="86" ht="36" spans="5:5">
      <c r="E86" s="59" t="s">
        <v>157</v>
      </c>
    </row>
    <row r="87" ht="120" spans="5:5">
      <c r="E87" s="59" t="s">
        <v>158</v>
      </c>
    </row>
    <row r="88" ht="24" spans="5:5">
      <c r="E88" s="59" t="s">
        <v>159</v>
      </c>
    </row>
    <row r="89" ht="36" spans="5:5">
      <c r="E89" s="59" t="s">
        <v>160</v>
      </c>
    </row>
    <row r="90" ht="36" spans="5:5">
      <c r="E90" s="59" t="s">
        <v>161</v>
      </c>
    </row>
    <row r="91" ht="24" spans="5:5">
      <c r="E91" s="76" t="s">
        <v>162</v>
      </c>
    </row>
    <row r="92" ht="24" spans="5:5">
      <c r="E92" s="59" t="s">
        <v>163</v>
      </c>
    </row>
    <row r="93" ht="24" spans="5:5">
      <c r="E93" s="76" t="s">
        <v>164</v>
      </c>
    </row>
    <row r="94" ht="36" spans="5:5">
      <c r="E94" s="59" t="s">
        <v>165</v>
      </c>
    </row>
    <row r="95" ht="24" spans="5:5">
      <c r="E95" s="76" t="s">
        <v>166</v>
      </c>
    </row>
    <row r="96" ht="36" spans="5:5">
      <c r="E96" s="77" t="s">
        <v>167</v>
      </c>
    </row>
    <row r="97" spans="5:5">
      <c r="E97" s="77"/>
    </row>
    <row r="98" ht="36" spans="5:5">
      <c r="E98" s="59" t="s">
        <v>168</v>
      </c>
    </row>
    <row r="99" ht="36" spans="5:5">
      <c r="E99" s="59" t="s">
        <v>169</v>
      </c>
    </row>
    <row r="100" ht="48" spans="5:5">
      <c r="E100" s="59" t="s">
        <v>170</v>
      </c>
    </row>
    <row r="101" ht="48" spans="5:5">
      <c r="E101" s="59" t="s">
        <v>171</v>
      </c>
    </row>
    <row r="102" ht="24" spans="5:5">
      <c r="E102" s="59" t="s">
        <v>172</v>
      </c>
    </row>
    <row r="103" ht="24" spans="5:5">
      <c r="E103" s="59" t="s">
        <v>173</v>
      </c>
    </row>
    <row r="104" spans="5:5">
      <c r="E104" s="59" t="s">
        <v>174</v>
      </c>
    </row>
    <row r="105" spans="5:5">
      <c r="E105" s="59" t="s">
        <v>175</v>
      </c>
    </row>
    <row r="106" spans="5:5">
      <c r="E106" s="59" t="s">
        <v>176</v>
      </c>
    </row>
    <row r="107" ht="72" spans="5:5">
      <c r="E107" s="59" t="s">
        <v>177</v>
      </c>
    </row>
    <row r="108" ht="24" spans="5:5">
      <c r="E108" s="59" t="s">
        <v>178</v>
      </c>
    </row>
    <row r="109" ht="24" spans="5:5">
      <c r="E109" s="59" t="s">
        <v>179</v>
      </c>
    </row>
  </sheetData>
  <mergeCells count="15">
    <mergeCell ref="D1:K1"/>
    <mergeCell ref="C2:M2"/>
    <mergeCell ref="D3:E3"/>
    <mergeCell ref="H3:J3"/>
    <mergeCell ref="D4:E4"/>
    <mergeCell ref="H4:J4"/>
    <mergeCell ref="D5:E5"/>
    <mergeCell ref="G5:M5"/>
    <mergeCell ref="D6:E6"/>
    <mergeCell ref="H6:J6"/>
    <mergeCell ref="D7:E7"/>
    <mergeCell ref="H7:J7"/>
    <mergeCell ref="D8:E8"/>
    <mergeCell ref="H8:J8"/>
    <mergeCell ref="C9:D9"/>
  </mergeCells>
  <pageMargins left="0.275590551181102" right="0.236220472440945" top="0.236220472440945" bottom="0.15748031496063" header="0.15748031496063" footer="0.15748031496063"/>
  <pageSetup paperSize="9" scale="93" fitToHeight="0" orientation="landscape"/>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Q117"/>
  <sheetViews>
    <sheetView tabSelected="1" workbookViewId="0">
      <selection activeCell="M20" sqref="M20"/>
    </sheetView>
  </sheetViews>
  <sheetFormatPr defaultColWidth="9" defaultRowHeight="14.25"/>
  <cols>
    <col min="1" max="2" width="8.89166666666667" style="2"/>
    <col min="3" max="3" width="17.1083333333333" style="2" customWidth="1"/>
    <col min="4" max="5" width="5.775" style="2" customWidth="1"/>
    <col min="6" max="6" width="26" style="2" customWidth="1"/>
    <col min="7" max="7" width="21.775" style="2" customWidth="1"/>
    <col min="8" max="8" width="14.8916666666667" style="2" customWidth="1"/>
    <col min="9" max="9" width="19.8916666666667" style="2" customWidth="1"/>
    <col min="10" max="10" width="17.3333333333333" style="2" customWidth="1"/>
    <col min="11" max="11" width="10.6666666666667" style="2" customWidth="1"/>
    <col min="12" max="12" width="13.775" style="2" customWidth="1"/>
    <col min="13" max="14" width="14.8916666666667" style="2" customWidth="1"/>
    <col min="15" max="15" width="16.225" style="2" customWidth="1"/>
    <col min="16" max="17" width="11.225" style="2" customWidth="1"/>
    <col min="18" max="258" width="8.89166666666667" style="2"/>
    <col min="259" max="259" width="15.4416666666667" style="2" customWidth="1"/>
    <col min="260" max="261" width="5.775" style="2" customWidth="1"/>
    <col min="262" max="262" width="7.10833333333333" style="2" customWidth="1"/>
    <col min="263" max="263" width="14.1083333333333" style="2" customWidth="1"/>
    <col min="264" max="264" width="8.89166666666667" style="2"/>
    <col min="265" max="265" width="11.4416666666667" style="2" customWidth="1"/>
    <col min="266" max="271" width="10.1083333333333" style="2" customWidth="1"/>
    <col min="272" max="272" width="9.775" style="2" customWidth="1"/>
    <col min="273" max="514" width="8.89166666666667" style="2"/>
    <col min="515" max="515" width="15.4416666666667" style="2" customWidth="1"/>
    <col min="516" max="517" width="5.775" style="2" customWidth="1"/>
    <col min="518" max="518" width="7.10833333333333" style="2" customWidth="1"/>
    <col min="519" max="519" width="14.1083333333333" style="2" customWidth="1"/>
    <col min="520" max="520" width="8.89166666666667" style="2"/>
    <col min="521" max="521" width="11.4416666666667" style="2" customWidth="1"/>
    <col min="522" max="527" width="10.1083333333333" style="2" customWidth="1"/>
    <col min="528" max="528" width="9.775" style="2" customWidth="1"/>
    <col min="529" max="770" width="8.89166666666667" style="2"/>
    <col min="771" max="771" width="15.4416666666667" style="2" customWidth="1"/>
    <col min="772" max="773" width="5.775" style="2" customWidth="1"/>
    <col min="774" max="774" width="7.10833333333333" style="2" customWidth="1"/>
    <col min="775" max="775" width="14.1083333333333" style="2" customWidth="1"/>
    <col min="776" max="776" width="8.89166666666667" style="2"/>
    <col min="777" max="777" width="11.4416666666667" style="2" customWidth="1"/>
    <col min="778" max="783" width="10.1083333333333" style="2" customWidth="1"/>
    <col min="784" max="784" width="9.775" style="2" customWidth="1"/>
    <col min="785" max="1026" width="8.89166666666667" style="2"/>
    <col min="1027" max="1027" width="15.4416666666667" style="2" customWidth="1"/>
    <col min="1028" max="1029" width="5.775" style="2" customWidth="1"/>
    <col min="1030" max="1030" width="7.10833333333333" style="2" customWidth="1"/>
    <col min="1031" max="1031" width="14.1083333333333" style="2" customWidth="1"/>
    <col min="1032" max="1032" width="8.89166666666667" style="2"/>
    <col min="1033" max="1033" width="11.4416666666667" style="2" customWidth="1"/>
    <col min="1034" max="1039" width="10.1083333333333" style="2" customWidth="1"/>
    <col min="1040" max="1040" width="9.775" style="2" customWidth="1"/>
    <col min="1041" max="1282" width="8.89166666666667" style="2"/>
    <col min="1283" max="1283" width="15.4416666666667" style="2" customWidth="1"/>
    <col min="1284" max="1285" width="5.775" style="2" customWidth="1"/>
    <col min="1286" max="1286" width="7.10833333333333" style="2" customWidth="1"/>
    <col min="1287" max="1287" width="14.1083333333333" style="2" customWidth="1"/>
    <col min="1288" max="1288" width="8.89166666666667" style="2"/>
    <col min="1289" max="1289" width="11.4416666666667" style="2" customWidth="1"/>
    <col min="1290" max="1295" width="10.1083333333333" style="2" customWidth="1"/>
    <col min="1296" max="1296" width="9.775" style="2" customWidth="1"/>
    <col min="1297" max="1538" width="8.89166666666667" style="2"/>
    <col min="1539" max="1539" width="15.4416666666667" style="2" customWidth="1"/>
    <col min="1540" max="1541" width="5.775" style="2" customWidth="1"/>
    <col min="1542" max="1542" width="7.10833333333333" style="2" customWidth="1"/>
    <col min="1543" max="1543" width="14.1083333333333" style="2" customWidth="1"/>
    <col min="1544" max="1544" width="8.89166666666667" style="2"/>
    <col min="1545" max="1545" width="11.4416666666667" style="2" customWidth="1"/>
    <col min="1546" max="1551" width="10.1083333333333" style="2" customWidth="1"/>
    <col min="1552" max="1552" width="9.775" style="2" customWidth="1"/>
    <col min="1553" max="1794" width="8.89166666666667" style="2"/>
    <col min="1795" max="1795" width="15.4416666666667" style="2" customWidth="1"/>
    <col min="1796" max="1797" width="5.775" style="2" customWidth="1"/>
    <col min="1798" max="1798" width="7.10833333333333" style="2" customWidth="1"/>
    <col min="1799" max="1799" width="14.1083333333333" style="2" customWidth="1"/>
    <col min="1800" max="1800" width="8.89166666666667" style="2"/>
    <col min="1801" max="1801" width="11.4416666666667" style="2" customWidth="1"/>
    <col min="1802" max="1807" width="10.1083333333333" style="2" customWidth="1"/>
    <col min="1808" max="1808" width="9.775" style="2" customWidth="1"/>
    <col min="1809" max="2050" width="8.89166666666667" style="2"/>
    <col min="2051" max="2051" width="15.4416666666667" style="2" customWidth="1"/>
    <col min="2052" max="2053" width="5.775" style="2" customWidth="1"/>
    <col min="2054" max="2054" width="7.10833333333333" style="2" customWidth="1"/>
    <col min="2055" max="2055" width="14.1083333333333" style="2" customWidth="1"/>
    <col min="2056" max="2056" width="8.89166666666667" style="2"/>
    <col min="2057" max="2057" width="11.4416666666667" style="2" customWidth="1"/>
    <col min="2058" max="2063" width="10.1083333333333" style="2" customWidth="1"/>
    <col min="2064" max="2064" width="9.775" style="2" customWidth="1"/>
    <col min="2065" max="2306" width="8.89166666666667" style="2"/>
    <col min="2307" max="2307" width="15.4416666666667" style="2" customWidth="1"/>
    <col min="2308" max="2309" width="5.775" style="2" customWidth="1"/>
    <col min="2310" max="2310" width="7.10833333333333" style="2" customWidth="1"/>
    <col min="2311" max="2311" width="14.1083333333333" style="2" customWidth="1"/>
    <col min="2312" max="2312" width="8.89166666666667" style="2"/>
    <col min="2313" max="2313" width="11.4416666666667" style="2" customWidth="1"/>
    <col min="2314" max="2319" width="10.1083333333333" style="2" customWidth="1"/>
    <col min="2320" max="2320" width="9.775" style="2" customWidth="1"/>
    <col min="2321" max="2562" width="8.89166666666667" style="2"/>
    <col min="2563" max="2563" width="15.4416666666667" style="2" customWidth="1"/>
    <col min="2564" max="2565" width="5.775" style="2" customWidth="1"/>
    <col min="2566" max="2566" width="7.10833333333333" style="2" customWidth="1"/>
    <col min="2567" max="2567" width="14.1083333333333" style="2" customWidth="1"/>
    <col min="2568" max="2568" width="8.89166666666667" style="2"/>
    <col min="2569" max="2569" width="11.4416666666667" style="2" customWidth="1"/>
    <col min="2570" max="2575" width="10.1083333333333" style="2" customWidth="1"/>
    <col min="2576" max="2576" width="9.775" style="2" customWidth="1"/>
    <col min="2577" max="2818" width="8.89166666666667" style="2"/>
    <col min="2819" max="2819" width="15.4416666666667" style="2" customWidth="1"/>
    <col min="2820" max="2821" width="5.775" style="2" customWidth="1"/>
    <col min="2822" max="2822" width="7.10833333333333" style="2" customWidth="1"/>
    <col min="2823" max="2823" width="14.1083333333333" style="2" customWidth="1"/>
    <col min="2824" max="2824" width="8.89166666666667" style="2"/>
    <col min="2825" max="2825" width="11.4416666666667" style="2" customWidth="1"/>
    <col min="2826" max="2831" width="10.1083333333333" style="2" customWidth="1"/>
    <col min="2832" max="2832" width="9.775" style="2" customWidth="1"/>
    <col min="2833" max="3074" width="8.89166666666667" style="2"/>
    <col min="3075" max="3075" width="15.4416666666667" style="2" customWidth="1"/>
    <col min="3076" max="3077" width="5.775" style="2" customWidth="1"/>
    <col min="3078" max="3078" width="7.10833333333333" style="2" customWidth="1"/>
    <col min="3079" max="3079" width="14.1083333333333" style="2" customWidth="1"/>
    <col min="3080" max="3080" width="8.89166666666667" style="2"/>
    <col min="3081" max="3081" width="11.4416666666667" style="2" customWidth="1"/>
    <col min="3082" max="3087" width="10.1083333333333" style="2" customWidth="1"/>
    <col min="3088" max="3088" width="9.775" style="2" customWidth="1"/>
    <col min="3089" max="3330" width="8.89166666666667" style="2"/>
    <col min="3331" max="3331" width="15.4416666666667" style="2" customWidth="1"/>
    <col min="3332" max="3333" width="5.775" style="2" customWidth="1"/>
    <col min="3334" max="3334" width="7.10833333333333" style="2" customWidth="1"/>
    <col min="3335" max="3335" width="14.1083333333333" style="2" customWidth="1"/>
    <col min="3336" max="3336" width="8.89166666666667" style="2"/>
    <col min="3337" max="3337" width="11.4416666666667" style="2" customWidth="1"/>
    <col min="3338" max="3343" width="10.1083333333333" style="2" customWidth="1"/>
    <col min="3344" max="3344" width="9.775" style="2" customWidth="1"/>
    <col min="3345" max="3586" width="8.89166666666667" style="2"/>
    <col min="3587" max="3587" width="15.4416666666667" style="2" customWidth="1"/>
    <col min="3588" max="3589" width="5.775" style="2" customWidth="1"/>
    <col min="3590" max="3590" width="7.10833333333333" style="2" customWidth="1"/>
    <col min="3591" max="3591" width="14.1083333333333" style="2" customWidth="1"/>
    <col min="3592" max="3592" width="8.89166666666667" style="2"/>
    <col min="3593" max="3593" width="11.4416666666667" style="2" customWidth="1"/>
    <col min="3594" max="3599" width="10.1083333333333" style="2" customWidth="1"/>
    <col min="3600" max="3600" width="9.775" style="2" customWidth="1"/>
    <col min="3601" max="3842" width="8.89166666666667" style="2"/>
    <col min="3843" max="3843" width="15.4416666666667" style="2" customWidth="1"/>
    <col min="3844" max="3845" width="5.775" style="2" customWidth="1"/>
    <col min="3846" max="3846" width="7.10833333333333" style="2" customWidth="1"/>
    <col min="3847" max="3847" width="14.1083333333333" style="2" customWidth="1"/>
    <col min="3848" max="3848" width="8.89166666666667" style="2"/>
    <col min="3849" max="3849" width="11.4416666666667" style="2" customWidth="1"/>
    <col min="3850" max="3855" width="10.1083333333333" style="2" customWidth="1"/>
    <col min="3856" max="3856" width="9.775" style="2" customWidth="1"/>
    <col min="3857" max="4098" width="8.89166666666667" style="2"/>
    <col min="4099" max="4099" width="15.4416666666667" style="2" customWidth="1"/>
    <col min="4100" max="4101" width="5.775" style="2" customWidth="1"/>
    <col min="4102" max="4102" width="7.10833333333333" style="2" customWidth="1"/>
    <col min="4103" max="4103" width="14.1083333333333" style="2" customWidth="1"/>
    <col min="4104" max="4104" width="8.89166666666667" style="2"/>
    <col min="4105" max="4105" width="11.4416666666667" style="2" customWidth="1"/>
    <col min="4106" max="4111" width="10.1083333333333" style="2" customWidth="1"/>
    <col min="4112" max="4112" width="9.775" style="2" customWidth="1"/>
    <col min="4113" max="4354" width="8.89166666666667" style="2"/>
    <col min="4355" max="4355" width="15.4416666666667" style="2" customWidth="1"/>
    <col min="4356" max="4357" width="5.775" style="2" customWidth="1"/>
    <col min="4358" max="4358" width="7.10833333333333" style="2" customWidth="1"/>
    <col min="4359" max="4359" width="14.1083333333333" style="2" customWidth="1"/>
    <col min="4360" max="4360" width="8.89166666666667" style="2"/>
    <col min="4361" max="4361" width="11.4416666666667" style="2" customWidth="1"/>
    <col min="4362" max="4367" width="10.1083333333333" style="2" customWidth="1"/>
    <col min="4368" max="4368" width="9.775" style="2" customWidth="1"/>
    <col min="4369" max="4610" width="8.89166666666667" style="2"/>
    <col min="4611" max="4611" width="15.4416666666667" style="2" customWidth="1"/>
    <col min="4612" max="4613" width="5.775" style="2" customWidth="1"/>
    <col min="4614" max="4614" width="7.10833333333333" style="2" customWidth="1"/>
    <col min="4615" max="4615" width="14.1083333333333" style="2" customWidth="1"/>
    <col min="4616" max="4616" width="8.89166666666667" style="2"/>
    <col min="4617" max="4617" width="11.4416666666667" style="2" customWidth="1"/>
    <col min="4618" max="4623" width="10.1083333333333" style="2" customWidth="1"/>
    <col min="4624" max="4624" width="9.775" style="2" customWidth="1"/>
    <col min="4625" max="4866" width="8.89166666666667" style="2"/>
    <col min="4867" max="4867" width="15.4416666666667" style="2" customWidth="1"/>
    <col min="4868" max="4869" width="5.775" style="2" customWidth="1"/>
    <col min="4870" max="4870" width="7.10833333333333" style="2" customWidth="1"/>
    <col min="4871" max="4871" width="14.1083333333333" style="2" customWidth="1"/>
    <col min="4872" max="4872" width="8.89166666666667" style="2"/>
    <col min="4873" max="4873" width="11.4416666666667" style="2" customWidth="1"/>
    <col min="4874" max="4879" width="10.1083333333333" style="2" customWidth="1"/>
    <col min="4880" max="4880" width="9.775" style="2" customWidth="1"/>
    <col min="4881" max="5122" width="8.89166666666667" style="2"/>
    <col min="5123" max="5123" width="15.4416666666667" style="2" customWidth="1"/>
    <col min="5124" max="5125" width="5.775" style="2" customWidth="1"/>
    <col min="5126" max="5126" width="7.10833333333333" style="2" customWidth="1"/>
    <col min="5127" max="5127" width="14.1083333333333" style="2" customWidth="1"/>
    <col min="5128" max="5128" width="8.89166666666667" style="2"/>
    <col min="5129" max="5129" width="11.4416666666667" style="2" customWidth="1"/>
    <col min="5130" max="5135" width="10.1083333333333" style="2" customWidth="1"/>
    <col min="5136" max="5136" width="9.775" style="2" customWidth="1"/>
    <col min="5137" max="5378" width="8.89166666666667" style="2"/>
    <col min="5379" max="5379" width="15.4416666666667" style="2" customWidth="1"/>
    <col min="5380" max="5381" width="5.775" style="2" customWidth="1"/>
    <col min="5382" max="5382" width="7.10833333333333" style="2" customWidth="1"/>
    <col min="5383" max="5383" width="14.1083333333333" style="2" customWidth="1"/>
    <col min="5384" max="5384" width="8.89166666666667" style="2"/>
    <col min="5385" max="5385" width="11.4416666666667" style="2" customWidth="1"/>
    <col min="5386" max="5391" width="10.1083333333333" style="2" customWidth="1"/>
    <col min="5392" max="5392" width="9.775" style="2" customWidth="1"/>
    <col min="5393" max="5634" width="8.89166666666667" style="2"/>
    <col min="5635" max="5635" width="15.4416666666667" style="2" customWidth="1"/>
    <col min="5636" max="5637" width="5.775" style="2" customWidth="1"/>
    <col min="5638" max="5638" width="7.10833333333333" style="2" customWidth="1"/>
    <col min="5639" max="5639" width="14.1083333333333" style="2" customWidth="1"/>
    <col min="5640" max="5640" width="8.89166666666667" style="2"/>
    <col min="5641" max="5641" width="11.4416666666667" style="2" customWidth="1"/>
    <col min="5642" max="5647" width="10.1083333333333" style="2" customWidth="1"/>
    <col min="5648" max="5648" width="9.775" style="2" customWidth="1"/>
    <col min="5649" max="5890" width="8.89166666666667" style="2"/>
    <col min="5891" max="5891" width="15.4416666666667" style="2" customWidth="1"/>
    <col min="5892" max="5893" width="5.775" style="2" customWidth="1"/>
    <col min="5894" max="5894" width="7.10833333333333" style="2" customWidth="1"/>
    <col min="5895" max="5895" width="14.1083333333333" style="2" customWidth="1"/>
    <col min="5896" max="5896" width="8.89166666666667" style="2"/>
    <col min="5897" max="5897" width="11.4416666666667" style="2" customWidth="1"/>
    <col min="5898" max="5903" width="10.1083333333333" style="2" customWidth="1"/>
    <col min="5904" max="5904" width="9.775" style="2" customWidth="1"/>
    <col min="5905" max="6146" width="8.89166666666667" style="2"/>
    <col min="6147" max="6147" width="15.4416666666667" style="2" customWidth="1"/>
    <col min="6148" max="6149" width="5.775" style="2" customWidth="1"/>
    <col min="6150" max="6150" width="7.10833333333333" style="2" customWidth="1"/>
    <col min="6151" max="6151" width="14.1083333333333" style="2" customWidth="1"/>
    <col min="6152" max="6152" width="8.89166666666667" style="2"/>
    <col min="6153" max="6153" width="11.4416666666667" style="2" customWidth="1"/>
    <col min="6154" max="6159" width="10.1083333333333" style="2" customWidth="1"/>
    <col min="6160" max="6160" width="9.775" style="2" customWidth="1"/>
    <col min="6161" max="6402" width="8.89166666666667" style="2"/>
    <col min="6403" max="6403" width="15.4416666666667" style="2" customWidth="1"/>
    <col min="6404" max="6405" width="5.775" style="2" customWidth="1"/>
    <col min="6406" max="6406" width="7.10833333333333" style="2" customWidth="1"/>
    <col min="6407" max="6407" width="14.1083333333333" style="2" customWidth="1"/>
    <col min="6408" max="6408" width="8.89166666666667" style="2"/>
    <col min="6409" max="6409" width="11.4416666666667" style="2" customWidth="1"/>
    <col min="6410" max="6415" width="10.1083333333333" style="2" customWidth="1"/>
    <col min="6416" max="6416" width="9.775" style="2" customWidth="1"/>
    <col min="6417" max="6658" width="8.89166666666667" style="2"/>
    <col min="6659" max="6659" width="15.4416666666667" style="2" customWidth="1"/>
    <col min="6660" max="6661" width="5.775" style="2" customWidth="1"/>
    <col min="6662" max="6662" width="7.10833333333333" style="2" customWidth="1"/>
    <col min="6663" max="6663" width="14.1083333333333" style="2" customWidth="1"/>
    <col min="6664" max="6664" width="8.89166666666667" style="2"/>
    <col min="6665" max="6665" width="11.4416666666667" style="2" customWidth="1"/>
    <col min="6666" max="6671" width="10.1083333333333" style="2" customWidth="1"/>
    <col min="6672" max="6672" width="9.775" style="2" customWidth="1"/>
    <col min="6673" max="6914" width="8.89166666666667" style="2"/>
    <col min="6915" max="6915" width="15.4416666666667" style="2" customWidth="1"/>
    <col min="6916" max="6917" width="5.775" style="2" customWidth="1"/>
    <col min="6918" max="6918" width="7.10833333333333" style="2" customWidth="1"/>
    <col min="6919" max="6919" width="14.1083333333333" style="2" customWidth="1"/>
    <col min="6920" max="6920" width="8.89166666666667" style="2"/>
    <col min="6921" max="6921" width="11.4416666666667" style="2" customWidth="1"/>
    <col min="6922" max="6927" width="10.1083333333333" style="2" customWidth="1"/>
    <col min="6928" max="6928" width="9.775" style="2" customWidth="1"/>
    <col min="6929" max="7170" width="8.89166666666667" style="2"/>
    <col min="7171" max="7171" width="15.4416666666667" style="2" customWidth="1"/>
    <col min="7172" max="7173" width="5.775" style="2" customWidth="1"/>
    <col min="7174" max="7174" width="7.10833333333333" style="2" customWidth="1"/>
    <col min="7175" max="7175" width="14.1083333333333" style="2" customWidth="1"/>
    <col min="7176" max="7176" width="8.89166666666667" style="2"/>
    <col min="7177" max="7177" width="11.4416666666667" style="2" customWidth="1"/>
    <col min="7178" max="7183" width="10.1083333333333" style="2" customWidth="1"/>
    <col min="7184" max="7184" width="9.775" style="2" customWidth="1"/>
    <col min="7185" max="7426" width="8.89166666666667" style="2"/>
    <col min="7427" max="7427" width="15.4416666666667" style="2" customWidth="1"/>
    <col min="7428" max="7429" width="5.775" style="2" customWidth="1"/>
    <col min="7430" max="7430" width="7.10833333333333" style="2" customWidth="1"/>
    <col min="7431" max="7431" width="14.1083333333333" style="2" customWidth="1"/>
    <col min="7432" max="7432" width="8.89166666666667" style="2"/>
    <col min="7433" max="7433" width="11.4416666666667" style="2" customWidth="1"/>
    <col min="7434" max="7439" width="10.1083333333333" style="2" customWidth="1"/>
    <col min="7440" max="7440" width="9.775" style="2" customWidth="1"/>
    <col min="7441" max="7682" width="8.89166666666667" style="2"/>
    <col min="7683" max="7683" width="15.4416666666667" style="2" customWidth="1"/>
    <col min="7684" max="7685" width="5.775" style="2" customWidth="1"/>
    <col min="7686" max="7686" width="7.10833333333333" style="2" customWidth="1"/>
    <col min="7687" max="7687" width="14.1083333333333" style="2" customWidth="1"/>
    <col min="7688" max="7688" width="8.89166666666667" style="2"/>
    <col min="7689" max="7689" width="11.4416666666667" style="2" customWidth="1"/>
    <col min="7690" max="7695" width="10.1083333333333" style="2" customWidth="1"/>
    <col min="7696" max="7696" width="9.775" style="2" customWidth="1"/>
    <col min="7697" max="7938" width="8.89166666666667" style="2"/>
    <col min="7939" max="7939" width="15.4416666666667" style="2" customWidth="1"/>
    <col min="7940" max="7941" width="5.775" style="2" customWidth="1"/>
    <col min="7942" max="7942" width="7.10833333333333" style="2" customWidth="1"/>
    <col min="7943" max="7943" width="14.1083333333333" style="2" customWidth="1"/>
    <col min="7944" max="7944" width="8.89166666666667" style="2"/>
    <col min="7945" max="7945" width="11.4416666666667" style="2" customWidth="1"/>
    <col min="7946" max="7951" width="10.1083333333333" style="2" customWidth="1"/>
    <col min="7952" max="7952" width="9.775" style="2" customWidth="1"/>
    <col min="7953" max="8194" width="8.89166666666667" style="2"/>
    <col min="8195" max="8195" width="15.4416666666667" style="2" customWidth="1"/>
    <col min="8196" max="8197" width="5.775" style="2" customWidth="1"/>
    <col min="8198" max="8198" width="7.10833333333333" style="2" customWidth="1"/>
    <col min="8199" max="8199" width="14.1083333333333" style="2" customWidth="1"/>
    <col min="8200" max="8200" width="8.89166666666667" style="2"/>
    <col min="8201" max="8201" width="11.4416666666667" style="2" customWidth="1"/>
    <col min="8202" max="8207" width="10.1083333333333" style="2" customWidth="1"/>
    <col min="8208" max="8208" width="9.775" style="2" customWidth="1"/>
    <col min="8209" max="8450" width="8.89166666666667" style="2"/>
    <col min="8451" max="8451" width="15.4416666666667" style="2" customWidth="1"/>
    <col min="8452" max="8453" width="5.775" style="2" customWidth="1"/>
    <col min="8454" max="8454" width="7.10833333333333" style="2" customWidth="1"/>
    <col min="8455" max="8455" width="14.1083333333333" style="2" customWidth="1"/>
    <col min="8456" max="8456" width="8.89166666666667" style="2"/>
    <col min="8457" max="8457" width="11.4416666666667" style="2" customWidth="1"/>
    <col min="8458" max="8463" width="10.1083333333333" style="2" customWidth="1"/>
    <col min="8464" max="8464" width="9.775" style="2" customWidth="1"/>
    <col min="8465" max="8706" width="8.89166666666667" style="2"/>
    <col min="8707" max="8707" width="15.4416666666667" style="2" customWidth="1"/>
    <col min="8708" max="8709" width="5.775" style="2" customWidth="1"/>
    <col min="8710" max="8710" width="7.10833333333333" style="2" customWidth="1"/>
    <col min="8711" max="8711" width="14.1083333333333" style="2" customWidth="1"/>
    <col min="8712" max="8712" width="8.89166666666667" style="2"/>
    <col min="8713" max="8713" width="11.4416666666667" style="2" customWidth="1"/>
    <col min="8714" max="8719" width="10.1083333333333" style="2" customWidth="1"/>
    <col min="8720" max="8720" width="9.775" style="2" customWidth="1"/>
    <col min="8721" max="8962" width="8.89166666666667" style="2"/>
    <col min="8963" max="8963" width="15.4416666666667" style="2" customWidth="1"/>
    <col min="8964" max="8965" width="5.775" style="2" customWidth="1"/>
    <col min="8966" max="8966" width="7.10833333333333" style="2" customWidth="1"/>
    <col min="8967" max="8967" width="14.1083333333333" style="2" customWidth="1"/>
    <col min="8968" max="8968" width="8.89166666666667" style="2"/>
    <col min="8969" max="8969" width="11.4416666666667" style="2" customWidth="1"/>
    <col min="8970" max="8975" width="10.1083333333333" style="2" customWidth="1"/>
    <col min="8976" max="8976" width="9.775" style="2" customWidth="1"/>
    <col min="8977" max="9218" width="8.89166666666667" style="2"/>
    <col min="9219" max="9219" width="15.4416666666667" style="2" customWidth="1"/>
    <col min="9220" max="9221" width="5.775" style="2" customWidth="1"/>
    <col min="9222" max="9222" width="7.10833333333333" style="2" customWidth="1"/>
    <col min="9223" max="9223" width="14.1083333333333" style="2" customWidth="1"/>
    <col min="9224" max="9224" width="8.89166666666667" style="2"/>
    <col min="9225" max="9225" width="11.4416666666667" style="2" customWidth="1"/>
    <col min="9226" max="9231" width="10.1083333333333" style="2" customWidth="1"/>
    <col min="9232" max="9232" width="9.775" style="2" customWidth="1"/>
    <col min="9233" max="9474" width="8.89166666666667" style="2"/>
    <col min="9475" max="9475" width="15.4416666666667" style="2" customWidth="1"/>
    <col min="9476" max="9477" width="5.775" style="2" customWidth="1"/>
    <col min="9478" max="9478" width="7.10833333333333" style="2" customWidth="1"/>
    <col min="9479" max="9479" width="14.1083333333333" style="2" customWidth="1"/>
    <col min="9480" max="9480" width="8.89166666666667" style="2"/>
    <col min="9481" max="9481" width="11.4416666666667" style="2" customWidth="1"/>
    <col min="9482" max="9487" width="10.1083333333333" style="2" customWidth="1"/>
    <col min="9488" max="9488" width="9.775" style="2" customWidth="1"/>
    <col min="9489" max="9730" width="8.89166666666667" style="2"/>
    <col min="9731" max="9731" width="15.4416666666667" style="2" customWidth="1"/>
    <col min="9732" max="9733" width="5.775" style="2" customWidth="1"/>
    <col min="9734" max="9734" width="7.10833333333333" style="2" customWidth="1"/>
    <col min="9735" max="9735" width="14.1083333333333" style="2" customWidth="1"/>
    <col min="9736" max="9736" width="8.89166666666667" style="2"/>
    <col min="9737" max="9737" width="11.4416666666667" style="2" customWidth="1"/>
    <col min="9738" max="9743" width="10.1083333333333" style="2" customWidth="1"/>
    <col min="9744" max="9744" width="9.775" style="2" customWidth="1"/>
    <col min="9745" max="9986" width="8.89166666666667" style="2"/>
    <col min="9987" max="9987" width="15.4416666666667" style="2" customWidth="1"/>
    <col min="9988" max="9989" width="5.775" style="2" customWidth="1"/>
    <col min="9990" max="9990" width="7.10833333333333" style="2" customWidth="1"/>
    <col min="9991" max="9991" width="14.1083333333333" style="2" customWidth="1"/>
    <col min="9992" max="9992" width="8.89166666666667" style="2"/>
    <col min="9993" max="9993" width="11.4416666666667" style="2" customWidth="1"/>
    <col min="9994" max="9999" width="10.1083333333333" style="2" customWidth="1"/>
    <col min="10000" max="10000" width="9.775" style="2" customWidth="1"/>
    <col min="10001" max="10242" width="8.89166666666667" style="2"/>
    <col min="10243" max="10243" width="15.4416666666667" style="2" customWidth="1"/>
    <col min="10244" max="10245" width="5.775" style="2" customWidth="1"/>
    <col min="10246" max="10246" width="7.10833333333333" style="2" customWidth="1"/>
    <col min="10247" max="10247" width="14.1083333333333" style="2" customWidth="1"/>
    <col min="10248" max="10248" width="8.89166666666667" style="2"/>
    <col min="10249" max="10249" width="11.4416666666667" style="2" customWidth="1"/>
    <col min="10250" max="10255" width="10.1083333333333" style="2" customWidth="1"/>
    <col min="10256" max="10256" width="9.775" style="2" customWidth="1"/>
    <col min="10257" max="10498" width="8.89166666666667" style="2"/>
    <col min="10499" max="10499" width="15.4416666666667" style="2" customWidth="1"/>
    <col min="10500" max="10501" width="5.775" style="2" customWidth="1"/>
    <col min="10502" max="10502" width="7.10833333333333" style="2" customWidth="1"/>
    <col min="10503" max="10503" width="14.1083333333333" style="2" customWidth="1"/>
    <col min="10504" max="10504" width="8.89166666666667" style="2"/>
    <col min="10505" max="10505" width="11.4416666666667" style="2" customWidth="1"/>
    <col min="10506" max="10511" width="10.1083333333333" style="2" customWidth="1"/>
    <col min="10512" max="10512" width="9.775" style="2" customWidth="1"/>
    <col min="10513" max="10754" width="8.89166666666667" style="2"/>
    <col min="10755" max="10755" width="15.4416666666667" style="2" customWidth="1"/>
    <col min="10756" max="10757" width="5.775" style="2" customWidth="1"/>
    <col min="10758" max="10758" width="7.10833333333333" style="2" customWidth="1"/>
    <col min="10759" max="10759" width="14.1083333333333" style="2" customWidth="1"/>
    <col min="10760" max="10760" width="8.89166666666667" style="2"/>
    <col min="10761" max="10761" width="11.4416666666667" style="2" customWidth="1"/>
    <col min="10762" max="10767" width="10.1083333333333" style="2" customWidth="1"/>
    <col min="10768" max="10768" width="9.775" style="2" customWidth="1"/>
    <col min="10769" max="11010" width="8.89166666666667" style="2"/>
    <col min="11011" max="11011" width="15.4416666666667" style="2" customWidth="1"/>
    <col min="11012" max="11013" width="5.775" style="2" customWidth="1"/>
    <col min="11014" max="11014" width="7.10833333333333" style="2" customWidth="1"/>
    <col min="11015" max="11015" width="14.1083333333333" style="2" customWidth="1"/>
    <col min="11016" max="11016" width="8.89166666666667" style="2"/>
    <col min="11017" max="11017" width="11.4416666666667" style="2" customWidth="1"/>
    <col min="11018" max="11023" width="10.1083333333333" style="2" customWidth="1"/>
    <col min="11024" max="11024" width="9.775" style="2" customWidth="1"/>
    <col min="11025" max="11266" width="8.89166666666667" style="2"/>
    <col min="11267" max="11267" width="15.4416666666667" style="2" customWidth="1"/>
    <col min="11268" max="11269" width="5.775" style="2" customWidth="1"/>
    <col min="11270" max="11270" width="7.10833333333333" style="2" customWidth="1"/>
    <col min="11271" max="11271" width="14.1083333333333" style="2" customWidth="1"/>
    <col min="11272" max="11272" width="8.89166666666667" style="2"/>
    <col min="11273" max="11273" width="11.4416666666667" style="2" customWidth="1"/>
    <col min="11274" max="11279" width="10.1083333333333" style="2" customWidth="1"/>
    <col min="11280" max="11280" width="9.775" style="2" customWidth="1"/>
    <col min="11281" max="11522" width="8.89166666666667" style="2"/>
    <col min="11523" max="11523" width="15.4416666666667" style="2" customWidth="1"/>
    <col min="11524" max="11525" width="5.775" style="2" customWidth="1"/>
    <col min="11526" max="11526" width="7.10833333333333" style="2" customWidth="1"/>
    <col min="11527" max="11527" width="14.1083333333333" style="2" customWidth="1"/>
    <col min="11528" max="11528" width="8.89166666666667" style="2"/>
    <col min="11529" max="11529" width="11.4416666666667" style="2" customWidth="1"/>
    <col min="11530" max="11535" width="10.1083333333333" style="2" customWidth="1"/>
    <col min="11536" max="11536" width="9.775" style="2" customWidth="1"/>
    <col min="11537" max="11778" width="8.89166666666667" style="2"/>
    <col min="11779" max="11779" width="15.4416666666667" style="2" customWidth="1"/>
    <col min="11780" max="11781" width="5.775" style="2" customWidth="1"/>
    <col min="11782" max="11782" width="7.10833333333333" style="2" customWidth="1"/>
    <col min="11783" max="11783" width="14.1083333333333" style="2" customWidth="1"/>
    <col min="11784" max="11784" width="8.89166666666667" style="2"/>
    <col min="11785" max="11785" width="11.4416666666667" style="2" customWidth="1"/>
    <col min="11786" max="11791" width="10.1083333333333" style="2" customWidth="1"/>
    <col min="11792" max="11792" width="9.775" style="2" customWidth="1"/>
    <col min="11793" max="12034" width="8.89166666666667" style="2"/>
    <col min="12035" max="12035" width="15.4416666666667" style="2" customWidth="1"/>
    <col min="12036" max="12037" width="5.775" style="2" customWidth="1"/>
    <col min="12038" max="12038" width="7.10833333333333" style="2" customWidth="1"/>
    <col min="12039" max="12039" width="14.1083333333333" style="2" customWidth="1"/>
    <col min="12040" max="12040" width="8.89166666666667" style="2"/>
    <col min="12041" max="12041" width="11.4416666666667" style="2" customWidth="1"/>
    <col min="12042" max="12047" width="10.1083333333333" style="2" customWidth="1"/>
    <col min="12048" max="12048" width="9.775" style="2" customWidth="1"/>
    <col min="12049" max="12290" width="8.89166666666667" style="2"/>
    <col min="12291" max="12291" width="15.4416666666667" style="2" customWidth="1"/>
    <col min="12292" max="12293" width="5.775" style="2" customWidth="1"/>
    <col min="12294" max="12294" width="7.10833333333333" style="2" customWidth="1"/>
    <col min="12295" max="12295" width="14.1083333333333" style="2" customWidth="1"/>
    <col min="12296" max="12296" width="8.89166666666667" style="2"/>
    <col min="12297" max="12297" width="11.4416666666667" style="2" customWidth="1"/>
    <col min="12298" max="12303" width="10.1083333333333" style="2" customWidth="1"/>
    <col min="12304" max="12304" width="9.775" style="2" customWidth="1"/>
    <col min="12305" max="12546" width="8.89166666666667" style="2"/>
    <col min="12547" max="12547" width="15.4416666666667" style="2" customWidth="1"/>
    <col min="12548" max="12549" width="5.775" style="2" customWidth="1"/>
    <col min="12550" max="12550" width="7.10833333333333" style="2" customWidth="1"/>
    <col min="12551" max="12551" width="14.1083333333333" style="2" customWidth="1"/>
    <col min="12552" max="12552" width="8.89166666666667" style="2"/>
    <col min="12553" max="12553" width="11.4416666666667" style="2" customWidth="1"/>
    <col min="12554" max="12559" width="10.1083333333333" style="2" customWidth="1"/>
    <col min="12560" max="12560" width="9.775" style="2" customWidth="1"/>
    <col min="12561" max="12802" width="8.89166666666667" style="2"/>
    <col min="12803" max="12803" width="15.4416666666667" style="2" customWidth="1"/>
    <col min="12804" max="12805" width="5.775" style="2" customWidth="1"/>
    <col min="12806" max="12806" width="7.10833333333333" style="2" customWidth="1"/>
    <col min="12807" max="12807" width="14.1083333333333" style="2" customWidth="1"/>
    <col min="12808" max="12808" width="8.89166666666667" style="2"/>
    <col min="12809" max="12809" width="11.4416666666667" style="2" customWidth="1"/>
    <col min="12810" max="12815" width="10.1083333333333" style="2" customWidth="1"/>
    <col min="12816" max="12816" width="9.775" style="2" customWidth="1"/>
    <col min="12817" max="13058" width="8.89166666666667" style="2"/>
    <col min="13059" max="13059" width="15.4416666666667" style="2" customWidth="1"/>
    <col min="13060" max="13061" width="5.775" style="2" customWidth="1"/>
    <col min="13062" max="13062" width="7.10833333333333" style="2" customWidth="1"/>
    <col min="13063" max="13063" width="14.1083333333333" style="2" customWidth="1"/>
    <col min="13064" max="13064" width="8.89166666666667" style="2"/>
    <col min="13065" max="13065" width="11.4416666666667" style="2" customWidth="1"/>
    <col min="13066" max="13071" width="10.1083333333333" style="2" customWidth="1"/>
    <col min="13072" max="13072" width="9.775" style="2" customWidth="1"/>
    <col min="13073" max="13314" width="8.89166666666667" style="2"/>
    <col min="13315" max="13315" width="15.4416666666667" style="2" customWidth="1"/>
    <col min="13316" max="13317" width="5.775" style="2" customWidth="1"/>
    <col min="13318" max="13318" width="7.10833333333333" style="2" customWidth="1"/>
    <col min="13319" max="13319" width="14.1083333333333" style="2" customWidth="1"/>
    <col min="13320" max="13320" width="8.89166666666667" style="2"/>
    <col min="13321" max="13321" width="11.4416666666667" style="2" customWidth="1"/>
    <col min="13322" max="13327" width="10.1083333333333" style="2" customWidth="1"/>
    <col min="13328" max="13328" width="9.775" style="2" customWidth="1"/>
    <col min="13329" max="13570" width="8.89166666666667" style="2"/>
    <col min="13571" max="13571" width="15.4416666666667" style="2" customWidth="1"/>
    <col min="13572" max="13573" width="5.775" style="2" customWidth="1"/>
    <col min="13574" max="13574" width="7.10833333333333" style="2" customWidth="1"/>
    <col min="13575" max="13575" width="14.1083333333333" style="2" customWidth="1"/>
    <col min="13576" max="13576" width="8.89166666666667" style="2"/>
    <col min="13577" max="13577" width="11.4416666666667" style="2" customWidth="1"/>
    <col min="13578" max="13583" width="10.1083333333333" style="2" customWidth="1"/>
    <col min="13584" max="13584" width="9.775" style="2" customWidth="1"/>
    <col min="13585" max="13826" width="8.89166666666667" style="2"/>
    <col min="13827" max="13827" width="15.4416666666667" style="2" customWidth="1"/>
    <col min="13828" max="13829" width="5.775" style="2" customWidth="1"/>
    <col min="13830" max="13830" width="7.10833333333333" style="2" customWidth="1"/>
    <col min="13831" max="13831" width="14.1083333333333" style="2" customWidth="1"/>
    <col min="13832" max="13832" width="8.89166666666667" style="2"/>
    <col min="13833" max="13833" width="11.4416666666667" style="2" customWidth="1"/>
    <col min="13834" max="13839" width="10.1083333333333" style="2" customWidth="1"/>
    <col min="13840" max="13840" width="9.775" style="2" customWidth="1"/>
    <col min="13841" max="14082" width="8.89166666666667" style="2"/>
    <col min="14083" max="14083" width="15.4416666666667" style="2" customWidth="1"/>
    <col min="14084" max="14085" width="5.775" style="2" customWidth="1"/>
    <col min="14086" max="14086" width="7.10833333333333" style="2" customWidth="1"/>
    <col min="14087" max="14087" width="14.1083333333333" style="2" customWidth="1"/>
    <col min="14088" max="14088" width="8.89166666666667" style="2"/>
    <col min="14089" max="14089" width="11.4416666666667" style="2" customWidth="1"/>
    <col min="14090" max="14095" width="10.1083333333333" style="2" customWidth="1"/>
    <col min="14096" max="14096" width="9.775" style="2" customWidth="1"/>
    <col min="14097" max="14338" width="8.89166666666667" style="2"/>
    <col min="14339" max="14339" width="15.4416666666667" style="2" customWidth="1"/>
    <col min="14340" max="14341" width="5.775" style="2" customWidth="1"/>
    <col min="14342" max="14342" width="7.10833333333333" style="2" customWidth="1"/>
    <col min="14343" max="14343" width="14.1083333333333" style="2" customWidth="1"/>
    <col min="14344" max="14344" width="8.89166666666667" style="2"/>
    <col min="14345" max="14345" width="11.4416666666667" style="2" customWidth="1"/>
    <col min="14346" max="14351" width="10.1083333333333" style="2" customWidth="1"/>
    <col min="14352" max="14352" width="9.775" style="2" customWidth="1"/>
    <col min="14353" max="14594" width="8.89166666666667" style="2"/>
    <col min="14595" max="14595" width="15.4416666666667" style="2" customWidth="1"/>
    <col min="14596" max="14597" width="5.775" style="2" customWidth="1"/>
    <col min="14598" max="14598" width="7.10833333333333" style="2" customWidth="1"/>
    <col min="14599" max="14599" width="14.1083333333333" style="2" customWidth="1"/>
    <col min="14600" max="14600" width="8.89166666666667" style="2"/>
    <col min="14601" max="14601" width="11.4416666666667" style="2" customWidth="1"/>
    <col min="14602" max="14607" width="10.1083333333333" style="2" customWidth="1"/>
    <col min="14608" max="14608" width="9.775" style="2" customWidth="1"/>
    <col min="14609" max="14850" width="8.89166666666667" style="2"/>
    <col min="14851" max="14851" width="15.4416666666667" style="2" customWidth="1"/>
    <col min="14852" max="14853" width="5.775" style="2" customWidth="1"/>
    <col min="14854" max="14854" width="7.10833333333333" style="2" customWidth="1"/>
    <col min="14855" max="14855" width="14.1083333333333" style="2" customWidth="1"/>
    <col min="14856" max="14856" width="8.89166666666667" style="2"/>
    <col min="14857" max="14857" width="11.4416666666667" style="2" customWidth="1"/>
    <col min="14858" max="14863" width="10.1083333333333" style="2" customWidth="1"/>
    <col min="14864" max="14864" width="9.775" style="2" customWidth="1"/>
    <col min="14865" max="15106" width="8.89166666666667" style="2"/>
    <col min="15107" max="15107" width="15.4416666666667" style="2" customWidth="1"/>
    <col min="15108" max="15109" width="5.775" style="2" customWidth="1"/>
    <col min="15110" max="15110" width="7.10833333333333" style="2" customWidth="1"/>
    <col min="15111" max="15111" width="14.1083333333333" style="2" customWidth="1"/>
    <col min="15112" max="15112" width="8.89166666666667" style="2"/>
    <col min="15113" max="15113" width="11.4416666666667" style="2" customWidth="1"/>
    <col min="15114" max="15119" width="10.1083333333333" style="2" customWidth="1"/>
    <col min="15120" max="15120" width="9.775" style="2" customWidth="1"/>
    <col min="15121" max="15362" width="8.89166666666667" style="2"/>
    <col min="15363" max="15363" width="15.4416666666667" style="2" customWidth="1"/>
    <col min="15364" max="15365" width="5.775" style="2" customWidth="1"/>
    <col min="15366" max="15366" width="7.10833333333333" style="2" customWidth="1"/>
    <col min="15367" max="15367" width="14.1083333333333" style="2" customWidth="1"/>
    <col min="15368" max="15368" width="8.89166666666667" style="2"/>
    <col min="15369" max="15369" width="11.4416666666667" style="2" customWidth="1"/>
    <col min="15370" max="15375" width="10.1083333333333" style="2" customWidth="1"/>
    <col min="15376" max="15376" width="9.775" style="2" customWidth="1"/>
    <col min="15377" max="15618" width="8.89166666666667" style="2"/>
    <col min="15619" max="15619" width="15.4416666666667" style="2" customWidth="1"/>
    <col min="15620" max="15621" width="5.775" style="2" customWidth="1"/>
    <col min="15622" max="15622" width="7.10833333333333" style="2" customWidth="1"/>
    <col min="15623" max="15623" width="14.1083333333333" style="2" customWidth="1"/>
    <col min="15624" max="15624" width="8.89166666666667" style="2"/>
    <col min="15625" max="15625" width="11.4416666666667" style="2" customWidth="1"/>
    <col min="15626" max="15631" width="10.1083333333333" style="2" customWidth="1"/>
    <col min="15632" max="15632" width="9.775" style="2" customWidth="1"/>
    <col min="15633" max="15874" width="8.89166666666667" style="2"/>
    <col min="15875" max="15875" width="15.4416666666667" style="2" customWidth="1"/>
    <col min="15876" max="15877" width="5.775" style="2" customWidth="1"/>
    <col min="15878" max="15878" width="7.10833333333333" style="2" customWidth="1"/>
    <col min="15879" max="15879" width="14.1083333333333" style="2" customWidth="1"/>
    <col min="15880" max="15880" width="8.89166666666667" style="2"/>
    <col min="15881" max="15881" width="11.4416666666667" style="2" customWidth="1"/>
    <col min="15882" max="15887" width="10.1083333333333" style="2" customWidth="1"/>
    <col min="15888" max="15888" width="9.775" style="2" customWidth="1"/>
    <col min="15889" max="16130" width="8.89166666666667" style="2"/>
    <col min="16131" max="16131" width="15.4416666666667" style="2" customWidth="1"/>
    <col min="16132" max="16133" width="5.775" style="2" customWidth="1"/>
    <col min="16134" max="16134" width="7.10833333333333" style="2" customWidth="1"/>
    <col min="16135" max="16135" width="14.1083333333333" style="2" customWidth="1"/>
    <col min="16136" max="16136" width="8.89166666666667" style="2"/>
    <col min="16137" max="16137" width="11.4416666666667" style="2" customWidth="1"/>
    <col min="16138" max="16143" width="10.1083333333333" style="2" customWidth="1"/>
    <col min="16144" max="16144" width="9.775" style="2" customWidth="1"/>
    <col min="16145" max="16384" width="8.89166666666667" style="2"/>
  </cols>
  <sheetData>
    <row r="1" s="1" customFormat="1" ht="13.5" spans="5:9">
      <c r="E1" s="3" t="s">
        <v>180</v>
      </c>
      <c r="F1" s="3"/>
      <c r="G1" s="3"/>
      <c r="H1" s="4" t="s">
        <v>181</v>
      </c>
      <c r="I1" s="4"/>
    </row>
    <row r="2" s="1" customFormat="1" spans="5:9">
      <c r="E2" s="5" t="s">
        <v>182</v>
      </c>
      <c r="F2" s="5"/>
      <c r="G2" s="6" t="s">
        <v>183</v>
      </c>
      <c r="H2" s="4" t="s">
        <v>184</v>
      </c>
      <c r="I2" s="4"/>
    </row>
    <row r="3" s="1" customFormat="1" ht="13.5" spans="5:9">
      <c r="E3" s="7" t="s">
        <v>185</v>
      </c>
      <c r="F3" s="7"/>
      <c r="G3" s="8">
        <v>254</v>
      </c>
      <c r="H3" s="4" t="s">
        <v>186</v>
      </c>
      <c r="I3" s="4"/>
    </row>
    <row r="4" s="1" customFormat="1" ht="13.5" spans="5:7">
      <c r="E4" s="9" t="s">
        <v>187</v>
      </c>
      <c r="F4" s="9"/>
      <c r="G4" s="8">
        <v>3</v>
      </c>
    </row>
    <row r="5" s="1" customFormat="1" ht="13.5" spans="5:9">
      <c r="E5" s="7" t="s">
        <v>188</v>
      </c>
      <c r="F5" s="7"/>
      <c r="G5" s="8">
        <v>55</v>
      </c>
      <c r="H5" s="4"/>
      <c r="I5" s="4"/>
    </row>
    <row r="6" s="1" customFormat="1" ht="13.5" spans="5:9">
      <c r="E6" s="7" t="s">
        <v>189</v>
      </c>
      <c r="F6" s="7"/>
      <c r="G6" s="8">
        <v>0</v>
      </c>
      <c r="H6" s="1" t="s">
        <v>190</v>
      </c>
      <c r="I6" s="1" t="s">
        <v>191</v>
      </c>
    </row>
    <row r="7" s="1" customFormat="1" ht="31.2" customHeight="1" spans="3:11">
      <c r="C7" s="3" t="s">
        <v>192</v>
      </c>
      <c r="D7" s="3"/>
      <c r="E7" s="3"/>
      <c r="F7" s="3"/>
      <c r="G7" s="3"/>
      <c r="H7" s="3"/>
      <c r="I7" s="3"/>
      <c r="J7" s="3"/>
      <c r="K7" s="3"/>
    </row>
    <row r="8" s="1" customFormat="1" ht="32" customHeight="1" spans="3:11">
      <c r="C8" s="10" t="s">
        <v>26</v>
      </c>
      <c r="D8" s="11" t="s">
        <v>193</v>
      </c>
      <c r="E8" s="12"/>
      <c r="F8" s="13" t="s">
        <v>185</v>
      </c>
      <c r="G8" s="14" t="s">
        <v>194</v>
      </c>
      <c r="H8" s="13" t="s">
        <v>195</v>
      </c>
      <c r="I8" s="5" t="s">
        <v>196</v>
      </c>
      <c r="J8" s="21" t="s">
        <v>197</v>
      </c>
      <c r="K8" s="13" t="s">
        <v>198</v>
      </c>
    </row>
    <row r="9" s="1" customFormat="1" ht="13.5" spans="3:11">
      <c r="C9" s="10" t="s">
        <v>199</v>
      </c>
      <c r="D9" s="13" t="str">
        <f>DEC2HEX(255,2)</f>
        <v>FF</v>
      </c>
      <c r="E9" s="13" t="str">
        <f>DEC2HEX(255,2)</f>
        <v>FF</v>
      </c>
      <c r="F9" s="13" t="str">
        <f>DEC2HEX(G3,2)</f>
        <v>FE</v>
      </c>
      <c r="G9" s="13" t="str">
        <f>DEC2HEX(4,2)</f>
        <v>04</v>
      </c>
      <c r="H9" s="13" t="str">
        <f>DEC2HEX(G4,2)</f>
        <v>03</v>
      </c>
      <c r="I9" s="13" t="str">
        <f>DEC2HEX(G5,2)</f>
        <v>37</v>
      </c>
      <c r="J9" s="13" t="str">
        <f>DEC2HEX(G6,2)</f>
        <v>00</v>
      </c>
      <c r="K9" s="13" t="str">
        <f>DEC2HEX(_xlfn.BITXOR(_xlfn.BITAND(SUM(F10+G10+H10+I10+J10),255),255),2)</f>
        <v>C3</v>
      </c>
    </row>
    <row r="10" s="1" customFormat="1" ht="13.5" spans="3:11">
      <c r="C10" s="13" t="s">
        <v>200</v>
      </c>
      <c r="D10" s="13">
        <f t="shared" ref="D10:J10" si="0">HEX2DEC(D9)</f>
        <v>255</v>
      </c>
      <c r="E10" s="13">
        <f t="shared" si="0"/>
        <v>255</v>
      </c>
      <c r="F10" s="13">
        <f t="shared" si="0"/>
        <v>254</v>
      </c>
      <c r="G10" s="13">
        <f t="shared" si="0"/>
        <v>4</v>
      </c>
      <c r="H10" s="13">
        <f t="shared" si="0"/>
        <v>3</v>
      </c>
      <c r="I10" s="13">
        <f t="shared" si="0"/>
        <v>55</v>
      </c>
      <c r="J10" s="13">
        <f t="shared" si="0"/>
        <v>0</v>
      </c>
      <c r="K10" s="13">
        <f t="shared" ref="K10" si="1">HEX2DEC(K9)</f>
        <v>195</v>
      </c>
    </row>
    <row r="11" s="1" customFormat="1" ht="45" customHeight="1" spans="3:11">
      <c r="C11" s="15" t="s">
        <v>201</v>
      </c>
      <c r="D11" s="16" t="str">
        <f>CONCATENATE(D9," ",E9," ",F9," ",G9," ",H9," ",I9," ",J9," ",K9,)</f>
        <v>FF FF FE 04 03 37 00 C3</v>
      </c>
      <c r="E11" s="16"/>
      <c r="F11" s="16"/>
      <c r="G11" s="16"/>
      <c r="H11" s="16"/>
      <c r="I11" s="16"/>
      <c r="J11" s="16"/>
      <c r="K11" s="16"/>
    </row>
    <row r="12" s="1" customFormat="1" ht="13.5" spans="5:9">
      <c r="E12" s="3" t="s">
        <v>189</v>
      </c>
      <c r="F12" s="3"/>
      <c r="G12" s="3"/>
      <c r="H12" s="4" t="s">
        <v>202</v>
      </c>
      <c r="I12" s="4"/>
    </row>
    <row r="13" s="1" customFormat="1" ht="13.5" spans="5:9">
      <c r="E13" s="13" t="s">
        <v>182</v>
      </c>
      <c r="F13" s="13"/>
      <c r="G13" s="13" t="s">
        <v>183</v>
      </c>
      <c r="H13" s="4" t="s">
        <v>184</v>
      </c>
      <c r="I13" s="4"/>
    </row>
    <row r="14" s="1" customFormat="1" ht="13.5" spans="5:9">
      <c r="E14" s="7" t="s">
        <v>185</v>
      </c>
      <c r="F14" s="7"/>
      <c r="G14" s="8">
        <v>1</v>
      </c>
      <c r="H14" s="4" t="s">
        <v>186</v>
      </c>
      <c r="I14" s="4"/>
    </row>
    <row r="15" s="1" customFormat="1" ht="13.5" spans="5:7">
      <c r="E15" s="9" t="s">
        <v>187</v>
      </c>
      <c r="F15" s="9"/>
      <c r="G15" s="8">
        <v>3</v>
      </c>
    </row>
    <row r="16" s="1" customFormat="1" ht="13.5" spans="5:9">
      <c r="E16" s="7" t="s">
        <v>188</v>
      </c>
      <c r="F16" s="7"/>
      <c r="G16" s="8">
        <v>5</v>
      </c>
      <c r="H16" s="4"/>
      <c r="I16" s="4"/>
    </row>
    <row r="17" s="1" customFormat="1" ht="13.5" spans="5:7">
      <c r="E17" s="7" t="s">
        <v>189</v>
      </c>
      <c r="F17" s="7"/>
      <c r="G17" s="8">
        <v>2</v>
      </c>
    </row>
    <row r="18" s="1" customFormat="1" ht="31.2" customHeight="1" spans="3:11">
      <c r="C18" s="3" t="s">
        <v>203</v>
      </c>
      <c r="D18" s="3"/>
      <c r="E18" s="3"/>
      <c r="F18" s="3"/>
      <c r="G18" s="3"/>
      <c r="H18" s="3"/>
      <c r="I18" s="3"/>
      <c r="J18" s="3"/>
      <c r="K18" s="3"/>
    </row>
    <row r="19" s="1" customFormat="1" ht="27" spans="3:11">
      <c r="C19" s="10" t="s">
        <v>26</v>
      </c>
      <c r="D19" s="11" t="s">
        <v>193</v>
      </c>
      <c r="E19" s="12"/>
      <c r="F19" s="13" t="s">
        <v>185</v>
      </c>
      <c r="G19" s="14" t="s">
        <v>194</v>
      </c>
      <c r="H19" s="13" t="s">
        <v>195</v>
      </c>
      <c r="I19" s="5" t="s">
        <v>196</v>
      </c>
      <c r="J19" s="21" t="s">
        <v>197</v>
      </c>
      <c r="K19" s="13" t="s">
        <v>198</v>
      </c>
    </row>
    <row r="20" s="1" customFormat="1" ht="13.5" spans="3:11">
      <c r="C20" s="10" t="s">
        <v>199</v>
      </c>
      <c r="D20" s="13" t="str">
        <f>DEC2HEX(255,2)</f>
        <v>FF</v>
      </c>
      <c r="E20" s="13" t="str">
        <f>DEC2HEX(255,2)</f>
        <v>FF</v>
      </c>
      <c r="F20" s="13" t="str">
        <f>DEC2HEX(G14,2)</f>
        <v>01</v>
      </c>
      <c r="G20" s="13" t="str">
        <f>DEC2HEX(4,2)</f>
        <v>04</v>
      </c>
      <c r="H20" s="13" t="str">
        <f>DEC2HEX(G15,2)</f>
        <v>03</v>
      </c>
      <c r="I20" s="13" t="str">
        <f>DEC2HEX(G16,2)</f>
        <v>05</v>
      </c>
      <c r="J20" s="13" t="str">
        <f>DEC2HEX(G17,2)</f>
        <v>02</v>
      </c>
      <c r="K20" s="13" t="str">
        <f>DEC2HEX(_xlfn.BITXOR(_xlfn.BITAND(SUM(F21+G21+H21+I21+J21),255),255),2)</f>
        <v>F0</v>
      </c>
    </row>
    <row r="21" s="1" customFormat="1" ht="13.5" spans="3:11">
      <c r="C21" s="13" t="s">
        <v>200</v>
      </c>
      <c r="D21" s="13">
        <f t="shared" ref="D21:K21" si="2">HEX2DEC(D20)</f>
        <v>255</v>
      </c>
      <c r="E21" s="13">
        <f t="shared" si="2"/>
        <v>255</v>
      </c>
      <c r="F21" s="13">
        <f t="shared" si="2"/>
        <v>1</v>
      </c>
      <c r="G21" s="13">
        <f t="shared" si="2"/>
        <v>4</v>
      </c>
      <c r="H21" s="13">
        <f t="shared" si="2"/>
        <v>3</v>
      </c>
      <c r="I21" s="13">
        <f t="shared" si="2"/>
        <v>5</v>
      </c>
      <c r="J21" s="13">
        <f t="shared" si="2"/>
        <v>2</v>
      </c>
      <c r="K21" s="13">
        <f t="shared" si="2"/>
        <v>240</v>
      </c>
    </row>
    <row r="22" s="1" customFormat="1" ht="48" customHeight="1" spans="3:11">
      <c r="C22" s="15" t="s">
        <v>201</v>
      </c>
      <c r="D22" s="16" t="str">
        <f>CONCATENATE(D20," ",E20," ",F20," ",G20," ",H20," ",I20," ",J20," ",K20,)</f>
        <v>FF FF 01 04 03 05 02 F0</v>
      </c>
      <c r="E22" s="16"/>
      <c r="F22" s="16"/>
      <c r="G22" s="16"/>
      <c r="H22" s="16"/>
      <c r="I22" s="16"/>
      <c r="J22" s="16"/>
      <c r="K22" s="16"/>
    </row>
    <row r="24" s="1" customFormat="1" ht="13.5" spans="5:9">
      <c r="E24" s="3" t="s">
        <v>204</v>
      </c>
      <c r="F24" s="3"/>
      <c r="G24" s="3"/>
      <c r="H24" s="4" t="s">
        <v>181</v>
      </c>
      <c r="I24" s="4"/>
    </row>
    <row r="25" s="1" customFormat="1" ht="13.5" spans="5:9">
      <c r="E25" s="5" t="s">
        <v>182</v>
      </c>
      <c r="F25" s="5"/>
      <c r="G25" s="13" t="s">
        <v>183</v>
      </c>
      <c r="H25" s="4" t="s">
        <v>184</v>
      </c>
      <c r="I25" s="4"/>
    </row>
    <row r="26" s="1" customFormat="1" ht="13.5" spans="5:9">
      <c r="E26" s="7" t="s">
        <v>185</v>
      </c>
      <c r="F26" s="7"/>
      <c r="G26" s="8">
        <v>1</v>
      </c>
      <c r="H26" s="4" t="s">
        <v>186</v>
      </c>
      <c r="I26" s="4"/>
    </row>
    <row r="27" s="1" customFormat="1" ht="13.5" spans="5:7">
      <c r="E27" s="9" t="s">
        <v>187</v>
      </c>
      <c r="F27" s="9"/>
      <c r="G27" s="8">
        <v>3</v>
      </c>
    </row>
    <row r="28" s="1" customFormat="1" ht="13.5" spans="5:9">
      <c r="E28" s="7" t="s">
        <v>188</v>
      </c>
      <c r="F28" s="7"/>
      <c r="G28" s="8">
        <v>19</v>
      </c>
      <c r="H28" s="4"/>
      <c r="I28" s="4"/>
    </row>
    <row r="29" s="1" customFormat="1" ht="13.5" spans="5:7">
      <c r="E29" s="7" t="s">
        <v>205</v>
      </c>
      <c r="F29" s="7"/>
      <c r="G29" s="8">
        <v>32</v>
      </c>
    </row>
    <row r="30" s="1" customFormat="1" ht="31.2" customHeight="1" spans="3:11">
      <c r="C30" s="3" t="s">
        <v>204</v>
      </c>
      <c r="D30" s="3"/>
      <c r="E30" s="3"/>
      <c r="F30" s="3"/>
      <c r="G30" s="3"/>
      <c r="H30" s="3"/>
      <c r="I30" s="3"/>
      <c r="J30" s="3"/>
      <c r="K30" s="3"/>
    </row>
    <row r="31" s="1" customFormat="1" ht="27" spans="3:11">
      <c r="C31" s="10" t="s">
        <v>26</v>
      </c>
      <c r="D31" s="11" t="s">
        <v>193</v>
      </c>
      <c r="E31" s="12"/>
      <c r="F31" s="13" t="s">
        <v>185</v>
      </c>
      <c r="G31" s="14" t="s">
        <v>194</v>
      </c>
      <c r="H31" s="13" t="s">
        <v>195</v>
      </c>
      <c r="I31" s="5" t="s">
        <v>196</v>
      </c>
      <c r="J31" s="21" t="s">
        <v>206</v>
      </c>
      <c r="K31" s="13" t="s">
        <v>198</v>
      </c>
    </row>
    <row r="32" s="1" customFormat="1" ht="13.5" spans="3:11">
      <c r="C32" s="10" t="s">
        <v>199</v>
      </c>
      <c r="D32" s="13" t="str">
        <f>DEC2HEX(255,2)</f>
        <v>FF</v>
      </c>
      <c r="E32" s="13" t="str">
        <f>DEC2HEX(255,2)</f>
        <v>FF</v>
      </c>
      <c r="F32" s="13" t="str">
        <f>DEC2HEX(G26,2)</f>
        <v>01</v>
      </c>
      <c r="G32" s="13" t="str">
        <f>DEC2HEX(4,2)</f>
        <v>04</v>
      </c>
      <c r="H32" s="13" t="str">
        <f>DEC2HEX(G27,2)</f>
        <v>03</v>
      </c>
      <c r="I32" s="13" t="str">
        <f>DEC2HEX(G28,2)</f>
        <v>13</v>
      </c>
      <c r="J32" s="13" t="str">
        <f>DEC2HEX(G29,2)</f>
        <v>20</v>
      </c>
      <c r="K32" s="13" t="str">
        <f>DEC2HEX(_xlfn.BITXOR(_xlfn.BITAND(SUM(F33+G33+H33+I33+J33),255),255),2)</f>
        <v>C4</v>
      </c>
    </row>
    <row r="33" s="1" customFormat="1" ht="13.5" spans="3:11">
      <c r="C33" s="13" t="s">
        <v>200</v>
      </c>
      <c r="D33" s="13">
        <f t="shared" ref="D33:J33" si="3">HEX2DEC(D32)</f>
        <v>255</v>
      </c>
      <c r="E33" s="13">
        <f t="shared" si="3"/>
        <v>255</v>
      </c>
      <c r="F33" s="13">
        <f t="shared" si="3"/>
        <v>1</v>
      </c>
      <c r="G33" s="13">
        <f t="shared" si="3"/>
        <v>4</v>
      </c>
      <c r="H33" s="13">
        <f t="shared" si="3"/>
        <v>3</v>
      </c>
      <c r="I33" s="13">
        <f t="shared" si="3"/>
        <v>19</v>
      </c>
      <c r="J33" s="13">
        <f t="shared" si="3"/>
        <v>32</v>
      </c>
      <c r="K33" s="13">
        <f t="shared" ref="K33" si="4">HEX2DEC(K32)</f>
        <v>196</v>
      </c>
    </row>
    <row r="34" s="1" customFormat="1" ht="39" customHeight="1" spans="3:11">
      <c r="C34" s="15" t="s">
        <v>201</v>
      </c>
      <c r="D34" s="16" t="str">
        <f>CONCATENATE(D32," ",E32," ",F32," ",G32," ",H32," ",I32," ",J32," ",K32,)</f>
        <v>FF FF 01 04 03 13 20 C4</v>
      </c>
      <c r="E34" s="16"/>
      <c r="F34" s="16"/>
      <c r="G34" s="16"/>
      <c r="H34" s="16"/>
      <c r="I34" s="16"/>
      <c r="J34" s="16"/>
      <c r="K34" s="16"/>
    </row>
    <row r="36" s="1" customFormat="1" ht="21" customHeight="1" spans="5:9">
      <c r="E36" s="3" t="s">
        <v>207</v>
      </c>
      <c r="F36" s="3"/>
      <c r="G36" s="3"/>
      <c r="H36" s="4" t="s">
        <v>181</v>
      </c>
      <c r="I36" s="4"/>
    </row>
    <row r="37" s="1" customFormat="1" ht="13.5" spans="5:10">
      <c r="E37" s="5" t="s">
        <v>182</v>
      </c>
      <c r="F37" s="5"/>
      <c r="G37" s="13" t="s">
        <v>183</v>
      </c>
      <c r="H37" s="17" t="s">
        <v>208</v>
      </c>
      <c r="I37" s="4"/>
      <c r="J37" s="4" t="s">
        <v>209</v>
      </c>
    </row>
    <row r="38" s="1" customFormat="1" ht="13.5" spans="5:9">
      <c r="E38" s="7" t="s">
        <v>185</v>
      </c>
      <c r="F38" s="7"/>
      <c r="G38" s="8">
        <v>1</v>
      </c>
      <c r="H38" s="4" t="s">
        <v>186</v>
      </c>
      <c r="I38" s="4" t="s">
        <v>186</v>
      </c>
    </row>
    <row r="39" s="1" customFormat="1" ht="13.5" spans="5:7">
      <c r="E39" s="9" t="s">
        <v>187</v>
      </c>
      <c r="F39" s="9"/>
      <c r="G39" s="8">
        <v>2</v>
      </c>
    </row>
    <row r="40" s="1" customFormat="1" ht="13.5" spans="5:10">
      <c r="E40" s="7" t="s">
        <v>188</v>
      </c>
      <c r="F40" s="7"/>
      <c r="G40" s="8">
        <v>40</v>
      </c>
      <c r="H40" s="4" t="s">
        <v>210</v>
      </c>
      <c r="I40" s="4" t="s">
        <v>211</v>
      </c>
      <c r="J40" s="1" t="s">
        <v>212</v>
      </c>
    </row>
    <row r="41" s="1" customFormat="1" ht="13.5" spans="5:10">
      <c r="E41" s="7" t="s">
        <v>213</v>
      </c>
      <c r="F41" s="7"/>
      <c r="G41" s="8">
        <v>128</v>
      </c>
      <c r="H41" s="4">
        <v>1</v>
      </c>
      <c r="I41" s="4">
        <v>0</v>
      </c>
      <c r="J41" s="4">
        <v>128</v>
      </c>
    </row>
    <row r="42" s="1" customFormat="1" ht="31.2" customHeight="1" spans="3:11">
      <c r="C42" s="3" t="s">
        <v>207</v>
      </c>
      <c r="D42" s="3"/>
      <c r="E42" s="3"/>
      <c r="F42" s="3"/>
      <c r="G42" s="3"/>
      <c r="H42" s="3"/>
      <c r="I42" s="3"/>
      <c r="J42" s="3"/>
      <c r="K42" s="3"/>
    </row>
    <row r="43" s="1" customFormat="1" ht="27" spans="3:11">
      <c r="C43" s="10" t="s">
        <v>26</v>
      </c>
      <c r="D43" s="11" t="s">
        <v>193</v>
      </c>
      <c r="E43" s="12"/>
      <c r="F43" s="13" t="s">
        <v>185</v>
      </c>
      <c r="G43" s="14" t="s">
        <v>194</v>
      </c>
      <c r="H43" s="13" t="s">
        <v>195</v>
      </c>
      <c r="I43" s="5" t="s">
        <v>196</v>
      </c>
      <c r="J43" s="21" t="s">
        <v>214</v>
      </c>
      <c r="K43" s="13" t="s">
        <v>198</v>
      </c>
    </row>
    <row r="44" s="1" customFormat="1" ht="13.5" spans="3:11">
      <c r="C44" s="10" t="s">
        <v>199</v>
      </c>
      <c r="D44" s="13" t="str">
        <f>DEC2HEX(255,2)</f>
        <v>FF</v>
      </c>
      <c r="E44" s="13" t="str">
        <f>DEC2HEX(255,2)</f>
        <v>FF</v>
      </c>
      <c r="F44" s="13" t="str">
        <f>DEC2HEX(G38,2)</f>
        <v>01</v>
      </c>
      <c r="G44" s="13" t="str">
        <f>DEC2HEX(3,2)</f>
        <v>03</v>
      </c>
      <c r="H44" s="13" t="str">
        <f>DEC2HEX(G39,2)</f>
        <v>02</v>
      </c>
      <c r="I44" s="13" t="str">
        <f>DEC2HEX(G40,2)</f>
        <v>28</v>
      </c>
      <c r="J44" s="13" t="str">
        <f>DEC2HEX(G41,2)</f>
        <v>80</v>
      </c>
      <c r="K44" s="13" t="str">
        <f>DEC2HEX(_xlfn.BITXOR(_xlfn.BITAND(SUM(F45+G45+H45+I45+J45),255),255),2)</f>
        <v>51</v>
      </c>
    </row>
    <row r="45" s="1" customFormat="1" ht="18" customHeight="1" spans="3:11">
      <c r="C45" s="13" t="s">
        <v>200</v>
      </c>
      <c r="D45" s="13">
        <f t="shared" ref="D45:J45" si="5">HEX2DEC(D44)</f>
        <v>255</v>
      </c>
      <c r="E45" s="13">
        <f t="shared" si="5"/>
        <v>255</v>
      </c>
      <c r="F45" s="13">
        <f t="shared" si="5"/>
        <v>1</v>
      </c>
      <c r="G45" s="13">
        <f t="shared" si="5"/>
        <v>3</v>
      </c>
      <c r="H45" s="13">
        <f t="shared" si="5"/>
        <v>2</v>
      </c>
      <c r="I45" s="13">
        <f t="shared" si="5"/>
        <v>40</v>
      </c>
      <c r="J45" s="13">
        <f t="shared" si="5"/>
        <v>128</v>
      </c>
      <c r="K45" s="13">
        <f t="shared" ref="K45" si="6">HEX2DEC(K44)</f>
        <v>81</v>
      </c>
    </row>
    <row r="46" s="1" customFormat="1" ht="49" customHeight="1" spans="3:11">
      <c r="C46" s="15" t="s">
        <v>201</v>
      </c>
      <c r="D46" s="16" t="str">
        <f>CONCATENATE(D44," ",E44," ",F44," ",G44," ",H44," ",I44," ",J44," ",K44,)</f>
        <v>FF FF 01 03 02 28 80 51</v>
      </c>
      <c r="E46" s="16"/>
      <c r="F46" s="16"/>
      <c r="G46" s="16"/>
      <c r="H46" s="16"/>
      <c r="I46" s="16"/>
      <c r="J46" s="16"/>
      <c r="K46" s="16"/>
    </row>
    <row r="49" s="1" customFormat="1" ht="21" customHeight="1" spans="5:9">
      <c r="E49" s="3" t="s">
        <v>213</v>
      </c>
      <c r="F49" s="3"/>
      <c r="G49" s="3"/>
      <c r="H49" s="4" t="s">
        <v>181</v>
      </c>
      <c r="I49" s="4"/>
    </row>
    <row r="50" s="1" customFormat="1" ht="13.5" spans="5:10">
      <c r="E50" s="5" t="s">
        <v>182</v>
      </c>
      <c r="F50" s="5"/>
      <c r="G50" s="13" t="s">
        <v>183</v>
      </c>
      <c r="H50" s="17" t="s">
        <v>208</v>
      </c>
      <c r="I50" s="4"/>
      <c r="J50" s="4" t="s">
        <v>209</v>
      </c>
    </row>
    <row r="51" s="1" customFormat="1" ht="13.5" spans="5:9">
      <c r="E51" s="7" t="s">
        <v>185</v>
      </c>
      <c r="F51" s="7"/>
      <c r="G51" s="8">
        <v>253</v>
      </c>
      <c r="H51" s="4" t="s">
        <v>186</v>
      </c>
      <c r="I51" s="4" t="s">
        <v>186</v>
      </c>
    </row>
    <row r="52" s="1" customFormat="1" ht="13.5" spans="5:7">
      <c r="E52" s="9" t="s">
        <v>187</v>
      </c>
      <c r="F52" s="9"/>
      <c r="G52" s="8">
        <v>2</v>
      </c>
    </row>
    <row r="53" s="1" customFormat="1" ht="13.5" spans="5:10">
      <c r="E53" s="7" t="s">
        <v>188</v>
      </c>
      <c r="F53" s="7"/>
      <c r="G53" s="8">
        <v>40</v>
      </c>
      <c r="H53" s="4" t="s">
        <v>210</v>
      </c>
      <c r="I53" s="4" t="s">
        <v>211</v>
      </c>
      <c r="J53" s="1" t="s">
        <v>212</v>
      </c>
    </row>
    <row r="54" s="1" customFormat="1" ht="13.5" spans="5:10">
      <c r="E54" s="7" t="s">
        <v>213</v>
      </c>
      <c r="F54" s="7"/>
      <c r="G54" s="8">
        <v>0</v>
      </c>
      <c r="H54" s="4">
        <v>1</v>
      </c>
      <c r="I54" s="4">
        <v>0</v>
      </c>
      <c r="J54" s="4">
        <v>128</v>
      </c>
    </row>
    <row r="55" s="1" customFormat="1" ht="31.2" customHeight="1" spans="3:11">
      <c r="C55" s="3" t="s">
        <v>215</v>
      </c>
      <c r="D55" s="3"/>
      <c r="E55" s="3"/>
      <c r="F55" s="3"/>
      <c r="G55" s="3"/>
      <c r="H55" s="3"/>
      <c r="I55" s="3"/>
      <c r="J55" s="3"/>
      <c r="K55" s="3"/>
    </row>
    <row r="56" s="1" customFormat="1" ht="27" spans="3:11">
      <c r="C56" s="10" t="s">
        <v>26</v>
      </c>
      <c r="D56" s="11" t="s">
        <v>193</v>
      </c>
      <c r="E56" s="12"/>
      <c r="F56" s="13" t="s">
        <v>185</v>
      </c>
      <c r="G56" s="14" t="s">
        <v>194</v>
      </c>
      <c r="H56" s="13" t="s">
        <v>195</v>
      </c>
      <c r="I56" s="5" t="s">
        <v>196</v>
      </c>
      <c r="J56" s="21" t="s">
        <v>216</v>
      </c>
      <c r="K56" s="13" t="s">
        <v>198</v>
      </c>
    </row>
    <row r="57" s="1" customFormat="1" ht="13.5" spans="3:11">
      <c r="C57" s="10" t="s">
        <v>199</v>
      </c>
      <c r="D57" s="13" t="str">
        <f>DEC2HEX(255,2)</f>
        <v>FF</v>
      </c>
      <c r="E57" s="13" t="str">
        <f>DEC2HEX(255,2)</f>
        <v>FF</v>
      </c>
      <c r="F57" s="13" t="str">
        <f>DEC2HEX(G51,2)</f>
        <v>FD</v>
      </c>
      <c r="G57" s="13" t="str">
        <f>DEC2HEX(4,2)</f>
        <v>04</v>
      </c>
      <c r="H57" s="13" t="str">
        <f>DEC2HEX(G52,2)</f>
        <v>02</v>
      </c>
      <c r="I57" s="13" t="str">
        <f>DEC2HEX(G53,2)</f>
        <v>28</v>
      </c>
      <c r="J57" s="13" t="str">
        <f>DEC2HEX(G54,2)</f>
        <v>00</v>
      </c>
      <c r="K57" s="13" t="str">
        <f>DEC2HEX(_xlfn.BITXOR(_xlfn.BITAND(SUM(F58+G58+H58+I58+J58),255),255),2)</f>
        <v>D4</v>
      </c>
    </row>
    <row r="58" s="1" customFormat="1" ht="13.5" spans="3:11">
      <c r="C58" s="13" t="s">
        <v>200</v>
      </c>
      <c r="D58" s="13">
        <f t="shared" ref="D58:K58" si="7">HEX2DEC(D57)</f>
        <v>255</v>
      </c>
      <c r="E58" s="13">
        <f t="shared" si="7"/>
        <v>255</v>
      </c>
      <c r="F58" s="13">
        <f t="shared" si="7"/>
        <v>253</v>
      </c>
      <c r="G58" s="13">
        <f t="shared" si="7"/>
        <v>4</v>
      </c>
      <c r="H58" s="13">
        <f t="shared" si="7"/>
        <v>2</v>
      </c>
      <c r="I58" s="13">
        <f t="shared" si="7"/>
        <v>40</v>
      </c>
      <c r="J58" s="13">
        <f t="shared" si="7"/>
        <v>0</v>
      </c>
      <c r="K58" s="13">
        <f t="shared" si="7"/>
        <v>212</v>
      </c>
    </row>
    <row r="59" s="1" customFormat="1" ht="41" customHeight="1" spans="3:11">
      <c r="C59" s="15" t="s">
        <v>201</v>
      </c>
      <c r="D59" s="16" t="str">
        <f>CONCATENATE(D57," ",E57," ",F57," ",G57," ",H57," ",I57," ",J57," ",K57,)</f>
        <v>FF FF FD 04 02 28 00 D4</v>
      </c>
      <c r="E59" s="16"/>
      <c r="F59" s="16"/>
      <c r="G59" s="16"/>
      <c r="H59" s="16"/>
      <c r="I59" s="16"/>
      <c r="J59" s="16"/>
      <c r="K59" s="16"/>
    </row>
    <row r="60" s="1" customFormat="1" ht="15.6" customHeight="1" spans="3:11">
      <c r="C60" s="18"/>
      <c r="D60" s="18"/>
      <c r="E60" s="18"/>
      <c r="F60" s="18"/>
      <c r="G60" s="18"/>
      <c r="H60" s="18"/>
      <c r="I60" s="18"/>
      <c r="J60" s="18"/>
      <c r="K60" s="18"/>
    </row>
    <row r="61" s="1" customFormat="1" ht="15.6" customHeight="1" spans="3:11">
      <c r="C61" s="18"/>
      <c r="D61" s="18"/>
      <c r="E61" s="18"/>
      <c r="F61" s="18"/>
      <c r="G61" s="18"/>
      <c r="H61" s="18"/>
      <c r="I61" s="18"/>
      <c r="J61" s="18"/>
      <c r="K61" s="18"/>
    </row>
    <row r="62" spans="8:9">
      <c r="H62" s="4" t="s">
        <v>181</v>
      </c>
      <c r="I62" s="4"/>
    </row>
    <row r="63" spans="5:9">
      <c r="E63" s="5" t="s">
        <v>182</v>
      </c>
      <c r="F63" s="5"/>
      <c r="G63" s="13" t="s">
        <v>183</v>
      </c>
      <c r="H63" s="19" t="s">
        <v>184</v>
      </c>
      <c r="I63" s="19" t="s">
        <v>209</v>
      </c>
    </row>
    <row r="64" spans="5:9">
      <c r="E64" s="7" t="s">
        <v>185</v>
      </c>
      <c r="F64" s="7"/>
      <c r="G64" s="20">
        <v>2</v>
      </c>
      <c r="H64" s="19" t="s">
        <v>217</v>
      </c>
      <c r="I64" s="19" t="s">
        <v>217</v>
      </c>
    </row>
    <row r="65" spans="5:7">
      <c r="E65" s="9" t="s">
        <v>187</v>
      </c>
      <c r="F65" s="9"/>
      <c r="G65" s="20">
        <v>3</v>
      </c>
    </row>
    <row r="66" spans="5:9">
      <c r="E66" s="22" t="s">
        <v>218</v>
      </c>
      <c r="F66" s="22"/>
      <c r="G66" s="20">
        <v>1000</v>
      </c>
      <c r="H66" s="19" t="s">
        <v>219</v>
      </c>
      <c r="I66" s="19" t="s">
        <v>220</v>
      </c>
    </row>
    <row r="67" spans="5:9">
      <c r="E67" s="22" t="s">
        <v>221</v>
      </c>
      <c r="F67" s="22"/>
      <c r="G67" s="20">
        <v>0</v>
      </c>
      <c r="H67" s="2">
        <v>2000</v>
      </c>
      <c r="I67" s="78" t="s">
        <v>222</v>
      </c>
    </row>
    <row r="68" spans="5:9">
      <c r="E68" s="22" t="s">
        <v>223</v>
      </c>
      <c r="F68" s="22"/>
      <c r="G68" s="20">
        <v>0</v>
      </c>
      <c r="I68" s="19" t="s">
        <v>224</v>
      </c>
    </row>
    <row r="69" spans="6:6">
      <c r="F69" s="23"/>
    </row>
    <row r="71" ht="28.5" spans="3:16">
      <c r="C71" s="24" t="s">
        <v>225</v>
      </c>
      <c r="D71" s="11" t="s">
        <v>193</v>
      </c>
      <c r="E71" s="12"/>
      <c r="F71" s="13" t="s">
        <v>185</v>
      </c>
      <c r="G71" s="14" t="s">
        <v>194</v>
      </c>
      <c r="H71" s="13" t="s">
        <v>195</v>
      </c>
      <c r="I71" s="5" t="s">
        <v>196</v>
      </c>
      <c r="J71" s="29" t="s">
        <v>226</v>
      </c>
      <c r="K71" s="29" t="s">
        <v>227</v>
      </c>
      <c r="L71" s="30" t="s">
        <v>228</v>
      </c>
      <c r="M71" s="30" t="s">
        <v>229</v>
      </c>
      <c r="N71" s="30" t="s">
        <v>230</v>
      </c>
      <c r="O71" s="30" t="s">
        <v>231</v>
      </c>
      <c r="P71" s="13" t="s">
        <v>198</v>
      </c>
    </row>
    <row r="72" spans="3:16">
      <c r="C72" s="10" t="s">
        <v>199</v>
      </c>
      <c r="D72" s="6" t="str">
        <f>DEC2HEX(255,2)</f>
        <v>FF</v>
      </c>
      <c r="E72" s="6" t="str">
        <f>DEC2HEX(255,2)</f>
        <v>FF</v>
      </c>
      <c r="F72" s="6" t="str">
        <f>DEC2HEX(G64,2)</f>
        <v>02</v>
      </c>
      <c r="G72" s="6" t="str">
        <f>DEC2HEX(9,2)</f>
        <v>09</v>
      </c>
      <c r="H72" s="6" t="str">
        <f>DEC2HEX(G65,2)</f>
        <v>03</v>
      </c>
      <c r="I72" s="6" t="str">
        <f>DEC2HEX(42,2)</f>
        <v>2A</v>
      </c>
      <c r="J72" s="6" t="str">
        <f>DEC2HEX(_xlfn.BITAND(G66,255),2)</f>
        <v>E8</v>
      </c>
      <c r="K72" s="6" t="str">
        <f>DEC2HEX(_xlfn.BITRSHIFT(G66,8),2)</f>
        <v>03</v>
      </c>
      <c r="L72" s="6" t="str">
        <f>DEC2HEX(_xlfn.BITAND(G67,255),2)</f>
        <v>00</v>
      </c>
      <c r="M72" s="6" t="str">
        <f>DEC2HEX(_xlfn.BITRSHIFT(G67,8),2)</f>
        <v>00</v>
      </c>
      <c r="N72" s="6" t="str">
        <f>DEC2HEX(_xlfn.BITAND(G68,255),2)</f>
        <v>00</v>
      </c>
      <c r="O72" s="6" t="str">
        <f>DEC2HEX(_xlfn.BITRSHIFT(G68,8),2)</f>
        <v>00</v>
      </c>
      <c r="P72" s="6" t="str">
        <f>DEC2HEX(_xlfn.BITXOR(_xlfn.BITAND(SUM(F73+G73+H73+I73+K73+J73+M73+L73+O73+N73),255),255),2)</f>
        <v>DC</v>
      </c>
    </row>
    <row r="73" spans="3:16">
      <c r="C73" s="13" t="s">
        <v>200</v>
      </c>
      <c r="D73" s="6">
        <f t="shared" ref="D73:P73" si="8">HEX2DEC(D72)</f>
        <v>255</v>
      </c>
      <c r="E73" s="6">
        <f t="shared" si="8"/>
        <v>255</v>
      </c>
      <c r="F73" s="6">
        <f t="shared" si="8"/>
        <v>2</v>
      </c>
      <c r="G73" s="6">
        <f t="shared" si="8"/>
        <v>9</v>
      </c>
      <c r="H73" s="6">
        <f t="shared" si="8"/>
        <v>3</v>
      </c>
      <c r="I73" s="6">
        <f t="shared" si="8"/>
        <v>42</v>
      </c>
      <c r="J73" s="6">
        <f t="shared" si="8"/>
        <v>232</v>
      </c>
      <c r="K73" s="6">
        <f t="shared" si="8"/>
        <v>3</v>
      </c>
      <c r="L73" s="6">
        <f t="shared" si="8"/>
        <v>0</v>
      </c>
      <c r="M73" s="6">
        <f t="shared" si="8"/>
        <v>0</v>
      </c>
      <c r="N73" s="6">
        <f t="shared" si="8"/>
        <v>0</v>
      </c>
      <c r="O73" s="6">
        <f t="shared" si="8"/>
        <v>0</v>
      </c>
      <c r="P73" s="6">
        <f t="shared" si="8"/>
        <v>220</v>
      </c>
    </row>
    <row r="74" ht="40.5" spans="3:16">
      <c r="C74" s="15" t="s">
        <v>201</v>
      </c>
      <c r="D74" s="25" t="str">
        <f>CONCATENATE(D72," ",E72," ",F72," ",G72," ",H72," ",I72," ",J72," ",K72," ",L72," ",M72," ",N72," ",O72," ",P72)</f>
        <v>FF FF 02 09 03 2A E8 03 00 00 00 00 DC</v>
      </c>
      <c r="E74" s="25"/>
      <c r="F74" s="25"/>
      <c r="G74" s="25"/>
      <c r="H74" s="25"/>
      <c r="I74" s="25"/>
      <c r="J74" s="25"/>
      <c r="K74" s="25"/>
      <c r="L74" s="25"/>
      <c r="M74" s="25"/>
      <c r="N74" s="25"/>
      <c r="O74" s="25"/>
      <c r="P74" s="25"/>
    </row>
    <row r="77" spans="8:9">
      <c r="H77" s="4" t="s">
        <v>181</v>
      </c>
      <c r="I77" s="4"/>
    </row>
    <row r="78" spans="5:10">
      <c r="E78" s="5" t="s">
        <v>182</v>
      </c>
      <c r="F78" s="5"/>
      <c r="G78" s="13" t="s">
        <v>183</v>
      </c>
      <c r="H78" s="19" t="s">
        <v>209</v>
      </c>
      <c r="I78" s="2" t="s">
        <v>232</v>
      </c>
      <c r="J78" s="2" t="s">
        <v>233</v>
      </c>
    </row>
    <row r="79" spans="5:8">
      <c r="E79" s="7" t="s">
        <v>185</v>
      </c>
      <c r="F79" s="7"/>
      <c r="G79" s="20">
        <v>1</v>
      </c>
      <c r="H79" s="19" t="s">
        <v>217</v>
      </c>
    </row>
    <row r="80" spans="5:7">
      <c r="E80" s="9" t="s">
        <v>187</v>
      </c>
      <c r="F80" s="9"/>
      <c r="G80" s="20">
        <v>3</v>
      </c>
    </row>
    <row r="81" spans="5:9">
      <c r="E81" s="22" t="s">
        <v>234</v>
      </c>
      <c r="F81" s="22"/>
      <c r="G81" s="20">
        <v>50</v>
      </c>
      <c r="H81" s="19" t="s">
        <v>235</v>
      </c>
      <c r="I81" s="2" t="s">
        <v>236</v>
      </c>
    </row>
    <row r="82" spans="5:12">
      <c r="E82" s="22" t="s">
        <v>237</v>
      </c>
      <c r="F82" s="22"/>
      <c r="G82" s="20">
        <v>1000</v>
      </c>
      <c r="H82" s="19" t="s">
        <v>220</v>
      </c>
      <c r="I82" s="31">
        <v>0.088</v>
      </c>
      <c r="J82" s="32" t="s">
        <v>238</v>
      </c>
      <c r="K82" s="32"/>
      <c r="L82" s="32"/>
    </row>
    <row r="83" spans="5:7">
      <c r="E83" s="22" t="s">
        <v>239</v>
      </c>
      <c r="F83" s="22"/>
      <c r="G83" s="20">
        <v>0</v>
      </c>
    </row>
    <row r="84" spans="5:9">
      <c r="E84" s="22" t="s">
        <v>223</v>
      </c>
      <c r="F84" s="22"/>
      <c r="G84" s="20">
        <v>1000</v>
      </c>
      <c r="H84" s="19" t="s">
        <v>219</v>
      </c>
      <c r="I84" s="2" t="s">
        <v>240</v>
      </c>
    </row>
    <row r="86" spans="13:14">
      <c r="M86" s="33" t="s">
        <v>241</v>
      </c>
      <c r="N86" s="33"/>
    </row>
    <row r="87" ht="28.5" spans="3:17">
      <c r="C87" s="24" t="s">
        <v>225</v>
      </c>
      <c r="D87" s="11" t="s">
        <v>193</v>
      </c>
      <c r="E87" s="12"/>
      <c r="F87" s="13" t="s">
        <v>185</v>
      </c>
      <c r="G87" s="14" t="s">
        <v>194</v>
      </c>
      <c r="H87" s="13" t="s">
        <v>195</v>
      </c>
      <c r="I87" s="5" t="s">
        <v>196</v>
      </c>
      <c r="J87" s="6" t="s">
        <v>242</v>
      </c>
      <c r="K87" s="29" t="s">
        <v>226</v>
      </c>
      <c r="L87" s="29" t="s">
        <v>227</v>
      </c>
      <c r="M87" s="34" t="s">
        <v>228</v>
      </c>
      <c r="N87" s="34" t="s">
        <v>229</v>
      </c>
      <c r="O87" s="30" t="s">
        <v>230</v>
      </c>
      <c r="P87" s="30" t="s">
        <v>231</v>
      </c>
      <c r="Q87" s="13" t="s">
        <v>198</v>
      </c>
    </row>
    <row r="88" spans="3:17">
      <c r="C88" s="10" t="s">
        <v>199</v>
      </c>
      <c r="D88" s="6" t="str">
        <f>DEC2HEX(255,2)</f>
        <v>FF</v>
      </c>
      <c r="E88" s="6" t="str">
        <f>DEC2HEX(255,2)</f>
        <v>FF</v>
      </c>
      <c r="F88" s="6" t="str">
        <f>DEC2HEX(G79,2)</f>
        <v>01</v>
      </c>
      <c r="G88" s="6" t="str">
        <f>DEC2HEX(10,2)</f>
        <v>0A</v>
      </c>
      <c r="H88" s="6" t="str">
        <f>DEC2HEX(G80,2)</f>
        <v>03</v>
      </c>
      <c r="I88" s="6" t="str">
        <f>DEC2HEX(41,2)</f>
        <v>29</v>
      </c>
      <c r="J88" s="6" t="str">
        <f>DEC2HEX(_xlfn.BITAND(G81,255),2)</f>
        <v>32</v>
      </c>
      <c r="K88" s="6" t="str">
        <f>DEC2HEX(_xlfn.BITAND(G82,255),2)</f>
        <v>E8</v>
      </c>
      <c r="L88" s="6" t="str">
        <f>DEC2HEX(_xlfn.BITRSHIFT(G82,8),2)</f>
        <v>03</v>
      </c>
      <c r="M88" s="35" t="str">
        <f>DEC2HEX(_xlfn.BITAND(G83,255),2)</f>
        <v>00</v>
      </c>
      <c r="N88" s="35" t="str">
        <f>DEC2HEX(_xlfn.BITRSHIFT(G83,8),2)</f>
        <v>00</v>
      </c>
      <c r="O88" s="6" t="str">
        <f>DEC2HEX(_xlfn.BITAND(G84,255),2)</f>
        <v>E8</v>
      </c>
      <c r="P88" s="6" t="str">
        <f>DEC2HEX(_xlfn.BITRSHIFT(G84,8),2)</f>
        <v>03</v>
      </c>
      <c r="Q88" s="6" t="str">
        <f>DEC2HEX(_xlfn.BITXOR(_xlfn.BITAND(SUM(F89+G89+H89+I89+J89+L89+K89+N89+M89+P89+O89),255),255),2)</f>
        <v>C0</v>
      </c>
    </row>
    <row r="89" spans="3:17">
      <c r="C89" s="13" t="s">
        <v>200</v>
      </c>
      <c r="D89" s="6">
        <f>HEX2DEC(D88)</f>
        <v>255</v>
      </c>
      <c r="E89" s="6">
        <f>HEX2DEC(E88)</f>
        <v>255</v>
      </c>
      <c r="F89" s="6">
        <f>HEX2DEC(F88)</f>
        <v>1</v>
      </c>
      <c r="G89" s="6">
        <f>HEX2DEC(G88)</f>
        <v>10</v>
      </c>
      <c r="H89" s="6">
        <f>HEX2DEC(H88)</f>
        <v>3</v>
      </c>
      <c r="I89" s="6">
        <f t="shared" ref="I89:Q89" si="9">HEX2DEC(I88)</f>
        <v>41</v>
      </c>
      <c r="J89" s="6">
        <f t="shared" si="9"/>
        <v>50</v>
      </c>
      <c r="K89" s="6">
        <f t="shared" si="9"/>
        <v>232</v>
      </c>
      <c r="L89" s="6">
        <f t="shared" si="9"/>
        <v>3</v>
      </c>
      <c r="M89" s="35">
        <f t="shared" si="9"/>
        <v>0</v>
      </c>
      <c r="N89" s="35">
        <f t="shared" si="9"/>
        <v>0</v>
      </c>
      <c r="O89" s="6">
        <f t="shared" si="9"/>
        <v>232</v>
      </c>
      <c r="P89" s="6">
        <f t="shared" si="9"/>
        <v>3</v>
      </c>
      <c r="Q89" s="6">
        <f t="shared" si="9"/>
        <v>192</v>
      </c>
    </row>
    <row r="90" ht="40.5" spans="3:16">
      <c r="C90" s="15" t="s">
        <v>201</v>
      </c>
      <c r="D90" s="26" t="str">
        <f>CONCATENATE(D88," ",E88," ",F88," ",G88," ",H88," ",I88," ",J88," ",K88," ",L88," ",M88," ",N88," ",O88," ",P88," ",Q88)</f>
        <v>FF FF 01 0A 03 29 32 E8 03 00 00 E8 03 C0</v>
      </c>
      <c r="E90" s="27"/>
      <c r="F90" s="27"/>
      <c r="G90" s="27"/>
      <c r="H90" s="27"/>
      <c r="I90" s="27"/>
      <c r="J90" s="27"/>
      <c r="K90" s="27"/>
      <c r="L90" s="27"/>
      <c r="M90" s="27"/>
      <c r="N90" s="27"/>
      <c r="O90" s="27"/>
      <c r="P90" s="36"/>
    </row>
    <row r="95" s="1" customFormat="1" ht="13.5" spans="5:9">
      <c r="E95" s="3" t="s">
        <v>243</v>
      </c>
      <c r="F95" s="3"/>
      <c r="G95" s="3"/>
      <c r="H95" s="4" t="s">
        <v>181</v>
      </c>
      <c r="I95" s="4"/>
    </row>
    <row r="96" s="1" customFormat="1" ht="13.5" spans="5:9">
      <c r="E96" s="5" t="s">
        <v>182</v>
      </c>
      <c r="F96" s="5"/>
      <c r="G96" s="13" t="s">
        <v>183</v>
      </c>
      <c r="H96" s="4" t="s">
        <v>184</v>
      </c>
      <c r="I96" s="4" t="s">
        <v>209</v>
      </c>
    </row>
    <row r="97" s="1" customFormat="1" ht="13.5" spans="5:9">
      <c r="E97" s="7" t="s">
        <v>185</v>
      </c>
      <c r="F97" s="7"/>
      <c r="G97" s="8">
        <v>1</v>
      </c>
      <c r="H97" s="4" t="s">
        <v>186</v>
      </c>
      <c r="I97" s="4" t="s">
        <v>186</v>
      </c>
    </row>
    <row r="98" s="1" customFormat="1" ht="13.5" spans="5:7">
      <c r="E98" s="9" t="s">
        <v>244</v>
      </c>
      <c r="F98" s="9"/>
      <c r="G98" s="8">
        <v>2</v>
      </c>
    </row>
    <row r="99" s="1" customFormat="1" ht="13.5" spans="5:9">
      <c r="E99" s="7" t="s">
        <v>188</v>
      </c>
      <c r="F99" s="7"/>
      <c r="G99" s="8">
        <v>56</v>
      </c>
      <c r="H99" s="4"/>
      <c r="I99" s="4"/>
    </row>
    <row r="100" s="1" customFormat="1" ht="13.5" spans="5:7">
      <c r="E100" s="7" t="s">
        <v>245</v>
      </c>
      <c r="F100" s="7"/>
      <c r="G100" s="8">
        <v>2</v>
      </c>
    </row>
    <row r="101" s="1" customFormat="1" ht="31.2" customHeight="1" spans="3:11">
      <c r="C101" s="3" t="s">
        <v>243</v>
      </c>
      <c r="D101" s="3"/>
      <c r="E101" s="3"/>
      <c r="F101" s="3"/>
      <c r="G101" s="3"/>
      <c r="H101" s="3"/>
      <c r="I101" s="3"/>
      <c r="J101" s="3"/>
      <c r="K101" s="3"/>
    </row>
    <row r="102" s="1" customFormat="1" ht="27" spans="3:11">
      <c r="C102" s="10" t="s">
        <v>246</v>
      </c>
      <c r="D102" s="11" t="s">
        <v>193</v>
      </c>
      <c r="E102" s="12"/>
      <c r="F102" s="13" t="s">
        <v>185</v>
      </c>
      <c r="G102" s="14" t="s">
        <v>194</v>
      </c>
      <c r="H102" s="13" t="s">
        <v>195</v>
      </c>
      <c r="I102" s="5" t="s">
        <v>196</v>
      </c>
      <c r="J102" s="21" t="s">
        <v>245</v>
      </c>
      <c r="K102" s="13" t="s">
        <v>198</v>
      </c>
    </row>
    <row r="103" s="1" customFormat="1" ht="13.5" spans="3:11">
      <c r="C103" s="10" t="s">
        <v>199</v>
      </c>
      <c r="D103" s="13" t="str">
        <f>DEC2HEX(255,2)</f>
        <v>FF</v>
      </c>
      <c r="E103" s="13" t="str">
        <f>DEC2HEX(255,2)</f>
        <v>FF</v>
      </c>
      <c r="F103" s="13" t="str">
        <f>DEC2HEX(G97,2)</f>
        <v>01</v>
      </c>
      <c r="G103" s="13" t="str">
        <f>DEC2HEX(4,2)</f>
        <v>04</v>
      </c>
      <c r="H103" s="13" t="str">
        <f>DEC2HEX(G98,2)</f>
        <v>02</v>
      </c>
      <c r="I103" s="13" t="str">
        <f>DEC2HEX(G99,2)</f>
        <v>38</v>
      </c>
      <c r="J103" s="13" t="str">
        <f>DEC2HEX(G100,2)</f>
        <v>02</v>
      </c>
      <c r="K103" s="13" t="str">
        <f>DEC2HEX(_xlfn.BITXOR(_xlfn.BITAND(SUM(F104+G104+H104+I104+J104),255),255),2)</f>
        <v>BE</v>
      </c>
    </row>
    <row r="104" s="1" customFormat="1" ht="13.5" spans="3:11">
      <c r="C104" s="13" t="s">
        <v>200</v>
      </c>
      <c r="D104" s="13">
        <f t="shared" ref="D104:K104" si="10">HEX2DEC(D103)</f>
        <v>255</v>
      </c>
      <c r="E104" s="13">
        <f t="shared" si="10"/>
        <v>255</v>
      </c>
      <c r="F104" s="13">
        <f t="shared" si="10"/>
        <v>1</v>
      </c>
      <c r="G104" s="13">
        <f t="shared" si="10"/>
        <v>4</v>
      </c>
      <c r="H104" s="13">
        <f t="shared" si="10"/>
        <v>2</v>
      </c>
      <c r="I104" s="13">
        <f t="shared" si="10"/>
        <v>56</v>
      </c>
      <c r="J104" s="13">
        <f t="shared" si="10"/>
        <v>2</v>
      </c>
      <c r="K104" s="13">
        <f t="shared" si="10"/>
        <v>190</v>
      </c>
    </row>
    <row r="105" s="1" customFormat="1" ht="42" customHeight="1" spans="3:11">
      <c r="C105" s="15" t="s">
        <v>201</v>
      </c>
      <c r="D105" s="28" t="str">
        <f>CONCATENATE(D103," ",E103," ",F103," ",G103," ",H103," ",I103," ",J103," ",K103,)</f>
        <v>FF FF 01 04 02 38 02 BE</v>
      </c>
      <c r="E105" s="28"/>
      <c r="F105" s="28"/>
      <c r="G105" s="28"/>
      <c r="H105" s="28"/>
      <c r="I105" s="28"/>
      <c r="J105" s="28"/>
      <c r="K105" s="28"/>
    </row>
    <row r="109" s="1" customFormat="1" ht="13.5" spans="5:9">
      <c r="E109" s="3" t="s">
        <v>247</v>
      </c>
      <c r="F109" s="3"/>
      <c r="G109" s="3"/>
      <c r="H109" s="4" t="s">
        <v>181</v>
      </c>
      <c r="I109" s="4"/>
    </row>
    <row r="110" s="1" customFormat="1" ht="13.5" spans="5:9">
      <c r="E110" s="5" t="s">
        <v>182</v>
      </c>
      <c r="F110" s="5"/>
      <c r="G110" s="13" t="s">
        <v>183</v>
      </c>
      <c r="H110" s="4" t="s">
        <v>248</v>
      </c>
      <c r="I110" s="4"/>
    </row>
    <row r="111" s="1" customFormat="1" ht="13.5" spans="5:9">
      <c r="E111" s="7" t="s">
        <v>185</v>
      </c>
      <c r="F111" s="7"/>
      <c r="G111" s="8">
        <v>1</v>
      </c>
      <c r="H111" s="4" t="s">
        <v>186</v>
      </c>
      <c r="I111" s="4"/>
    </row>
    <row r="112" s="1" customFormat="1" ht="13.5" spans="5:7">
      <c r="E112" s="7" t="s">
        <v>247</v>
      </c>
      <c r="F112" s="7"/>
      <c r="G112" s="8">
        <v>10</v>
      </c>
    </row>
    <row r="113" s="1" customFormat="1" ht="31.2" customHeight="1" spans="3:9">
      <c r="C113" s="3" t="s">
        <v>249</v>
      </c>
      <c r="D113" s="3"/>
      <c r="E113" s="3"/>
      <c r="F113" s="3"/>
      <c r="G113" s="3"/>
      <c r="H113" s="3"/>
      <c r="I113" s="3"/>
    </row>
    <row r="114" s="1" customFormat="1" ht="27" spans="3:9">
      <c r="C114" s="10" t="s">
        <v>26</v>
      </c>
      <c r="D114" s="11" t="s">
        <v>193</v>
      </c>
      <c r="E114" s="12"/>
      <c r="F114" s="13" t="s">
        <v>185</v>
      </c>
      <c r="G114" s="14" t="s">
        <v>194</v>
      </c>
      <c r="H114" s="13" t="s">
        <v>195</v>
      </c>
      <c r="I114" s="13" t="s">
        <v>198</v>
      </c>
    </row>
    <row r="115" s="1" customFormat="1" ht="13.5" spans="3:9">
      <c r="C115" s="10" t="s">
        <v>199</v>
      </c>
      <c r="D115" s="13" t="str">
        <f>DEC2HEX(255,2)</f>
        <v>FF</v>
      </c>
      <c r="E115" s="13" t="str">
        <f>DEC2HEX(255,2)</f>
        <v>FF</v>
      </c>
      <c r="F115" s="13" t="str">
        <f>DEC2HEX(G111,2)</f>
        <v>01</v>
      </c>
      <c r="G115" s="13" t="str">
        <f>DEC2HEX(2,2)</f>
        <v>02</v>
      </c>
      <c r="H115" s="13" t="str">
        <f>DEC2HEX(G112,2)</f>
        <v>0A</v>
      </c>
      <c r="I115" s="13" t="str">
        <f>DEC2HEX(_xlfn.BITXOR(_xlfn.BITAND(SUM(F116+G116+H116),255),255),2)</f>
        <v>F2</v>
      </c>
    </row>
    <row r="116" s="1" customFormat="1" ht="13.5" spans="3:9">
      <c r="C116" s="13" t="s">
        <v>200</v>
      </c>
      <c r="D116" s="13">
        <f t="shared" ref="D116:I116" si="11">HEX2DEC(D115)</f>
        <v>255</v>
      </c>
      <c r="E116" s="13">
        <f t="shared" si="11"/>
        <v>255</v>
      </c>
      <c r="F116" s="13">
        <f t="shared" si="11"/>
        <v>1</v>
      </c>
      <c r="G116" s="13">
        <f t="shared" si="11"/>
        <v>2</v>
      </c>
      <c r="H116" s="13">
        <f t="shared" si="11"/>
        <v>10</v>
      </c>
      <c r="I116" s="13">
        <f t="shared" si="11"/>
        <v>242</v>
      </c>
    </row>
    <row r="117" s="1" customFormat="1" ht="42" customHeight="1" spans="3:9">
      <c r="C117" s="15" t="s">
        <v>201</v>
      </c>
      <c r="D117" s="28" t="str">
        <f>CONCATENATE(D115," ",E115," ",F115," ",G115," ",H115," ",I115,)</f>
        <v>FF FF 01 02 0A F2</v>
      </c>
      <c r="E117" s="28"/>
      <c r="F117" s="28"/>
      <c r="G117" s="28"/>
      <c r="H117" s="28"/>
      <c r="I117" s="28"/>
    </row>
  </sheetData>
  <mergeCells count="82">
    <mergeCell ref="E1:G1"/>
    <mergeCell ref="H1:I1"/>
    <mergeCell ref="E2:F2"/>
    <mergeCell ref="E3:F3"/>
    <mergeCell ref="E4:F4"/>
    <mergeCell ref="E5:F5"/>
    <mergeCell ref="E6:F6"/>
    <mergeCell ref="C7:K7"/>
    <mergeCell ref="D8:E8"/>
    <mergeCell ref="E12:G12"/>
    <mergeCell ref="H12:I12"/>
    <mergeCell ref="E13:F13"/>
    <mergeCell ref="E14:F14"/>
    <mergeCell ref="E15:F15"/>
    <mergeCell ref="E16:F16"/>
    <mergeCell ref="E17:F17"/>
    <mergeCell ref="C18:K18"/>
    <mergeCell ref="D19:E19"/>
    <mergeCell ref="E24:G24"/>
    <mergeCell ref="H24:I24"/>
    <mergeCell ref="E25:F25"/>
    <mergeCell ref="E26:F26"/>
    <mergeCell ref="E27:F27"/>
    <mergeCell ref="E28:F28"/>
    <mergeCell ref="E29:F29"/>
    <mergeCell ref="C30:K30"/>
    <mergeCell ref="D31:E31"/>
    <mergeCell ref="E36:G36"/>
    <mergeCell ref="H36:I36"/>
    <mergeCell ref="E37:F37"/>
    <mergeCell ref="H37:I37"/>
    <mergeCell ref="E38:F38"/>
    <mergeCell ref="E39:F39"/>
    <mergeCell ref="E40:F40"/>
    <mergeCell ref="E41:F41"/>
    <mergeCell ref="C42:K42"/>
    <mergeCell ref="D43:E43"/>
    <mergeCell ref="E49:G49"/>
    <mergeCell ref="H49:I49"/>
    <mergeCell ref="E50:F50"/>
    <mergeCell ref="H50:I50"/>
    <mergeCell ref="E51:F51"/>
    <mergeCell ref="E52:F52"/>
    <mergeCell ref="E53:F53"/>
    <mergeCell ref="E54:F54"/>
    <mergeCell ref="C55:K55"/>
    <mergeCell ref="D56:E56"/>
    <mergeCell ref="H62:I62"/>
    <mergeCell ref="E63:F63"/>
    <mergeCell ref="E64:F64"/>
    <mergeCell ref="E65:F65"/>
    <mergeCell ref="E66:F66"/>
    <mergeCell ref="E67:F67"/>
    <mergeCell ref="E68:F68"/>
    <mergeCell ref="D71:E71"/>
    <mergeCell ref="D74:P74"/>
    <mergeCell ref="H77:I77"/>
    <mergeCell ref="E78:F78"/>
    <mergeCell ref="E79:F79"/>
    <mergeCell ref="E80:F80"/>
    <mergeCell ref="E81:F81"/>
    <mergeCell ref="E82:F82"/>
    <mergeCell ref="E83:F83"/>
    <mergeCell ref="E84:F84"/>
    <mergeCell ref="M86:N86"/>
    <mergeCell ref="D87:E87"/>
    <mergeCell ref="E95:G95"/>
    <mergeCell ref="H95:I95"/>
    <mergeCell ref="E96:F96"/>
    <mergeCell ref="E97:F97"/>
    <mergeCell ref="E98:F98"/>
    <mergeCell ref="E99:F99"/>
    <mergeCell ref="E100:F100"/>
    <mergeCell ref="C101:K101"/>
    <mergeCell ref="D102:E102"/>
    <mergeCell ref="E109:G109"/>
    <mergeCell ref="H109:I109"/>
    <mergeCell ref="E110:F110"/>
    <mergeCell ref="E111:F111"/>
    <mergeCell ref="E112:F112"/>
    <mergeCell ref="C113:I113"/>
    <mergeCell ref="D114:E114"/>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STS3215</vt:lpstr>
      <vt:lpstr>Hexadecimal instruction generat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zhaochongting</cp:lastModifiedBy>
  <dcterms:created xsi:type="dcterms:W3CDTF">2020-03-24T07:05:00Z</dcterms:created>
  <dcterms:modified xsi:type="dcterms:W3CDTF">2022-11-25T02:45:58Z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2052-11.1.0.12763</vt:lpwstr>
  </property>
  <property fmtid="{D5CDD505-2E9C-101B-9397-08002B2CF9AE}" pid="3" name="ICV">
    <vt:lpwstr>F2ABAF106E6746BEB936C47877D03F5D</vt:lpwstr>
  </property>
</Properties>
</file>