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dminGN\Downloads\OneDrive_2025-03-24\00 BILLING Cliente A Huawei\"/>
    </mc:Choice>
  </mc:AlternateContent>
  <xr:revisionPtr revIDLastSave="0" documentId="13_ncr:1_{72D98B28-53EA-443E-A0C0-7C9A94AE803D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TOTAL" sheetId="8" r:id="rId1"/>
    <sheet name="RATEIO 2025" sheetId="3" r:id="rId2"/>
    <sheet name="Planilha3" sheetId="10" r:id="rId3"/>
    <sheet name="CUSTO SEPARADO VMS" sheetId="5" r:id="rId4"/>
    <sheet name="DOLAR MES" sheetId="2" r:id="rId5"/>
    <sheet name="CUSTO SEPARADO SERVIÇOS" sheetId="6" r:id="rId6"/>
  </sheets>
  <definedNames>
    <definedName name="_xlnm._FilterDatabase" localSheetId="3" hidden="1">'CUSTO SEPARADO VMS'!$B$1:$D$1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8" l="1"/>
  <c r="F29" i="10"/>
  <c r="C49" i="10" s="1"/>
  <c r="D49" i="10" s="1"/>
  <c r="F18" i="10"/>
  <c r="C48" i="10" s="1"/>
  <c r="D48" i="10" s="1"/>
  <c r="F3" i="10"/>
  <c r="C47" i="10" s="1"/>
  <c r="D47" i="10" s="1"/>
  <c r="D50" i="10" s="1"/>
  <c r="G14" i="3"/>
  <c r="G3" i="3"/>
  <c r="N30" i="3"/>
  <c r="H36" i="3"/>
  <c r="D20" i="6"/>
  <c r="D19" i="6"/>
  <c r="D18" i="6"/>
  <c r="D16" i="6"/>
  <c r="D15" i="6"/>
  <c r="D14" i="6"/>
  <c r="H22" i="3"/>
  <c r="H23" i="3"/>
  <c r="H24" i="3"/>
  <c r="H25" i="3"/>
  <c r="H26" i="3"/>
  <c r="H27" i="3"/>
  <c r="H28" i="3"/>
  <c r="H19" i="3"/>
  <c r="H29" i="3"/>
  <c r="H30" i="3"/>
  <c r="H20" i="3"/>
  <c r="H13" i="3"/>
  <c r="H31" i="3"/>
  <c r="H32" i="3"/>
  <c r="H33" i="3"/>
  <c r="H34" i="3"/>
  <c r="H35" i="3"/>
  <c r="H21" i="3"/>
  <c r="K21" i="3" s="1"/>
  <c r="H15" i="3"/>
  <c r="H16" i="3"/>
  <c r="H17" i="3"/>
  <c r="H18" i="3"/>
  <c r="H14" i="3"/>
  <c r="K14" i="3" s="1"/>
  <c r="H4" i="3"/>
  <c r="H5" i="3"/>
  <c r="H6" i="3"/>
  <c r="H7" i="3"/>
  <c r="H8" i="3"/>
  <c r="H9" i="3"/>
  <c r="H10" i="3"/>
  <c r="H11" i="3"/>
  <c r="H12" i="3"/>
  <c r="H3" i="3"/>
  <c r="K3" i="3" s="1"/>
  <c r="D4" i="8"/>
  <c r="P8" i="8" s="1"/>
  <c r="D5" i="6" l="1"/>
  <c r="D6" i="6"/>
  <c r="D7" i="6"/>
  <c r="D8" i="6"/>
  <c r="D4" i="6"/>
  <c r="D3" i="6"/>
  <c r="D17" i="6"/>
  <c r="I3" i="3"/>
  <c r="I13" i="3"/>
  <c r="I29" i="3"/>
  <c r="E29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21" i="3"/>
  <c r="I22" i="3"/>
  <c r="I23" i="3"/>
  <c r="I24" i="3"/>
  <c r="I25" i="3"/>
  <c r="I26" i="3"/>
  <c r="I27" i="3"/>
  <c r="I28" i="3"/>
  <c r="I19" i="3"/>
  <c r="I30" i="3"/>
  <c r="I20" i="3"/>
  <c r="I31" i="3"/>
  <c r="I32" i="3"/>
  <c r="I33" i="3"/>
  <c r="I34" i="3"/>
  <c r="I35" i="3"/>
  <c r="I36" i="3"/>
  <c r="H37" i="3" l="1"/>
  <c r="C9" i="6"/>
  <c r="F37" i="3"/>
  <c r="E27" i="3"/>
  <c r="E28" i="3"/>
  <c r="E19" i="3"/>
  <c r="E30" i="3"/>
  <c r="E20" i="3"/>
  <c r="E31" i="3"/>
  <c r="E32" i="3"/>
  <c r="E33" i="3"/>
  <c r="E34" i="3"/>
  <c r="E35" i="3"/>
  <c r="E36" i="3"/>
  <c r="E24" i="3"/>
  <c r="E25" i="3"/>
  <c r="E26" i="3"/>
  <c r="E23" i="3"/>
  <c r="E22" i="3"/>
  <c r="E21" i="3"/>
  <c r="E16" i="3"/>
  <c r="E17" i="3"/>
  <c r="E18" i="3"/>
  <c r="E15" i="3"/>
  <c r="E14" i="3"/>
  <c r="G21" i="3"/>
  <c r="D9" i="6" l="1"/>
  <c r="C43" i="3"/>
  <c r="C44" i="3"/>
  <c r="D44" i="3" s="1"/>
  <c r="E44" i="3" s="1"/>
  <c r="C45" i="3"/>
  <c r="D45" i="3" s="1"/>
  <c r="E45" i="3" s="1"/>
  <c r="D43" i="3" l="1"/>
  <c r="C46" i="3"/>
  <c r="D46" i="3"/>
  <c r="E46" i="3" s="1"/>
  <c r="E43" i="3"/>
  <c r="J37" i="3" l="1"/>
  <c r="J39" i="3" s="1"/>
  <c r="K37" i="3" l="1"/>
  <c r="C51" i="3"/>
  <c r="D51" i="3" s="1"/>
  <c r="E51" i="3" s="1"/>
  <c r="C50" i="3"/>
  <c r="D50" i="3" s="1"/>
  <c r="C52" i="3"/>
  <c r="D52" i="3" s="1"/>
  <c r="E52" i="3" s="1"/>
  <c r="I37" i="3"/>
  <c r="C53" i="3" l="1"/>
  <c r="E50" i="3"/>
  <c r="D53" i="3"/>
  <c r="E53" i="3" s="1"/>
</calcChain>
</file>

<file path=xl/sharedStrings.xml><?xml version="1.0" encoding="utf-8"?>
<sst xmlns="http://schemas.openxmlformats.org/spreadsheetml/2006/main" count="397" uniqueCount="172">
  <si>
    <t>Servidor</t>
  </si>
  <si>
    <t>Aplicação</t>
  </si>
  <si>
    <t>Rateio</t>
  </si>
  <si>
    <t>Total</t>
  </si>
  <si>
    <t>ARISTEU-ATV</t>
  </si>
  <si>
    <t>SVN - Controle versionamento</t>
  </si>
  <si>
    <t>Transpes</t>
  </si>
  <si>
    <t>N/D</t>
  </si>
  <si>
    <t>CERES-ATV</t>
  </si>
  <si>
    <t>Bancos Power BI/Logshipping</t>
  </si>
  <si>
    <t>GRIFO-ATV</t>
  </si>
  <si>
    <t>Protheus Aplicação - Produção</t>
  </si>
  <si>
    <t>HERA-ATV</t>
  </si>
  <si>
    <t>Aplicação Web (Etransp)</t>
  </si>
  <si>
    <t>MEDUSA-ATV</t>
  </si>
  <si>
    <t>Protheus Banco - Produção</t>
  </si>
  <si>
    <t>PERSEU-ATV</t>
  </si>
  <si>
    <t>Fluig Aplicação - Produção</t>
  </si>
  <si>
    <t>TPAPLW02</t>
  </si>
  <si>
    <t>Aplicações Windows (RBAcesso)</t>
  </si>
  <si>
    <t>TPDC01</t>
  </si>
  <si>
    <t>Active Directory Transpes</t>
  </si>
  <si>
    <t>TPIMP01</t>
  </si>
  <si>
    <t>Print Server</t>
  </si>
  <si>
    <t>TPMI01</t>
  </si>
  <si>
    <t>Aplicação Web (Monitoramento)</t>
  </si>
  <si>
    <t>IPBD01</t>
  </si>
  <si>
    <t>Protheus Banco - Produção (Inova)</t>
  </si>
  <si>
    <t>50% Inova / 50% Saude</t>
  </si>
  <si>
    <t>IPDC01</t>
  </si>
  <si>
    <t>Active Directory Inova</t>
  </si>
  <si>
    <t>IPERP01</t>
  </si>
  <si>
    <t>Protheus Aplicação - Produção (Inova)</t>
  </si>
  <si>
    <t>IPFS01</t>
  </si>
  <si>
    <t>File Server Inova</t>
  </si>
  <si>
    <t>InCash</t>
  </si>
  <si>
    <t>THBD01</t>
  </si>
  <si>
    <t>Protheus Banco - Homologação e Desenv</t>
  </si>
  <si>
    <t>33% Transpes / 33% Inova / 33% Saude</t>
  </si>
  <si>
    <t>THERP01</t>
  </si>
  <si>
    <t>Protheus Aplicação - Homologação e Desenv</t>
  </si>
  <si>
    <t>TPSRHFL001</t>
  </si>
  <si>
    <t>Fluig Aplicação - Homologação</t>
  </si>
  <si>
    <t>TPAPLW01</t>
  </si>
  <si>
    <t>Aplicações Windows (ADConector)</t>
  </si>
  <si>
    <t>TPGLPI01</t>
  </si>
  <si>
    <t>Aplicação Web (GLPI)</t>
  </si>
  <si>
    <t>ULISSES-ATV</t>
  </si>
  <si>
    <t>Fluig Banco - Produção</t>
  </si>
  <si>
    <t>ECS-SOPHOS</t>
  </si>
  <si>
    <t>FIREWALL</t>
  </si>
  <si>
    <t>ECS AD01</t>
  </si>
  <si>
    <t>AD</t>
  </si>
  <si>
    <t>ECS IPAPLW01</t>
  </si>
  <si>
    <t>-</t>
  </si>
  <si>
    <t>BUCKET (BK)</t>
  </si>
  <si>
    <t>Backup ISO</t>
  </si>
  <si>
    <t>DC INOVA</t>
  </si>
  <si>
    <t>Direct Connect  INOVA</t>
  </si>
  <si>
    <t>TRAFEGO DE REDE (SS VPN)</t>
  </si>
  <si>
    <t>Virtual Private Cloud</t>
  </si>
  <si>
    <t>EN2019DTC</t>
  </si>
  <si>
    <t xml:space="preserve">IMAGEM PERSONALIZADA </t>
  </si>
  <si>
    <t>IP PUBLICO (24IPs PUBLICO)</t>
  </si>
  <si>
    <t>Elastic IP Address</t>
  </si>
  <si>
    <t>SMS_TEMP DISK</t>
  </si>
  <si>
    <t>Elastic Volume Service</t>
  </si>
  <si>
    <t>Elastic Volume Service 3</t>
  </si>
  <si>
    <t>General Purpose SSD 21.952TB</t>
  </si>
  <si>
    <t>BACKUP 25 TB</t>
  </si>
  <si>
    <t>DC TRANSPES 1GE</t>
  </si>
  <si>
    <t>Empresas</t>
  </si>
  <si>
    <t>Subtotal</t>
  </si>
  <si>
    <t>Desconto Licenciamento</t>
  </si>
  <si>
    <t>Total em real</t>
  </si>
  <si>
    <t>Total Transpés</t>
  </si>
  <si>
    <t>Total Saude</t>
  </si>
  <si>
    <t>Total Inova</t>
  </si>
  <si>
    <t>Total faturamento</t>
  </si>
  <si>
    <t>JAN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</si>
  <si>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</si>
  <si>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</si>
  <si>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</si>
  <si>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</si>
  <si>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</si>
  <si>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</si>
  <si>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</si>
  <si>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</si>
  <si>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</si>
  <si>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</si>
  <si>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</si>
  <si>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</si>
  <si>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Custo DIV</t>
  </si>
  <si>
    <t>CUSTO TOTAL JAN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</si>
  <si>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</si>
  <si>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</si>
  <si>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</si>
  <si>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</si>
  <si>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</si>
  <si>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</si>
  <si>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</si>
  <si>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</si>
  <si>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</si>
  <si>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</si>
  <si>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</si>
  <si>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</si>
  <si>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</si>
  <si>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</si>
  <si>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</si>
  <si>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</si>
  <si>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</si>
  <si>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</si>
  <si>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</si>
  <si>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</si>
  <si>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</si>
  <si>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Nº</t>
  </si>
  <si>
    <t>FEV</t>
  </si>
  <si>
    <t>ECS PROXY-PROLINX</t>
  </si>
  <si>
    <t>24</t>
  </si>
  <si>
    <t>TOTAL</t>
  </si>
  <si>
    <t>CUSTO TOTAL FEV</t>
  </si>
  <si>
    <t>TPRX01</t>
  </si>
  <si>
    <t>"-50% + 46%"</t>
  </si>
  <si>
    <t>SERVIÇOS</t>
  </si>
  <si>
    <t>BACKUP VMs</t>
  </si>
  <si>
    <t>CUSTO $</t>
  </si>
  <si>
    <t>CUSTO EM REAL R$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</si>
  <si>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</si>
  <si>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</si>
  <si>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</si>
  <si>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</si>
  <si>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</si>
  <si>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</si>
  <si>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</si>
  <si>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</si>
  <si>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</si>
  <si>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</si>
  <si>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Linha</t>
  </si>
  <si>
    <t>Cloud Backup and Recovery</t>
  </si>
  <si>
    <t>Direct Connect As A Service</t>
  </si>
  <si>
    <t>Elastic Cloud Server</t>
  </si>
  <si>
    <t>Object Storage Service</t>
  </si>
  <si>
    <t>Total Geral</t>
  </si>
  <si>
    <t>DC TRANSPES</t>
  </si>
  <si>
    <t>Trafego de VMS</t>
  </si>
  <si>
    <t>Monitoramento</t>
  </si>
  <si>
    <t>CUSTO TOTAL</t>
  </si>
  <si>
    <t>Discos</t>
  </si>
  <si>
    <t>Custo</t>
  </si>
  <si>
    <t>Total Faturamento</t>
  </si>
  <si>
    <t>Fixed Bandwidth</t>
  </si>
  <si>
    <t>ECS TAPLW01</t>
  </si>
  <si>
    <t>ECS TPRX01</t>
  </si>
  <si>
    <t xml:space="preserve">TPGLPI01 </t>
  </si>
  <si>
    <t>TPAPLW01 (TAPLW01)</t>
  </si>
  <si>
    <t>BUCKET (Cloud Storage)</t>
  </si>
  <si>
    <t>Direct Connect TRANSPES 1GE</t>
  </si>
  <si>
    <t>Direct Connect  INOVA 1GE</t>
  </si>
  <si>
    <t>BACKUP VMs (Vault)</t>
  </si>
  <si>
    <t>Disco (Volume)</t>
  </si>
  <si>
    <t>"-50% + 52%"</t>
  </si>
  <si>
    <t>TPPRX01</t>
  </si>
  <si>
    <t>25</t>
  </si>
  <si>
    <t>26</t>
  </si>
  <si>
    <t>Serviço</t>
  </si>
  <si>
    <t>TRafego de VMS</t>
  </si>
  <si>
    <t>Total SUB EMPRESA 01</t>
  </si>
  <si>
    <t>Total SUB EMPRESA 02</t>
  </si>
  <si>
    <t>Total SUB EMPRESA 03</t>
  </si>
  <si>
    <t>SUB EMPRESA 01</t>
  </si>
  <si>
    <t>50% SUB EMPRESA 02 / 50% SUB EMPRESA 03</t>
  </si>
  <si>
    <t>33% 01 / 33% 02 / 33%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</si>
</sst>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_-[$$-409]* #,##0.0000_ ;_-[$$-409]* \-#,##0.0000\ ;_-[$$-409]* &quot;-&quot;??_ ;_-@_ 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6" borderId="0" xfId="0" applyFill="1"/>
    <xf numFmtId="0" fontId="0" fillId="7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6" fontId="0" fillId="7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 vertical="center"/>
    </xf>
    <xf numFmtId="164" fontId="0" fillId="6" borderId="0" xfId="0" applyNumberFormat="1" applyFill="1"/>
    <xf numFmtId="0" fontId="1" fillId="8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164" fontId="0" fillId="10" borderId="1" xfId="0" applyNumberFormat="1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/>
    <xf numFmtId="164" fontId="0" fillId="5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64" fontId="0" fillId="7" borderId="1" xfId="0" applyNumberFormat="1" applyFill="1" applyBorder="1"/>
    <xf numFmtId="165" fontId="0" fillId="7" borderId="1" xfId="0" applyNumberFormat="1" applyFill="1" applyBorder="1"/>
    <xf numFmtId="0" fontId="0" fillId="6" borderId="1" xfId="0" applyFill="1" applyBorder="1"/>
    <xf numFmtId="0" fontId="3" fillId="11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5" fontId="0" fillId="6" borderId="0" xfId="0" applyNumberFormat="1" applyFill="1"/>
    <xf numFmtId="165" fontId="0" fillId="7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6" borderId="1" xfId="0" applyNumberForma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49" fontId="0" fillId="10" borderId="1" xfId="0" applyNumberFormat="1" applyFill="1" applyBorder="1" applyAlignment="1">
      <alignment horizontal="left" vertical="center"/>
    </xf>
    <xf numFmtId="164" fontId="0" fillId="4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164" fontId="2" fillId="5" borderId="4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12" borderId="4" xfId="0" applyNumberFormat="1" applyFont="1" applyFill="1" applyBorder="1" applyAlignment="1">
      <alignment horizontal="center" vertical="center"/>
    </xf>
    <xf numFmtId="164" fontId="2" fillId="1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CUSTO EM</a:t>
            </a:r>
            <a:r>
              <a:rPr lang="pt-BR" baseline="0"/>
              <a:t> DOLAR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975472343223805E-2"/>
          <c:y val="0.17134848063607286"/>
          <c:w val="0.88884480273688271"/>
          <c:h val="0.6660668457372944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TOTAL!$B$5</c:f>
              <c:strCache>
                <c:ptCount val="1"/>
                <c:pt idx="0">
                  <c:v>CUSTO 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TOTAL!$C$5:$N$5</c:f>
              <c:numCache>
                <c:formatCode>_-[$$-409]* #,##0.00_ ;_-[$$-409]* \-#,##0.00\ ;_-[$$-409]* "-"??_ ;_-@_ </c:formatCode>
                <c:ptCount val="12"/>
                <c:pt idx="0">
                  <c:v>5645.57</c:v>
                </c:pt>
                <c:pt idx="1">
                  <c:v>4999.8775999999998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E-4B1E-AC52-3FC61F84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51311"/>
        <c:axId val="116553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TOTAL!$B$4</c15:sqref>
                        </c15:formulaRef>
                      </c:ext>
                    </c:extLst>
                    <c:strCache>
                      <c:ptCount val="1"/>
                      <c:pt idx="0">
                        <c:v>CUSTO EM REAL R$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TOTAL!$C$3:$N$3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TOTAL!$C$4:$N$4</c15:sqref>
                        </c15:formulaRef>
                      </c:ext>
                    </c:extLst>
                    <c:numCache>
                      <c:formatCode>_-[$R$-416]\ * #,##0.00_-;\-[$R$-416]\ * #,##0.00_-;_-[$R$-416]\ * "-"??_-;_-@_-</c:formatCode>
                      <c:ptCount val="12"/>
                      <c:pt idx="0">
                        <c:v>33132.156659</c:v>
                      </c:pt>
                      <c:pt idx="1">
                        <c:v>29243.284106879997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8E-4B1E-AC52-3FC61F84B827}"/>
                  </c:ext>
                </c:extLst>
              </c15:ser>
            </c15:filteredBarSeries>
          </c:ext>
        </c:extLst>
      </c:barChart>
      <c:catAx>
        <c:axId val="1165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53711"/>
        <c:crosses val="autoZero"/>
        <c:auto val="1"/>
        <c:lblAlgn val="ctr"/>
        <c:lblOffset val="100"/>
        <c:noMultiLvlLbl val="0"/>
      </c:catAx>
      <c:valAx>
        <c:axId val="1165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51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065334803170589E-2"/>
          <c:y val="0.14814814814814814"/>
          <c:w val="0.87091225051513221"/>
          <c:h val="0.68926727909011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TOTAL!$B$4</c:f>
              <c:strCache>
                <c:ptCount val="1"/>
                <c:pt idx="0">
                  <c:v>CUSTO EM REAL R$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TOTAL!$C$3:$N$3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  <c:extLst xmlns:c15="http://schemas.microsoft.com/office/drawing/2012/chart"/>
            </c:strRef>
          </c:cat>
          <c:val>
            <c:numRef>
              <c:f>TOTAL!$C$4:$N$4</c:f>
              <c:numCache>
                <c:formatCode>_-[$R$-416]\ * #,##0.00_-;\-[$R$-416]\ * #,##0.00_-;_-[$R$-416]\ * "-"??_-;_-@_-</c:formatCode>
                <c:ptCount val="12"/>
                <c:pt idx="0">
                  <c:v>33132.156659</c:v>
                </c:pt>
                <c:pt idx="1">
                  <c:v>29243.284106879997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AE6E-45C1-B822-185FE312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51311"/>
        <c:axId val="11655371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TOTAL!$B$5</c15:sqref>
                        </c15:formulaRef>
                      </c:ext>
                    </c:extLst>
                    <c:strCache>
                      <c:ptCount val="1"/>
                      <c:pt idx="0">
                        <c:v>CUSTO $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TOTAL!$C$3:$N$3</c15:sqref>
                        </c15:formulaRef>
                      </c:ext>
                    </c:extLst>
                    <c:strCache>
                      <c:ptCount val="12"/>
                      <c:pt idx="0">
                        <c:v>JANEIRO</c:v>
                      </c:pt>
                      <c:pt idx="1">
                        <c:v>FEVEREIRO</c:v>
                      </c:pt>
                      <c:pt idx="2">
                        <c:v>MARÇO</c:v>
                      </c:pt>
                      <c:pt idx="3">
                        <c:v>ABRIL</c:v>
                      </c:pt>
                      <c:pt idx="4">
                        <c:v>MAIO</c:v>
                      </c:pt>
                      <c:pt idx="5">
                        <c:v>JUNHO</c:v>
                      </c:pt>
                      <c:pt idx="6">
                        <c:v>JULHO</c:v>
                      </c:pt>
                      <c:pt idx="7">
                        <c:v>AGOSTO</c:v>
                      </c:pt>
                      <c:pt idx="8">
                        <c:v>SETEMBRO</c:v>
                      </c:pt>
                      <c:pt idx="9">
                        <c:v>OUTUBRO</c:v>
                      </c:pt>
                      <c:pt idx="10">
                        <c:v>NOVEMBRO</c:v>
                      </c:pt>
                      <c:pt idx="11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TOTAL!$C$5:$N$5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2"/>
                      <c:pt idx="0">
                        <c:v>5645.57</c:v>
                      </c:pt>
                      <c:pt idx="1">
                        <c:v>4999.8775999999998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6E-45C1-B822-185FE3120FA3}"/>
                  </c:ext>
                </c:extLst>
              </c15:ser>
            </c15:filteredBarSeries>
          </c:ext>
        </c:extLst>
      </c:barChart>
      <c:catAx>
        <c:axId val="1165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53711"/>
        <c:crosses val="autoZero"/>
        <c:auto val="1"/>
        <c:lblAlgn val="ctr"/>
        <c:lblOffset val="100"/>
        <c:noMultiLvlLbl val="0"/>
      </c:catAx>
      <c:valAx>
        <c:axId val="1165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5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662956927476069E-2"/>
          <c:y val="9.0805891562511995E-2"/>
          <c:w val="0.9154458413987786"/>
          <c:h val="0.61438789559848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'CUSTO SEPARADO SERVIÇOS'!$C$2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 SEPARADO SERVIÇOS'!$B$3:$B$9</c:f>
              <c:strCache>
                <c:ptCount val="7"/>
                <c:pt idx="0">
                  <c:v>Cloud Backup and Recovery</c:v>
                </c:pt>
                <c:pt idx="1">
                  <c:v>Direct Connect As A Service</c:v>
                </c:pt>
                <c:pt idx="2">
                  <c:v>Elastic Cloud Server</c:v>
                </c:pt>
                <c:pt idx="3">
                  <c:v>Elastic Volume Service</c:v>
                </c:pt>
                <c:pt idx="4">
                  <c:v>Object Storage Service</c:v>
                </c:pt>
                <c:pt idx="5">
                  <c:v>Virtual Private Cloud</c:v>
                </c:pt>
                <c:pt idx="6">
                  <c:v>TOTAL</c:v>
                </c:pt>
              </c:strCache>
            </c:strRef>
          </c:cat>
          <c:val>
            <c:numRef>
              <c:f>'CUSTO SEPARADO SERVIÇOS'!$C$3:$C$9</c:f>
              <c:numCache>
                <c:formatCode>_-[$$-409]* #,##0.00_ ;_-[$$-409]* \-#,##0.00\ ;_-[$$-409]* "-"??_ ;_-@_ </c:formatCode>
                <c:ptCount val="7"/>
                <c:pt idx="0">
                  <c:v>698.17930000000001</c:v>
                </c:pt>
                <c:pt idx="1">
                  <c:v>302.21999999999997</c:v>
                </c:pt>
                <c:pt idx="2">
                  <c:v>2306.2366164629898</c:v>
                </c:pt>
                <c:pt idx="3">
                  <c:v>2790.1095915642054</c:v>
                </c:pt>
                <c:pt idx="4">
                  <c:v>8.2589363511999636</c:v>
                </c:pt>
                <c:pt idx="5">
                  <c:v>140.69573249489969</c:v>
                </c:pt>
                <c:pt idx="6">
                  <c:v>5645.7001768732953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758-AFFE-6CE58DA2E17E}"/>
            </c:ext>
          </c:extLst>
        </c:ser>
        <c:ser>
          <c:idx val="1"/>
          <c:order val="1"/>
          <c:tx>
            <c:strRef>
              <c:f>'CUSTO SEPARADO SERVIÇOS'!$D$2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 SEPARADO SERVIÇOS'!$B$3:$B$9</c:f>
              <c:strCache>
                <c:ptCount val="7"/>
                <c:pt idx="0">
                  <c:v>Cloud Backup and Recovery</c:v>
                </c:pt>
                <c:pt idx="1">
                  <c:v>Direct Connect As A Service</c:v>
                </c:pt>
                <c:pt idx="2">
                  <c:v>Elastic Cloud Server</c:v>
                </c:pt>
                <c:pt idx="3">
                  <c:v>Elastic Volume Service</c:v>
                </c:pt>
                <c:pt idx="4">
                  <c:v>Object Storage Service</c:v>
                </c:pt>
                <c:pt idx="5">
                  <c:v>Virtual Private Cloud</c:v>
                </c:pt>
                <c:pt idx="6">
                  <c:v>TOTAL</c:v>
                </c:pt>
              </c:strCache>
            </c:strRef>
          </c:cat>
          <c:val>
            <c:numRef>
              <c:f>'CUSTO SEPARADO SERVIÇOS'!$D$3:$D$9</c:f>
              <c:numCache>
                <c:formatCode>_-[$$-409]* #,##0.00_ ;_-[$$-409]* \-#,##0.00\ ;_-[$$-409]* "-"??_ ;_-@_ </c:formatCode>
                <c:ptCount val="7"/>
                <c:pt idx="0">
                  <c:v>772.76800000000003</c:v>
                </c:pt>
                <c:pt idx="1">
                  <c:v>209.76</c:v>
                </c:pt>
                <c:pt idx="2">
                  <c:v>1822.1039621310917</c:v>
                </c:pt>
                <c:pt idx="3">
                  <c:v>2802.1774282077622</c:v>
                </c:pt>
                <c:pt idx="4">
                  <c:v>7.7663286067999655</c:v>
                </c:pt>
                <c:pt idx="5">
                  <c:v>125.39058264999983</c:v>
                </c:pt>
                <c:pt idx="6">
                  <c:v>5139.9663015956539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758-AFFE-6CE58DA2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491743"/>
        <c:axId val="23493663"/>
      </c:barChart>
      <c:catAx>
        <c:axId val="234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93663"/>
        <c:crosses val="autoZero"/>
        <c:auto val="1"/>
        <c:lblAlgn val="ctr"/>
        <c:lblOffset val="100"/>
        <c:noMultiLvlLbl val="0"/>
      </c:catAx>
      <c:valAx>
        <c:axId val="234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91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598289</xdr:colOff>
      <xdr:row>5</xdr:row>
      <xdr:rowOff>155377</xdr:rowOff>
    </xdr:from>
    <xdr:to>
      <xdr:col>14</xdr:col>
      <xdr:colOff>0</xdr:colOff>
      <xdr:row>20</xdr:row>
      <xdr:rowOff>29170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id="{960E5006-A04F-D17D-8DD4-EB8E4B28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589360</xdr:colOff>
      <xdr:row>20</xdr:row>
      <xdr:rowOff>95250</xdr:rowOff>
    </xdr:from>
    <xdr:to>
      <xdr:col>13</xdr:col>
      <xdr:colOff>836415</xdr:colOff>
      <xdr:row>34</xdr:row>
      <xdr:rowOff>171450</xdr:rowOff>
    </xdr:to>
    <xdr:graphicFrame macro="">
      <xdr:nvGraphicFramePr>
        <xdr:cNvPr id="12" name="Gráfico 2">
          <a:extLst>
            <a:ext uri="{FF2B5EF4-FFF2-40B4-BE49-F238E27FC236}">
              <a16:creationId xmlns:a16="http://schemas.microsoft.com/office/drawing/2014/main" id="{497EDED7-CA9E-456D-B809-5212C78EE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20</xdr:row>
      <xdr:rowOff>176211</xdr:rowOff>
    </xdr:from>
    <xdr:to>
      <xdr:col>23</xdr:col>
      <xdr:colOff>571500</xdr:colOff>
      <xdr:row>42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4A01F6-B980-F4F2-9646-AF62B07F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3310-2B15-4414-AD4E-679B9FD77B69}">
  <dimension ref="B3:P9"/>
  <sheetViews>
    <sheetView zoomScaleNormal="100" workbookViewId="0">
      <selection activeCell="D5" sqref="D5"/>
    </sheetView>
  </sheetViews>
  <sheetFormatPr defaultRowHeight="15" x14ac:dyDescent="0.25"/>
  <cols>
    <col min="1" max="1" width="9.140625" style="1"/>
    <col min="2" max="2" width="17.28515625" style="1" bestFit="1" customWidth="1"/>
    <col min="3" max="3" width="14.140625" style="1" customWidth="1"/>
    <col min="4" max="4" width="14.85546875" style="1" customWidth="1"/>
    <col min="5" max="5" width="8" style="1" customWidth="1"/>
    <col min="6" max="6" width="8.85546875" style="1" customWidth="1"/>
    <col min="7" max="7" width="9.28515625" style="1" customWidth="1"/>
    <col min="8" max="8" width="8.7109375" style="1" customWidth="1"/>
    <col min="9" max="9" width="9" style="1" customWidth="1"/>
    <col min="10" max="10" width="10.140625" style="1" customWidth="1"/>
    <col min="11" max="11" width="11.42578125" style="1" customWidth="1"/>
    <col min="12" max="12" width="11.28515625" style="1" customWidth="1"/>
    <col min="13" max="13" width="12.85546875" style="1" customWidth="1"/>
    <col min="14" max="14" width="12.7109375" style="1" customWidth="1"/>
    <col min="15" max="16384" width="9.140625" style="1"/>
  </cols>
  <sheetData>
    <row r="3" spans="2:16" s="4" customFormat="1" ht="16.5" thickTop="1" thickBot="1" x14ac:dyDescent="0.3">
      <c r="B3" s="28"/>
      <c r="C3" s="29" t="s">
        <v>80</v>
      </c>
      <c r="D3" s="29" t="s">
        <v>81</v>
      </c>
      <c r="E3" s="29" t="s">
        <v>82</v>
      </c>
      <c r="F3" s="29" t="s">
        <v>83</v>
      </c>
      <c r="G3" s="29" t="s">
        <v>84</v>
      </c>
      <c r="H3" s="29" t="s">
        <v>85</v>
      </c>
      <c r="I3" s="29" t="s">
        <v>86</v>
      </c>
      <c r="J3" s="29" t="s">
        <v>87</v>
      </c>
      <c r="K3" s="29" t="s">
        <v>88</v>
      </c>
      <c r="L3" s="29" t="s">
        <v>89</v>
      </c>
      <c r="M3" s="29" t="s">
        <v>90</v>
      </c>
      <c r="N3" s="29" t="s">
        <v>91</v>
      </c>
    </row>
    <row r="4" spans="2:16" ht="16.5" thickTop="1" thickBot="1" x14ac:dyDescent="0.3">
      <c r="B4" s="27" t="s">
        <v>126</v>
      </c>
      <c r="C4" s="31">
        <v>33132.156659</v>
      </c>
      <c r="D4" s="25">
        <f>D5*5.8488</f>
        <v>29243.284106879997</v>
      </c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2:16" ht="16.5" thickTop="1" thickBot="1" x14ac:dyDescent="0.3">
      <c r="B5" s="27" t="s">
        <v>125</v>
      </c>
      <c r="C5" s="24">
        <v>5645.57</v>
      </c>
      <c r="D5" s="24">
        <v>4999.8775999999998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ht="15.75" thickTop="1" x14ac:dyDescent="0.25"/>
    <row r="8" spans="2:16" x14ac:dyDescent="0.25">
      <c r="P8" s="14">
        <f>SUM(C4-D4)</f>
        <v>3888.8725521200031</v>
      </c>
    </row>
    <row r="9" spans="2:16" x14ac:dyDescent="0.25">
      <c r="P9" s="14">
        <f>SUM(C5-D5)</f>
        <v>645.69239999999991</v>
      </c>
    </row>
  </sheetData>
  <phoneticPr fontId="7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A977-255C-49AC-B23F-350E3F267FD8}">
  <dimension ref="B2:N55"/>
  <sheetViews>
    <sheetView tabSelected="1" topLeftCell="A9" zoomScale="115" zoomScaleNormal="115" workbookViewId="0">
      <selection activeCell="D12" sqref="D12"/>
    </sheetView>
  </sheetViews>
  <sheetFormatPr defaultRowHeight="15" x14ac:dyDescent="0.25"/>
  <cols>
    <col min="1" max="1" width="3.42578125" style="1" customWidth="1"/>
    <col min="2" max="2" width="30.85546875" style="1" customWidth="1"/>
    <col min="3" max="3" width="41.28515625" style="1" customWidth="1"/>
    <col min="4" max="4" width="42" style="1" customWidth="1"/>
    <col min="5" max="5" width="13.85546875" style="1" customWidth="1"/>
    <col min="6" max="6" width="25.5703125" style="1" customWidth="1"/>
    <col min="7" max="7" width="11.140625" style="1" customWidth="1"/>
    <col min="8" max="8" width="16.28515625" style="1" bestFit="1" customWidth="1"/>
    <col min="9" max="9" width="16.28515625" style="1" customWidth="1"/>
    <col min="10" max="10" width="21.42578125" style="1" bestFit="1" customWidth="1"/>
    <col min="11" max="11" width="11" style="1" bestFit="1" customWidth="1"/>
    <col min="12" max="13" width="9.140625" style="1"/>
    <col min="14" max="14" width="6.140625" style="1" bestFit="1" customWidth="1"/>
    <col min="15" max="16384" width="9.140625" style="1"/>
  </cols>
  <sheetData>
    <row r="2" spans="2:11" ht="20.25" thickTop="1" thickBot="1" x14ac:dyDescent="0.3">
      <c r="B2" s="6" t="s">
        <v>0</v>
      </c>
      <c r="C2" s="6" t="s">
        <v>1</v>
      </c>
      <c r="D2" s="6" t="s">
        <v>2</v>
      </c>
      <c r="E2" s="6" t="s">
        <v>92</v>
      </c>
      <c r="F2" s="6" t="s">
        <v>93</v>
      </c>
      <c r="G2" s="7" t="s">
        <v>3</v>
      </c>
      <c r="H2" s="22" t="s">
        <v>160</v>
      </c>
      <c r="I2" s="22" t="s">
        <v>122</v>
      </c>
      <c r="J2" s="6" t="s">
        <v>120</v>
      </c>
      <c r="K2" s="7" t="s">
        <v>3</v>
      </c>
    </row>
    <row r="3" spans="2:11" ht="16.5" thickTop="1" thickBot="1" x14ac:dyDescent="0.3">
      <c r="B3" s="8" t="s">
        <v>4</v>
      </c>
      <c r="C3" s="8" t="s">
        <v>5</v>
      </c>
      <c r="D3" s="8" t="s">
        <v>169</v>
      </c>
      <c r="E3" s="9" t="s">
        <v>7</v>
      </c>
      <c r="F3" s="9">
        <v>22.68</v>
      </c>
      <c r="G3" s="52">
        <f>SUM(F3:F13)</f>
        <v>1644.16</v>
      </c>
      <c r="H3" s="9">
        <f t="shared" ref="H3:H36" si="0">SUM(J3/2)*1.52</f>
        <v>17.366</v>
      </c>
      <c r="I3" s="9">
        <f>SUM(J3/2)*1.46</f>
        <v>16.680500000000002</v>
      </c>
      <c r="J3" s="9">
        <v>22.85</v>
      </c>
      <c r="K3" s="52">
        <f>SUM(H3:H13)</f>
        <v>1212.8763999999996</v>
      </c>
    </row>
    <row r="4" spans="2:11" ht="16.5" thickTop="1" thickBot="1" x14ac:dyDescent="0.3">
      <c r="B4" s="8" t="s">
        <v>8</v>
      </c>
      <c r="C4" s="8" t="s">
        <v>9</v>
      </c>
      <c r="D4" s="8" t="s">
        <v>169</v>
      </c>
      <c r="E4" s="9" t="s">
        <v>7</v>
      </c>
      <c r="F4" s="9">
        <v>153.74</v>
      </c>
      <c r="G4" s="53"/>
      <c r="H4" s="9">
        <f t="shared" si="0"/>
        <v>121.3188</v>
      </c>
      <c r="I4" s="9">
        <f t="shared" ref="I4:I36" si="1">SUM(J4/2)*1.46</f>
        <v>116.5299</v>
      </c>
      <c r="J4" s="9">
        <v>159.63</v>
      </c>
      <c r="K4" s="53"/>
    </row>
    <row r="5" spans="2:11" ht="16.5" thickTop="1" thickBot="1" x14ac:dyDescent="0.3">
      <c r="B5" s="8" t="s">
        <v>10</v>
      </c>
      <c r="C5" s="8" t="s">
        <v>11</v>
      </c>
      <c r="D5" s="8" t="s">
        <v>169</v>
      </c>
      <c r="E5" s="9" t="s">
        <v>7</v>
      </c>
      <c r="F5" s="9">
        <v>641.88</v>
      </c>
      <c r="G5" s="53"/>
      <c r="H5" s="9">
        <f t="shared" si="0"/>
        <v>507.24679999999995</v>
      </c>
      <c r="I5" s="9">
        <f t="shared" si="1"/>
        <v>487.22389999999996</v>
      </c>
      <c r="J5" s="9">
        <v>667.43</v>
      </c>
      <c r="K5" s="53"/>
    </row>
    <row r="6" spans="2:11" ht="16.5" thickTop="1" thickBot="1" x14ac:dyDescent="0.3">
      <c r="B6" s="8" t="s">
        <v>12</v>
      </c>
      <c r="C6" s="8" t="s">
        <v>13</v>
      </c>
      <c r="D6" s="8" t="s">
        <v>169</v>
      </c>
      <c r="E6" s="9" t="s">
        <v>7</v>
      </c>
      <c r="F6" s="9">
        <v>35.96</v>
      </c>
      <c r="G6" s="53"/>
      <c r="H6" s="9">
        <f t="shared" si="0"/>
        <v>27.223200000000002</v>
      </c>
      <c r="I6" s="9">
        <f t="shared" si="1"/>
        <v>26.148599999999998</v>
      </c>
      <c r="J6" s="9">
        <v>35.82</v>
      </c>
      <c r="K6" s="53"/>
    </row>
    <row r="7" spans="2:11" ht="16.5" thickTop="1" thickBot="1" x14ac:dyDescent="0.3">
      <c r="B7" s="8" t="s">
        <v>14</v>
      </c>
      <c r="C7" s="8" t="s">
        <v>15</v>
      </c>
      <c r="D7" s="8" t="s">
        <v>169</v>
      </c>
      <c r="E7" s="9" t="s">
        <v>7</v>
      </c>
      <c r="F7" s="9">
        <v>318.18</v>
      </c>
      <c r="G7" s="53"/>
      <c r="H7" s="9">
        <f t="shared" si="0"/>
        <v>233.91279999999998</v>
      </c>
      <c r="I7" s="9">
        <f t="shared" si="1"/>
        <v>224.67939999999999</v>
      </c>
      <c r="J7" s="9">
        <v>307.77999999999997</v>
      </c>
      <c r="K7" s="53"/>
    </row>
    <row r="8" spans="2:11" ht="16.5" thickTop="1" thickBot="1" x14ac:dyDescent="0.3">
      <c r="B8" s="8" t="s">
        <v>16</v>
      </c>
      <c r="C8" s="8" t="s">
        <v>17</v>
      </c>
      <c r="D8" s="8" t="s">
        <v>169</v>
      </c>
      <c r="E8" s="9" t="s">
        <v>7</v>
      </c>
      <c r="F8" s="9">
        <v>81.5</v>
      </c>
      <c r="G8" s="53"/>
      <c r="H8" s="9">
        <f t="shared" si="0"/>
        <v>57.714399999999998</v>
      </c>
      <c r="I8" s="9">
        <f t="shared" si="1"/>
        <v>55.436199999999999</v>
      </c>
      <c r="J8" s="9">
        <v>75.94</v>
      </c>
      <c r="K8" s="53"/>
    </row>
    <row r="9" spans="2:11" ht="16.5" thickTop="1" thickBot="1" x14ac:dyDescent="0.3">
      <c r="B9" s="8" t="s">
        <v>18</v>
      </c>
      <c r="C9" s="8" t="s">
        <v>19</v>
      </c>
      <c r="D9" s="8" t="s">
        <v>169</v>
      </c>
      <c r="E9" s="9" t="s">
        <v>7</v>
      </c>
      <c r="F9" s="9">
        <v>78.849999999999994</v>
      </c>
      <c r="G9" s="53"/>
      <c r="H9" s="9">
        <f t="shared" si="0"/>
        <v>63.535999999999994</v>
      </c>
      <c r="I9" s="9">
        <f t="shared" si="1"/>
        <v>61.027999999999992</v>
      </c>
      <c r="J9" s="9">
        <v>83.6</v>
      </c>
      <c r="K9" s="53"/>
    </row>
    <row r="10" spans="2:11" ht="16.5" thickTop="1" thickBot="1" x14ac:dyDescent="0.3">
      <c r="B10" s="8" t="s">
        <v>20</v>
      </c>
      <c r="C10" s="8" t="s">
        <v>21</v>
      </c>
      <c r="D10" s="8" t="s">
        <v>169</v>
      </c>
      <c r="E10" s="9" t="s">
        <v>7</v>
      </c>
      <c r="F10" s="9">
        <v>39.270000000000003</v>
      </c>
      <c r="G10" s="53"/>
      <c r="H10" s="9">
        <f t="shared" si="0"/>
        <v>35.089199999999998</v>
      </c>
      <c r="I10" s="9">
        <f t="shared" si="1"/>
        <v>33.704100000000004</v>
      </c>
      <c r="J10" s="9">
        <v>46.17</v>
      </c>
      <c r="K10" s="53"/>
    </row>
    <row r="11" spans="2:11" ht="16.5" thickTop="1" thickBot="1" x14ac:dyDescent="0.3">
      <c r="B11" s="8" t="s">
        <v>22</v>
      </c>
      <c r="C11" s="8" t="s">
        <v>23</v>
      </c>
      <c r="D11" s="8" t="s">
        <v>169</v>
      </c>
      <c r="E11" s="9" t="s">
        <v>7</v>
      </c>
      <c r="F11" s="9">
        <v>37.92</v>
      </c>
      <c r="G11" s="53"/>
      <c r="H11" s="9">
        <f t="shared" si="0"/>
        <v>27.223200000000002</v>
      </c>
      <c r="I11" s="9">
        <f t="shared" si="1"/>
        <v>26.148599999999998</v>
      </c>
      <c r="J11" s="9">
        <v>35.82</v>
      </c>
      <c r="K11" s="53"/>
    </row>
    <row r="12" spans="2:11" ht="16.5" thickTop="1" thickBot="1" x14ac:dyDescent="0.3">
      <c r="B12" s="8" t="s">
        <v>24</v>
      </c>
      <c r="C12" s="8" t="s">
        <v>25</v>
      </c>
      <c r="D12" s="8" t="s">
        <v>169</v>
      </c>
      <c r="E12" s="9" t="s">
        <v>7</v>
      </c>
      <c r="F12" s="9">
        <v>22.24</v>
      </c>
      <c r="G12" s="53"/>
      <c r="H12" s="9">
        <f t="shared" si="0"/>
        <v>17.366</v>
      </c>
      <c r="I12" s="9">
        <f t="shared" si="1"/>
        <v>16.680500000000002</v>
      </c>
      <c r="J12" s="9">
        <v>22.85</v>
      </c>
      <c r="K12" s="53"/>
    </row>
    <row r="13" spans="2:11" ht="16.5" thickTop="1" thickBot="1" x14ac:dyDescent="0.3">
      <c r="B13" s="8" t="s">
        <v>143</v>
      </c>
      <c r="C13" s="8" t="s">
        <v>156</v>
      </c>
      <c r="D13" s="8" t="s">
        <v>169</v>
      </c>
      <c r="E13" s="9" t="s">
        <v>7</v>
      </c>
      <c r="F13" s="9">
        <v>211.94</v>
      </c>
      <c r="G13" s="54"/>
      <c r="H13" s="9">
        <f t="shared" si="0"/>
        <v>104.88</v>
      </c>
      <c r="I13" s="9">
        <f>SUM(J13/2)*1.46</f>
        <v>100.74</v>
      </c>
      <c r="J13" s="9">
        <v>138</v>
      </c>
      <c r="K13" s="54"/>
    </row>
    <row r="14" spans="2:11" ht="16.5" thickTop="1" thickBot="1" x14ac:dyDescent="0.3">
      <c r="B14" s="10" t="s">
        <v>26</v>
      </c>
      <c r="C14" s="10" t="s">
        <v>27</v>
      </c>
      <c r="D14" s="10" t="s">
        <v>170</v>
      </c>
      <c r="E14" s="11">
        <f>F14/2</f>
        <v>63.564999999999998</v>
      </c>
      <c r="F14" s="11">
        <v>127.13</v>
      </c>
      <c r="G14" s="55">
        <f>SUM(F14:F20)</f>
        <v>585.11</v>
      </c>
      <c r="H14" s="11">
        <f t="shared" si="0"/>
        <v>108.88520000000001</v>
      </c>
      <c r="I14" s="11">
        <f t="shared" si="1"/>
        <v>104.58710000000001</v>
      </c>
      <c r="J14" s="11">
        <v>143.27000000000001</v>
      </c>
      <c r="K14" s="55">
        <f>SUM(H14:H20)</f>
        <v>454.56360000000001</v>
      </c>
    </row>
    <row r="15" spans="2:11" ht="16.5" thickTop="1" thickBot="1" x14ac:dyDescent="0.3">
      <c r="B15" s="10" t="s">
        <v>29</v>
      </c>
      <c r="C15" s="10" t="s">
        <v>30</v>
      </c>
      <c r="D15" s="10" t="s">
        <v>170</v>
      </c>
      <c r="E15" s="11">
        <f>F15/2</f>
        <v>10.675000000000001</v>
      </c>
      <c r="F15" s="11">
        <v>21.35</v>
      </c>
      <c r="G15" s="56"/>
      <c r="H15" s="11">
        <f t="shared" si="0"/>
        <v>34.731999999999999</v>
      </c>
      <c r="I15" s="11">
        <f t="shared" si="1"/>
        <v>33.361000000000004</v>
      </c>
      <c r="J15" s="11">
        <v>45.7</v>
      </c>
      <c r="K15" s="56"/>
    </row>
    <row r="16" spans="2:11" ht="16.5" thickTop="1" thickBot="1" x14ac:dyDescent="0.3">
      <c r="B16" s="10" t="s">
        <v>31</v>
      </c>
      <c r="C16" s="10" t="s">
        <v>32</v>
      </c>
      <c r="D16" s="10" t="s">
        <v>170</v>
      </c>
      <c r="E16" s="11">
        <f t="shared" ref="E16:E18" si="2">F16/2</f>
        <v>77.56</v>
      </c>
      <c r="F16" s="11">
        <v>155.12</v>
      </c>
      <c r="G16" s="56"/>
      <c r="H16" s="11">
        <f t="shared" si="0"/>
        <v>121.8356</v>
      </c>
      <c r="I16" s="11">
        <f t="shared" si="1"/>
        <v>117.02629999999999</v>
      </c>
      <c r="J16" s="11">
        <v>160.31</v>
      </c>
      <c r="K16" s="56"/>
    </row>
    <row r="17" spans="2:14" ht="16.5" thickTop="1" thickBot="1" x14ac:dyDescent="0.3">
      <c r="B17" s="10" t="s">
        <v>33</v>
      </c>
      <c r="C17" s="10" t="s">
        <v>34</v>
      </c>
      <c r="D17" s="10" t="s">
        <v>170</v>
      </c>
      <c r="E17" s="11">
        <f t="shared" si="2"/>
        <v>16.489999999999998</v>
      </c>
      <c r="F17" s="11">
        <v>32.979999999999997</v>
      </c>
      <c r="G17" s="56"/>
      <c r="H17" s="11">
        <f t="shared" si="0"/>
        <v>34.731999999999999</v>
      </c>
      <c r="I17" s="11">
        <f t="shared" si="1"/>
        <v>33.361000000000004</v>
      </c>
      <c r="J17" s="11">
        <v>45.7</v>
      </c>
      <c r="K17" s="56"/>
    </row>
    <row r="18" spans="2:14" ht="16.5" thickTop="1" thickBot="1" x14ac:dyDescent="0.3">
      <c r="B18" s="10" t="s">
        <v>121</v>
      </c>
      <c r="C18" s="10" t="s">
        <v>35</v>
      </c>
      <c r="D18" s="10" t="s">
        <v>170</v>
      </c>
      <c r="E18" s="11">
        <f t="shared" si="2"/>
        <v>9</v>
      </c>
      <c r="F18" s="11">
        <v>18</v>
      </c>
      <c r="G18" s="56"/>
      <c r="H18" s="11">
        <f t="shared" si="0"/>
        <v>13.588799999999999</v>
      </c>
      <c r="I18" s="11">
        <f t="shared" si="1"/>
        <v>13.052399999999999</v>
      </c>
      <c r="J18" s="11">
        <v>17.88</v>
      </c>
      <c r="K18" s="56"/>
    </row>
    <row r="19" spans="2:14" ht="16.5" thickTop="1" thickBot="1" x14ac:dyDescent="0.3">
      <c r="B19" s="10" t="s">
        <v>53</v>
      </c>
      <c r="C19" s="10" t="s">
        <v>54</v>
      </c>
      <c r="D19" s="10" t="s">
        <v>170</v>
      </c>
      <c r="E19" s="11">
        <f>F19/3</f>
        <v>6.5100000000000007</v>
      </c>
      <c r="F19" s="10">
        <v>19.53</v>
      </c>
      <c r="G19" s="56"/>
      <c r="H19" s="11">
        <f t="shared" si="0"/>
        <v>35.910000000000004</v>
      </c>
      <c r="I19" s="11">
        <f>SUM(J19/2)*1.46</f>
        <v>34.4925</v>
      </c>
      <c r="J19" s="45">
        <v>47.25</v>
      </c>
      <c r="K19" s="56"/>
    </row>
    <row r="20" spans="2:14" ht="16.5" thickTop="1" thickBot="1" x14ac:dyDescent="0.3">
      <c r="B20" s="10" t="s">
        <v>57</v>
      </c>
      <c r="C20" s="10" t="s">
        <v>157</v>
      </c>
      <c r="D20" s="10" t="s">
        <v>170</v>
      </c>
      <c r="E20" s="11">
        <f>F20/3</f>
        <v>70.333333333333329</v>
      </c>
      <c r="F20" s="11">
        <v>211</v>
      </c>
      <c r="G20" s="57"/>
      <c r="H20" s="11">
        <f t="shared" si="0"/>
        <v>104.88</v>
      </c>
      <c r="I20" s="11">
        <f>SUM(J20/2)*1.46</f>
        <v>100.74</v>
      </c>
      <c r="J20" s="11">
        <v>138</v>
      </c>
      <c r="K20" s="57"/>
    </row>
    <row r="21" spans="2:14" ht="16.5" thickTop="1" thickBot="1" x14ac:dyDescent="0.3">
      <c r="B21" s="12" t="s">
        <v>36</v>
      </c>
      <c r="C21" s="12" t="s">
        <v>37</v>
      </c>
      <c r="D21" s="12" t="s">
        <v>171</v>
      </c>
      <c r="E21" s="13">
        <f>F21/3</f>
        <v>30.593333333333334</v>
      </c>
      <c r="F21" s="13">
        <v>91.78</v>
      </c>
      <c r="G21" s="48">
        <f>SUM(F21:F36)</f>
        <v>4010.8499999999995</v>
      </c>
      <c r="H21" s="13">
        <f t="shared" si="0"/>
        <v>63.535999999999994</v>
      </c>
      <c r="I21" s="13">
        <f t="shared" si="1"/>
        <v>61.027999999999992</v>
      </c>
      <c r="J21" s="13">
        <v>83.6</v>
      </c>
      <c r="K21" s="48">
        <f>SUM(H21:H36)</f>
        <v>3932.4376000000002</v>
      </c>
    </row>
    <row r="22" spans="2:14" ht="16.5" thickTop="1" thickBot="1" x14ac:dyDescent="0.3">
      <c r="B22" s="12" t="s">
        <v>39</v>
      </c>
      <c r="C22" s="12" t="s">
        <v>40</v>
      </c>
      <c r="D22" s="12" t="s">
        <v>171</v>
      </c>
      <c r="E22" s="13">
        <f>F22/3</f>
        <v>30.849999999999998</v>
      </c>
      <c r="F22" s="13">
        <v>92.55</v>
      </c>
      <c r="G22" s="49"/>
      <c r="H22" s="13">
        <f t="shared" si="0"/>
        <v>63.095199999999998</v>
      </c>
      <c r="I22" s="13">
        <f t="shared" si="1"/>
        <v>60.604599999999998</v>
      </c>
      <c r="J22" s="13">
        <v>83.02</v>
      </c>
      <c r="K22" s="49"/>
    </row>
    <row r="23" spans="2:14" ht="16.5" thickTop="1" thickBot="1" x14ac:dyDescent="0.3">
      <c r="B23" s="12" t="s">
        <v>41</v>
      </c>
      <c r="C23" s="12" t="s">
        <v>42</v>
      </c>
      <c r="D23" s="12" t="s">
        <v>171</v>
      </c>
      <c r="E23" s="13">
        <f>F23/3</f>
        <v>25.436666666666667</v>
      </c>
      <c r="F23" s="13">
        <v>76.31</v>
      </c>
      <c r="G23" s="49"/>
      <c r="H23" s="13">
        <f t="shared" si="0"/>
        <v>54.446400000000004</v>
      </c>
      <c r="I23" s="13">
        <f t="shared" si="1"/>
        <v>52.297199999999997</v>
      </c>
      <c r="J23" s="13">
        <v>71.64</v>
      </c>
      <c r="K23" s="49"/>
    </row>
    <row r="24" spans="2:14" ht="16.5" thickTop="1" thickBot="1" x14ac:dyDescent="0.3">
      <c r="B24" s="12" t="s">
        <v>154</v>
      </c>
      <c r="C24" s="12" t="s">
        <v>44</v>
      </c>
      <c r="D24" s="12" t="s">
        <v>171</v>
      </c>
      <c r="E24" s="13">
        <f t="shared" ref="E24:E36" si="3">F24/3</f>
        <v>26.326666666666664</v>
      </c>
      <c r="F24" s="13">
        <v>78.97999999999999</v>
      </c>
      <c r="G24" s="49"/>
      <c r="H24" s="13">
        <f t="shared" si="0"/>
        <v>63.8324</v>
      </c>
      <c r="I24" s="13">
        <f t="shared" si="1"/>
        <v>61.312699999999992</v>
      </c>
      <c r="J24" s="13">
        <v>83.99</v>
      </c>
      <c r="K24" s="49"/>
    </row>
    <row r="25" spans="2:14" ht="16.5" thickTop="1" thickBot="1" x14ac:dyDescent="0.3">
      <c r="B25" s="12" t="s">
        <v>153</v>
      </c>
      <c r="C25" s="12" t="s">
        <v>46</v>
      </c>
      <c r="D25" s="12" t="s">
        <v>171</v>
      </c>
      <c r="E25" s="13">
        <f t="shared" si="3"/>
        <v>8.7966666666666669</v>
      </c>
      <c r="F25" s="13">
        <v>26.39</v>
      </c>
      <c r="G25" s="49"/>
      <c r="H25" s="13">
        <f t="shared" si="0"/>
        <v>17.366</v>
      </c>
      <c r="I25" s="13">
        <f t="shared" si="1"/>
        <v>16.680500000000002</v>
      </c>
      <c r="J25" s="13">
        <v>22.85</v>
      </c>
      <c r="K25" s="49"/>
    </row>
    <row r="26" spans="2:14" ht="16.5" thickTop="1" thickBot="1" x14ac:dyDescent="0.3">
      <c r="B26" s="12" t="s">
        <v>47</v>
      </c>
      <c r="C26" s="12" t="s">
        <v>48</v>
      </c>
      <c r="D26" s="12" t="s">
        <v>171</v>
      </c>
      <c r="E26" s="13">
        <f t="shared" si="3"/>
        <v>13.54</v>
      </c>
      <c r="F26" s="13">
        <v>40.619999999999997</v>
      </c>
      <c r="G26" s="49"/>
      <c r="H26" s="13">
        <f t="shared" si="0"/>
        <v>36.191199999999995</v>
      </c>
      <c r="I26" s="13">
        <f t="shared" si="1"/>
        <v>34.762599999999999</v>
      </c>
      <c r="J26" s="13">
        <v>47.62</v>
      </c>
      <c r="K26" s="49"/>
    </row>
    <row r="27" spans="2:14" ht="16.5" thickTop="1" thickBot="1" x14ac:dyDescent="0.3">
      <c r="B27" s="12" t="s">
        <v>49</v>
      </c>
      <c r="C27" s="12" t="s">
        <v>50</v>
      </c>
      <c r="D27" s="12" t="s">
        <v>171</v>
      </c>
      <c r="E27" s="13">
        <f t="shared" si="3"/>
        <v>24.89</v>
      </c>
      <c r="F27" s="12">
        <v>74.67</v>
      </c>
      <c r="G27" s="49"/>
      <c r="H27" s="13">
        <f t="shared" si="0"/>
        <v>55.768799999999999</v>
      </c>
      <c r="I27" s="13">
        <f t="shared" si="1"/>
        <v>53.567399999999992</v>
      </c>
      <c r="J27" s="13">
        <v>73.38</v>
      </c>
      <c r="K27" s="49"/>
    </row>
    <row r="28" spans="2:14" ht="16.5" thickTop="1" thickBot="1" x14ac:dyDescent="0.3">
      <c r="B28" s="12" t="s">
        <v>51</v>
      </c>
      <c r="C28" s="12" t="s">
        <v>52</v>
      </c>
      <c r="D28" s="12" t="s">
        <v>171</v>
      </c>
      <c r="E28" s="13">
        <f t="shared" si="3"/>
        <v>5.0200000000000005</v>
      </c>
      <c r="F28" s="12">
        <v>15.06</v>
      </c>
      <c r="G28" s="49"/>
      <c r="H28" s="13">
        <f t="shared" si="0"/>
        <v>0</v>
      </c>
      <c r="I28" s="13">
        <f t="shared" si="1"/>
        <v>0</v>
      </c>
      <c r="J28" s="13">
        <v>0</v>
      </c>
      <c r="K28" s="49"/>
    </row>
    <row r="29" spans="2:14" ht="16.5" thickTop="1" thickBot="1" x14ac:dyDescent="0.3">
      <c r="B29" s="12" t="s">
        <v>117</v>
      </c>
      <c r="C29" s="12" t="s">
        <v>145</v>
      </c>
      <c r="D29" s="12" t="s">
        <v>171</v>
      </c>
      <c r="E29" s="13">
        <f t="shared" si="3"/>
        <v>1.2933333333333332</v>
      </c>
      <c r="F29" s="12">
        <v>3.88</v>
      </c>
      <c r="G29" s="49"/>
      <c r="H29" s="13">
        <f t="shared" si="0"/>
        <v>10.214399999999999</v>
      </c>
      <c r="I29" s="13">
        <f t="shared" si="1"/>
        <v>9.8111999999999995</v>
      </c>
      <c r="J29" s="20">
        <v>13.44</v>
      </c>
      <c r="K29" s="49"/>
    </row>
    <row r="30" spans="2:14" ht="16.5" thickTop="1" thickBot="1" x14ac:dyDescent="0.3">
      <c r="B30" s="12" t="s">
        <v>155</v>
      </c>
      <c r="C30" s="12" t="s">
        <v>56</v>
      </c>
      <c r="D30" s="12" t="s">
        <v>171</v>
      </c>
      <c r="E30" s="13">
        <f t="shared" si="3"/>
        <v>2.7533333333333334</v>
      </c>
      <c r="F30" s="13">
        <v>8.26</v>
      </c>
      <c r="G30" s="49"/>
      <c r="H30" s="13">
        <f t="shared" si="0"/>
        <v>7.7672000000000008</v>
      </c>
      <c r="I30" s="13">
        <f t="shared" si="1"/>
        <v>7.4606000000000003</v>
      </c>
      <c r="J30" s="13">
        <v>10.220000000000001</v>
      </c>
      <c r="K30" s="49"/>
      <c r="N30" s="14">
        <f>SUM(H3:H27,H19:H29)</f>
        <v>2526.9163999999996</v>
      </c>
    </row>
    <row r="31" spans="2:14" ht="16.5" thickTop="1" thickBot="1" x14ac:dyDescent="0.3">
      <c r="B31" s="12" t="s">
        <v>59</v>
      </c>
      <c r="C31" s="12" t="s">
        <v>60</v>
      </c>
      <c r="D31" s="12" t="s">
        <v>171</v>
      </c>
      <c r="E31" s="13">
        <f t="shared" si="3"/>
        <v>32.26</v>
      </c>
      <c r="F31" s="13">
        <v>96.78</v>
      </c>
      <c r="G31" s="49"/>
      <c r="H31" s="13">
        <f t="shared" si="0"/>
        <v>38.083599999999997</v>
      </c>
      <c r="I31" s="13">
        <f t="shared" si="1"/>
        <v>36.580300000000001</v>
      </c>
      <c r="J31" s="13">
        <v>50.11</v>
      </c>
      <c r="K31" s="49"/>
    </row>
    <row r="32" spans="2:14" ht="16.5" thickTop="1" thickBot="1" x14ac:dyDescent="0.3">
      <c r="B32" s="12" t="s">
        <v>150</v>
      </c>
      <c r="C32" s="12"/>
      <c r="D32" s="12" t="s">
        <v>171</v>
      </c>
      <c r="E32" s="13">
        <f t="shared" si="3"/>
        <v>14.549999999999999</v>
      </c>
      <c r="F32" s="13">
        <v>43.65</v>
      </c>
      <c r="G32" s="49"/>
      <c r="H32" s="13">
        <f t="shared" si="0"/>
        <v>87.301200000000009</v>
      </c>
      <c r="I32" s="13">
        <f t="shared" si="1"/>
        <v>83.855100000000007</v>
      </c>
      <c r="J32" s="21">
        <v>114.87</v>
      </c>
      <c r="K32" s="49"/>
    </row>
    <row r="33" spans="2:11" ht="16.5" thickTop="1" thickBot="1" x14ac:dyDescent="0.3">
      <c r="B33" s="12" t="s">
        <v>63</v>
      </c>
      <c r="C33" s="12" t="s">
        <v>64</v>
      </c>
      <c r="D33" s="12" t="s">
        <v>171</v>
      </c>
      <c r="E33" s="13">
        <f t="shared" si="3"/>
        <v>2.75</v>
      </c>
      <c r="F33" s="13">
        <v>8.25</v>
      </c>
      <c r="G33" s="49"/>
      <c r="H33" s="13">
        <f t="shared" si="0"/>
        <v>0</v>
      </c>
      <c r="I33" s="13">
        <f t="shared" si="1"/>
        <v>0</v>
      </c>
      <c r="J33" s="21">
        <v>0</v>
      </c>
      <c r="K33" s="49"/>
    </row>
    <row r="34" spans="2:11" ht="16.5" thickTop="1" thickBot="1" x14ac:dyDescent="0.3">
      <c r="B34" s="12" t="s">
        <v>65</v>
      </c>
      <c r="C34" s="12" t="s">
        <v>66</v>
      </c>
      <c r="D34" s="12" t="s">
        <v>171</v>
      </c>
      <c r="E34" s="13">
        <f t="shared" si="3"/>
        <v>2.5</v>
      </c>
      <c r="F34" s="13">
        <v>7.5</v>
      </c>
      <c r="G34" s="49"/>
      <c r="H34" s="13">
        <f t="shared" si="0"/>
        <v>0</v>
      </c>
      <c r="I34" s="13">
        <f t="shared" si="1"/>
        <v>0</v>
      </c>
      <c r="J34" s="13">
        <v>0</v>
      </c>
      <c r="K34" s="49"/>
    </row>
    <row r="35" spans="2:11" ht="16.5" thickTop="1" thickBot="1" x14ac:dyDescent="0.3">
      <c r="B35" s="12" t="s">
        <v>159</v>
      </c>
      <c r="C35" s="12" t="s">
        <v>68</v>
      </c>
      <c r="D35" s="12" t="s">
        <v>171</v>
      </c>
      <c r="E35" s="13">
        <f t="shared" si="3"/>
        <v>924.63</v>
      </c>
      <c r="F35" s="13">
        <v>2773.89</v>
      </c>
      <c r="G35" s="49"/>
      <c r="H35" s="13">
        <f t="shared" si="0"/>
        <v>2662.0672</v>
      </c>
      <c r="I35" s="13">
        <f t="shared" si="1"/>
        <v>2556.9856</v>
      </c>
      <c r="J35" s="13">
        <v>3502.72</v>
      </c>
      <c r="K35" s="49"/>
    </row>
    <row r="36" spans="2:11" ht="16.5" thickTop="1" thickBot="1" x14ac:dyDescent="0.3">
      <c r="B36" s="12" t="s">
        <v>158</v>
      </c>
      <c r="C36" s="12" t="s">
        <v>69</v>
      </c>
      <c r="D36" s="12" t="s">
        <v>171</v>
      </c>
      <c r="E36" s="13">
        <f t="shared" si="3"/>
        <v>190.76</v>
      </c>
      <c r="F36" s="13">
        <v>572.28</v>
      </c>
      <c r="G36" s="49"/>
      <c r="H36" s="13">
        <f t="shared" si="0"/>
        <v>772.76800000000003</v>
      </c>
      <c r="I36" s="13">
        <f t="shared" si="1"/>
        <v>742.2639999999999</v>
      </c>
      <c r="J36" s="13">
        <v>1016.8</v>
      </c>
      <c r="K36" s="49"/>
    </row>
    <row r="37" spans="2:11" ht="16.5" thickTop="1" thickBot="1" x14ac:dyDescent="0.3">
      <c r="E37" s="14"/>
      <c r="F37" s="14">
        <f>SUM(F3:F36)</f>
        <v>6240.12</v>
      </c>
      <c r="G37" s="14"/>
      <c r="H37" s="38">
        <f>SUM(H3:H36)</f>
        <v>5599.8775999999998</v>
      </c>
      <c r="I37" s="14">
        <f>SUM(I3:I36)</f>
        <v>5378.8298000000004</v>
      </c>
      <c r="J37" s="14">
        <f>SUM(J3:J36)</f>
        <v>7368.2599999999993</v>
      </c>
      <c r="K37" s="14">
        <f>SUM(K3:K36)</f>
        <v>5599.8775999999998</v>
      </c>
    </row>
    <row r="38" spans="2:11" ht="16.5" thickTop="1" thickBot="1" x14ac:dyDescent="0.3">
      <c r="H38" s="38"/>
      <c r="J38" s="14">
        <v>7368.23</v>
      </c>
    </row>
    <row r="39" spans="2:11" ht="16.5" thickTop="1" thickBot="1" x14ac:dyDescent="0.3">
      <c r="H39" s="38"/>
      <c r="J39" s="14">
        <f>J37-J38</f>
        <v>2.9999999999745341E-2</v>
      </c>
    </row>
    <row r="40" spans="2:11" ht="15.75" thickTop="1" x14ac:dyDescent="0.25"/>
    <row r="41" spans="2:11" ht="19.5" thickBot="1" x14ac:dyDescent="0.35">
      <c r="B41" s="59" t="s">
        <v>80</v>
      </c>
      <c r="C41" s="59"/>
      <c r="D41" s="59"/>
      <c r="E41" s="59"/>
      <c r="F41" s="59"/>
      <c r="G41" s="59"/>
      <c r="H41" s="41"/>
    </row>
    <row r="42" spans="2:11" ht="16.5" thickTop="1" thickBot="1" x14ac:dyDescent="0.3">
      <c r="B42" s="15" t="s">
        <v>71</v>
      </c>
      <c r="C42" s="15" t="s">
        <v>72</v>
      </c>
      <c r="D42" s="15" t="s">
        <v>73</v>
      </c>
      <c r="E42" s="50" t="s">
        <v>74</v>
      </c>
      <c r="F42" s="50"/>
      <c r="G42" s="50"/>
      <c r="H42" s="42"/>
    </row>
    <row r="43" spans="2:11" ht="16.5" thickTop="1" thickBot="1" x14ac:dyDescent="0.3">
      <c r="B43" s="16" t="s">
        <v>166</v>
      </c>
      <c r="C43" s="17">
        <f>G3+(G21/3)</f>
        <v>2981.1099999999997</v>
      </c>
      <c r="D43" s="17">
        <f>C43-200</f>
        <v>2781.1099999999997</v>
      </c>
      <c r="E43" s="58">
        <f>D43*'DOLAR MES'!$B$3</f>
        <v>16321.500256999996</v>
      </c>
      <c r="F43" s="58"/>
      <c r="G43" s="58"/>
      <c r="H43" s="43"/>
    </row>
    <row r="44" spans="2:11" ht="16.5" thickTop="1" thickBot="1" x14ac:dyDescent="0.3">
      <c r="B44" s="16" t="s">
        <v>167</v>
      </c>
      <c r="C44" s="17">
        <f>(G14/2)+G21/3</f>
        <v>1629.5049999999999</v>
      </c>
      <c r="D44" s="17">
        <f t="shared" ref="D44:D45" si="4">C44-200</f>
        <v>1429.5049999999999</v>
      </c>
      <c r="E44" s="58">
        <f>D44*'DOLAR MES'!$B$3</f>
        <v>8389.3359934999989</v>
      </c>
      <c r="F44" s="58"/>
      <c r="G44" s="58"/>
      <c r="H44" s="43"/>
      <c r="K44" s="14"/>
    </row>
    <row r="45" spans="2:11" ht="16.5" thickTop="1" thickBot="1" x14ac:dyDescent="0.3">
      <c r="B45" s="16" t="s">
        <v>168</v>
      </c>
      <c r="C45" s="17">
        <f>(G14/2)+G21/3</f>
        <v>1629.5049999999999</v>
      </c>
      <c r="D45" s="17">
        <f t="shared" si="4"/>
        <v>1429.5049999999999</v>
      </c>
      <c r="E45" s="58">
        <f>D45*'DOLAR MES'!$B$3</f>
        <v>8389.3359934999989</v>
      </c>
      <c r="F45" s="58"/>
      <c r="G45" s="58"/>
      <c r="H45" s="43"/>
      <c r="K45" s="14"/>
    </row>
    <row r="46" spans="2:11" ht="16.5" thickTop="1" thickBot="1" x14ac:dyDescent="0.3">
      <c r="B46" s="16" t="s">
        <v>78</v>
      </c>
      <c r="C46" s="17">
        <f>SUM(C43:C45)</f>
        <v>6240.12</v>
      </c>
      <c r="D46" s="17">
        <f>SUM(D43:D45)</f>
        <v>5640.12</v>
      </c>
      <c r="E46" s="58">
        <f>D46*'DOLAR MES'!$B$3</f>
        <v>33100.172243999994</v>
      </c>
      <c r="F46" s="58"/>
      <c r="G46" s="58"/>
      <c r="H46" s="43"/>
    </row>
    <row r="47" spans="2:11" ht="15.75" thickTop="1" x14ac:dyDescent="0.25"/>
    <row r="48" spans="2:11" ht="19.5" thickBot="1" x14ac:dyDescent="0.35">
      <c r="B48" s="59" t="s">
        <v>81</v>
      </c>
      <c r="C48" s="59"/>
      <c r="D48" s="59"/>
      <c r="E48" s="59"/>
      <c r="F48" s="59"/>
      <c r="G48" s="59"/>
      <c r="H48" s="41"/>
    </row>
    <row r="49" spans="2:7" ht="16.5" thickTop="1" thickBot="1" x14ac:dyDescent="0.3">
      <c r="B49" s="15" t="s">
        <v>71</v>
      </c>
      <c r="C49" s="15" t="s">
        <v>72</v>
      </c>
      <c r="D49" s="15" t="s">
        <v>73</v>
      </c>
      <c r="E49" s="50" t="s">
        <v>74</v>
      </c>
      <c r="F49" s="50"/>
      <c r="G49" s="50"/>
    </row>
    <row r="50" spans="2:7" ht="16.5" thickTop="1" thickBot="1" x14ac:dyDescent="0.3">
      <c r="B50" s="16" t="s">
        <v>166</v>
      </c>
      <c r="C50" s="17">
        <f>K3+(K21/3)</f>
        <v>2523.6889333333329</v>
      </c>
      <c r="D50" s="17">
        <f>C50-200</f>
        <v>2323.6889333333329</v>
      </c>
      <c r="E50" s="51">
        <f>D50*'DOLAR MES'!$C$3</f>
        <v>13590.791833279996</v>
      </c>
      <c r="F50" s="51"/>
      <c r="G50" s="51"/>
    </row>
    <row r="51" spans="2:7" ht="16.5" thickTop="1" thickBot="1" x14ac:dyDescent="0.3">
      <c r="B51" s="16" t="s">
        <v>167</v>
      </c>
      <c r="C51" s="17">
        <f>(K14/2)+K21/3</f>
        <v>1538.0943333333335</v>
      </c>
      <c r="D51" s="17">
        <f t="shared" ref="D51:D52" si="5">C51-200</f>
        <v>1338.0943333333335</v>
      </c>
      <c r="E51" s="51">
        <f>D51*'DOLAR MES'!$C$3</f>
        <v>7826.2461368000004</v>
      </c>
      <c r="F51" s="51"/>
      <c r="G51" s="51"/>
    </row>
    <row r="52" spans="2:7" ht="16.5" thickTop="1" thickBot="1" x14ac:dyDescent="0.3">
      <c r="B52" s="16" t="s">
        <v>168</v>
      </c>
      <c r="C52" s="17">
        <f>(K14/2)+K21/3</f>
        <v>1538.0943333333335</v>
      </c>
      <c r="D52" s="17">
        <f t="shared" si="5"/>
        <v>1338.0943333333335</v>
      </c>
      <c r="E52" s="51">
        <f>D52*'DOLAR MES'!$C$3</f>
        <v>7826.2461368000004</v>
      </c>
      <c r="F52" s="51"/>
      <c r="G52" s="51"/>
    </row>
    <row r="53" spans="2:7" ht="16.5" thickTop="1" thickBot="1" x14ac:dyDescent="0.3">
      <c r="B53" s="16" t="s">
        <v>78</v>
      </c>
      <c r="C53" s="17">
        <f>SUM(C50:C52)</f>
        <v>5599.8775999999998</v>
      </c>
      <c r="D53" s="17">
        <f>SUM(D50:D52)</f>
        <v>4999.8775999999998</v>
      </c>
      <c r="E53" s="51">
        <f>D53*'DOLAR MES'!$C$3</f>
        <v>29243.284106879997</v>
      </c>
      <c r="F53" s="51"/>
      <c r="G53" s="51"/>
    </row>
    <row r="54" spans="2:7" ht="15.75" thickTop="1" x14ac:dyDescent="0.25"/>
    <row r="55" spans="2:7" x14ac:dyDescent="0.25">
      <c r="D55" s="1">
        <v>4999.8775999999998</v>
      </c>
    </row>
  </sheetData>
  <mergeCells count="18">
    <mergeCell ref="E52:G52"/>
    <mergeCell ref="E53:G53"/>
    <mergeCell ref="E45:G45"/>
    <mergeCell ref="E46:G46"/>
    <mergeCell ref="B48:G48"/>
    <mergeCell ref="E49:G49"/>
    <mergeCell ref="E50:G50"/>
    <mergeCell ref="K21:K36"/>
    <mergeCell ref="E42:G42"/>
    <mergeCell ref="E51:G51"/>
    <mergeCell ref="G3:G13"/>
    <mergeCell ref="K3:K13"/>
    <mergeCell ref="G14:G20"/>
    <mergeCell ref="K14:K20"/>
    <mergeCell ref="E43:G43"/>
    <mergeCell ref="E44:G44"/>
    <mergeCell ref="G21:G36"/>
    <mergeCell ref="B41:G4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0EFC-0670-4C44-98B5-83EBB36D7BAC}">
  <dimension ref="B2:F50"/>
  <sheetViews>
    <sheetView topLeftCell="A28" zoomScale="145" zoomScaleNormal="145" workbookViewId="0">
      <selection activeCell="E10" sqref="E10"/>
    </sheetView>
  </sheetViews>
  <sheetFormatPr defaultRowHeight="15" x14ac:dyDescent="0.25"/>
  <cols>
    <col min="1" max="1" width="9.140625" style="1"/>
    <col min="2" max="2" width="25.85546875" style="1" bestFit="1" customWidth="1"/>
    <col min="3" max="3" width="41.28515625" style="1" bestFit="1" customWidth="1"/>
    <col min="4" max="4" width="35.42578125" style="1" bestFit="1" customWidth="1"/>
    <col min="5" max="5" width="21.7109375" style="14" customWidth="1"/>
    <col min="6" max="6" width="10.7109375" style="1" bestFit="1" customWidth="1"/>
    <col min="7" max="16384" width="9.140625" style="1"/>
  </cols>
  <sheetData>
    <row r="2" spans="2:6" ht="20.25" thickTop="1" thickBot="1" x14ac:dyDescent="0.3">
      <c r="B2" s="6" t="s">
        <v>0</v>
      </c>
      <c r="C2" s="6" t="s">
        <v>1</v>
      </c>
      <c r="D2" s="6" t="s">
        <v>2</v>
      </c>
      <c r="E2" s="40" t="s">
        <v>148</v>
      </c>
      <c r="F2" s="7" t="s">
        <v>3</v>
      </c>
    </row>
    <row r="3" spans="2:6" ht="16.5" thickTop="1" thickBot="1" x14ac:dyDescent="0.3">
      <c r="B3" s="46" t="s">
        <v>4</v>
      </c>
      <c r="C3" s="46" t="s">
        <v>5</v>
      </c>
      <c r="D3" s="46" t="s">
        <v>6</v>
      </c>
      <c r="E3" s="47">
        <v>16.679039999999937</v>
      </c>
      <c r="F3" s="61">
        <f>SUM(E3:E13)</f>
        <v>1164.9869980000017</v>
      </c>
    </row>
    <row r="4" spans="2:6" ht="16.5" thickTop="1" thickBot="1" x14ac:dyDescent="0.3">
      <c r="B4" s="46" t="s">
        <v>8</v>
      </c>
      <c r="C4" s="46" t="s">
        <v>9</v>
      </c>
      <c r="D4" s="46" t="s">
        <v>6</v>
      </c>
      <c r="E4" s="47">
        <v>116.53135999999998</v>
      </c>
      <c r="F4" s="62"/>
    </row>
    <row r="5" spans="2:6" ht="16.5" thickTop="1" thickBot="1" x14ac:dyDescent="0.3">
      <c r="B5" s="46" t="s">
        <v>10</v>
      </c>
      <c r="C5" s="46" t="s">
        <v>11</v>
      </c>
      <c r="D5" s="46" t="s">
        <v>6</v>
      </c>
      <c r="E5" s="47">
        <v>487.2241920000007</v>
      </c>
      <c r="F5" s="62"/>
    </row>
    <row r="6" spans="2:6" ht="16.5" thickTop="1" thickBot="1" x14ac:dyDescent="0.3">
      <c r="B6" s="46" t="s">
        <v>12</v>
      </c>
      <c r="C6" s="46" t="s">
        <v>13</v>
      </c>
      <c r="D6" s="46" t="s">
        <v>6</v>
      </c>
      <c r="E6" s="47">
        <v>26.146848000000055</v>
      </c>
      <c r="F6" s="62"/>
    </row>
    <row r="7" spans="2:6" ht="16.5" thickTop="1" thickBot="1" x14ac:dyDescent="0.3">
      <c r="B7" s="46" t="s">
        <v>14</v>
      </c>
      <c r="C7" s="46" t="s">
        <v>15</v>
      </c>
      <c r="D7" s="46" t="s">
        <v>6</v>
      </c>
      <c r="E7" s="47">
        <v>224.67648000000162</v>
      </c>
      <c r="F7" s="62"/>
    </row>
    <row r="8" spans="2:6" ht="16.5" thickTop="1" thickBot="1" x14ac:dyDescent="0.3">
      <c r="B8" s="46" t="s">
        <v>16</v>
      </c>
      <c r="C8" s="46" t="s">
        <v>17</v>
      </c>
      <c r="D8" s="46" t="s">
        <v>6</v>
      </c>
      <c r="E8" s="47">
        <v>55.433279999999819</v>
      </c>
      <c r="F8" s="62"/>
    </row>
    <row r="9" spans="2:6" ht="16.5" thickTop="1" thickBot="1" x14ac:dyDescent="0.3">
      <c r="B9" s="46" t="s">
        <v>18</v>
      </c>
      <c r="C9" s="46" t="s">
        <v>19</v>
      </c>
      <c r="D9" s="46" t="s">
        <v>6</v>
      </c>
      <c r="E9" s="47">
        <v>61.027269999999554</v>
      </c>
      <c r="F9" s="62"/>
    </row>
    <row r="10" spans="2:6" ht="16.5" thickTop="1" thickBot="1" x14ac:dyDescent="0.3">
      <c r="B10" s="46" t="s">
        <v>20</v>
      </c>
      <c r="C10" s="46" t="s">
        <v>21</v>
      </c>
      <c r="D10" s="46" t="s">
        <v>6</v>
      </c>
      <c r="E10" s="47">
        <v>33.702639999999924</v>
      </c>
      <c r="F10" s="62"/>
    </row>
    <row r="11" spans="2:6" ht="16.5" thickTop="1" thickBot="1" x14ac:dyDescent="0.3">
      <c r="B11" s="46" t="s">
        <v>22</v>
      </c>
      <c r="C11" s="46" t="s">
        <v>23</v>
      </c>
      <c r="D11" s="46" t="s">
        <v>6</v>
      </c>
      <c r="E11" s="47">
        <v>26.146848000000055</v>
      </c>
      <c r="F11" s="62"/>
    </row>
    <row r="12" spans="2:6" ht="16.5" thickTop="1" thickBot="1" x14ac:dyDescent="0.3">
      <c r="B12" s="46" t="s">
        <v>24</v>
      </c>
      <c r="C12" s="46" t="s">
        <v>25</v>
      </c>
      <c r="D12" s="46" t="s">
        <v>6</v>
      </c>
      <c r="E12" s="47">
        <v>16.679039999999937</v>
      </c>
      <c r="F12" s="62"/>
    </row>
    <row r="13" spans="2:6" ht="16.5" thickTop="1" thickBot="1" x14ac:dyDescent="0.3">
      <c r="B13" s="46" t="s">
        <v>143</v>
      </c>
      <c r="C13" s="46" t="s">
        <v>70</v>
      </c>
      <c r="D13" s="46" t="s">
        <v>6</v>
      </c>
      <c r="E13" s="47">
        <v>100.74</v>
      </c>
      <c r="F13" s="62"/>
    </row>
    <row r="17" spans="2:6" ht="20.25" thickTop="1" thickBot="1" x14ac:dyDescent="0.3">
      <c r="B17" s="6" t="s">
        <v>0</v>
      </c>
      <c r="C17" s="6" t="s">
        <v>1</v>
      </c>
      <c r="D17" s="6" t="s">
        <v>2</v>
      </c>
      <c r="E17" s="40" t="s">
        <v>148</v>
      </c>
      <c r="F17" s="7" t="s">
        <v>3</v>
      </c>
    </row>
    <row r="18" spans="2:6" ht="16.5" thickTop="1" thickBot="1" x14ac:dyDescent="0.3">
      <c r="B18" s="46" t="s">
        <v>26</v>
      </c>
      <c r="C18" s="46" t="s">
        <v>27</v>
      </c>
      <c r="D18" s="46" t="s">
        <v>28</v>
      </c>
      <c r="E18" s="47">
        <v>104.58739200000022</v>
      </c>
      <c r="F18" s="61">
        <f>SUM(E18:E24)</f>
        <v>436.61373973090019</v>
      </c>
    </row>
    <row r="19" spans="2:6" ht="16.5" thickTop="1" thickBot="1" x14ac:dyDescent="0.3">
      <c r="B19" s="46" t="s">
        <v>29</v>
      </c>
      <c r="C19" s="46" t="s">
        <v>30</v>
      </c>
      <c r="D19" s="46" t="s">
        <v>28</v>
      </c>
      <c r="E19" s="47">
        <v>33.358079999999873</v>
      </c>
      <c r="F19" s="62"/>
    </row>
    <row r="20" spans="2:6" ht="16.5" thickTop="1" thickBot="1" x14ac:dyDescent="0.3">
      <c r="B20" s="46" t="s">
        <v>31</v>
      </c>
      <c r="C20" s="46" t="s">
        <v>32</v>
      </c>
      <c r="D20" s="46" t="s">
        <v>28</v>
      </c>
      <c r="E20" s="47">
        <v>117.02702999999998</v>
      </c>
      <c r="F20" s="62"/>
    </row>
    <row r="21" spans="2:6" ht="16.5" thickTop="1" thickBot="1" x14ac:dyDescent="0.3">
      <c r="B21" s="46" t="s">
        <v>33</v>
      </c>
      <c r="C21" s="46" t="s">
        <v>34</v>
      </c>
      <c r="D21" s="46" t="s">
        <v>28</v>
      </c>
      <c r="E21" s="47">
        <v>33.358079999999873</v>
      </c>
      <c r="F21" s="62"/>
    </row>
    <row r="22" spans="2:6" ht="16.5" thickTop="1" thickBot="1" x14ac:dyDescent="0.3">
      <c r="B22" s="46" t="s">
        <v>121</v>
      </c>
      <c r="C22" s="46" t="s">
        <v>35</v>
      </c>
      <c r="D22" s="46" t="s">
        <v>28</v>
      </c>
      <c r="E22" s="47">
        <v>13.048895999999983</v>
      </c>
      <c r="F22" s="62"/>
    </row>
    <row r="23" spans="2:6" ht="16.5" thickTop="1" thickBot="1" x14ac:dyDescent="0.3">
      <c r="B23" s="46" t="s">
        <v>57</v>
      </c>
      <c r="C23" s="46" t="s">
        <v>58</v>
      </c>
      <c r="D23" s="46" t="s">
        <v>28</v>
      </c>
      <c r="E23" s="47">
        <v>100.74</v>
      </c>
      <c r="F23" s="62"/>
    </row>
    <row r="24" spans="2:6" ht="16.5" thickTop="1" thickBot="1" x14ac:dyDescent="0.3">
      <c r="B24" s="46" t="s">
        <v>53</v>
      </c>
      <c r="C24" s="46" t="s">
        <v>54</v>
      </c>
      <c r="D24" s="46" t="s">
        <v>28</v>
      </c>
      <c r="E24" s="47">
        <v>34.494261730900284</v>
      </c>
      <c r="F24" s="62"/>
    </row>
    <row r="25" spans="2:6" ht="16.5" thickTop="1" thickBot="1" x14ac:dyDescent="0.3">
      <c r="B25" s="26"/>
      <c r="C25" s="26"/>
      <c r="D25" s="26"/>
      <c r="E25" s="38"/>
      <c r="F25" s="39"/>
    </row>
    <row r="26" spans="2:6" ht="16.5" thickTop="1" thickBot="1" x14ac:dyDescent="0.3">
      <c r="B26" s="26"/>
      <c r="C26" s="26"/>
      <c r="D26" s="26"/>
      <c r="E26" s="38"/>
      <c r="F26" s="39"/>
    </row>
    <row r="27" spans="2:6" ht="16.5" thickTop="1" thickBot="1" x14ac:dyDescent="0.3">
      <c r="B27" s="26"/>
      <c r="C27" s="26"/>
      <c r="D27" s="26"/>
      <c r="E27" s="38"/>
      <c r="F27" s="39"/>
    </row>
    <row r="28" spans="2:6" ht="20.25" thickTop="1" thickBot="1" x14ac:dyDescent="0.3">
      <c r="B28" s="6" t="s">
        <v>0</v>
      </c>
      <c r="C28" s="6" t="s">
        <v>1</v>
      </c>
      <c r="D28" s="6" t="s">
        <v>2</v>
      </c>
      <c r="E28" s="40" t="s">
        <v>148</v>
      </c>
      <c r="F28" s="7" t="s">
        <v>3</v>
      </c>
    </row>
    <row r="29" spans="2:6" ht="16.5" thickTop="1" thickBot="1" x14ac:dyDescent="0.3">
      <c r="B29" s="46" t="s">
        <v>36</v>
      </c>
      <c r="C29" s="46" t="s">
        <v>37</v>
      </c>
      <c r="D29" s="46" t="s">
        <v>38</v>
      </c>
      <c r="E29" s="47">
        <v>61.027269999999533</v>
      </c>
      <c r="F29" s="61">
        <f>SUM(E29:E43)</f>
        <v>3825.7901431908458</v>
      </c>
    </row>
    <row r="30" spans="2:6" ht="16.5" thickTop="1" thickBot="1" x14ac:dyDescent="0.3">
      <c r="B30" s="46" t="s">
        <v>39</v>
      </c>
      <c r="C30" s="46" t="s">
        <v>40</v>
      </c>
      <c r="D30" s="46" t="s">
        <v>38</v>
      </c>
      <c r="E30" s="47">
        <v>60.602409999999601</v>
      </c>
      <c r="F30" s="62"/>
    </row>
    <row r="31" spans="2:6" ht="16.5" thickTop="1" thickBot="1" x14ac:dyDescent="0.3">
      <c r="B31" s="46" t="s">
        <v>41</v>
      </c>
      <c r="C31" s="46" t="s">
        <v>42</v>
      </c>
      <c r="D31" s="46" t="s">
        <v>38</v>
      </c>
      <c r="E31" s="47">
        <v>52.293696000000111</v>
      </c>
      <c r="F31" s="62"/>
    </row>
    <row r="32" spans="2:6" ht="16.5" thickTop="1" thickBot="1" x14ac:dyDescent="0.3">
      <c r="B32" s="46" t="s">
        <v>43</v>
      </c>
      <c r="C32" s="46" t="s">
        <v>44</v>
      </c>
      <c r="D32" s="46" t="s">
        <v>38</v>
      </c>
      <c r="E32" s="47">
        <v>61.312699999999992</v>
      </c>
      <c r="F32" s="62"/>
    </row>
    <row r="33" spans="2:6" ht="16.5" thickTop="1" thickBot="1" x14ac:dyDescent="0.3">
      <c r="B33" s="46" t="s">
        <v>45</v>
      </c>
      <c r="C33" s="46" t="s">
        <v>46</v>
      </c>
      <c r="D33" s="46" t="s">
        <v>38</v>
      </c>
      <c r="E33" s="47">
        <v>16.679039999999937</v>
      </c>
      <c r="F33" s="62"/>
    </row>
    <row r="34" spans="2:6" ht="16.5" thickTop="1" thickBot="1" x14ac:dyDescent="0.3">
      <c r="B34" s="46" t="s">
        <v>47</v>
      </c>
      <c r="C34" s="46" t="s">
        <v>48</v>
      </c>
      <c r="D34" s="46" t="s">
        <v>38</v>
      </c>
      <c r="E34" s="47">
        <v>34.762599999999999</v>
      </c>
      <c r="F34" s="62"/>
    </row>
    <row r="35" spans="2:6" ht="16.5" thickTop="1" thickBot="1" x14ac:dyDescent="0.3">
      <c r="B35" s="46" t="s">
        <v>49</v>
      </c>
      <c r="C35" s="46" t="s">
        <v>50</v>
      </c>
      <c r="D35" s="46" t="s">
        <v>38</v>
      </c>
      <c r="E35" s="47">
        <v>53.569152000000507</v>
      </c>
      <c r="F35" s="62"/>
    </row>
    <row r="36" spans="2:6" ht="16.5" thickTop="1" thickBot="1" x14ac:dyDescent="0.3">
      <c r="B36" s="46" t="s">
        <v>55</v>
      </c>
      <c r="C36" s="46" t="s">
        <v>56</v>
      </c>
      <c r="D36" s="46" t="s">
        <v>38</v>
      </c>
      <c r="E36" s="47">
        <v>7.4597229779999674</v>
      </c>
      <c r="F36" s="62"/>
    </row>
    <row r="37" spans="2:6" ht="16.5" thickTop="1" thickBot="1" x14ac:dyDescent="0.3">
      <c r="B37" s="46" t="s">
        <v>117</v>
      </c>
      <c r="C37" s="46" t="s">
        <v>145</v>
      </c>
      <c r="D37" s="46" t="s">
        <v>38</v>
      </c>
      <c r="E37" s="47">
        <v>9.8111999999998556</v>
      </c>
      <c r="F37" s="62"/>
    </row>
    <row r="38" spans="2:6" ht="16.5" thickTop="1" thickBot="1" x14ac:dyDescent="0.3">
      <c r="B38" s="46" t="s">
        <v>59</v>
      </c>
      <c r="C38" s="46" t="s">
        <v>60</v>
      </c>
      <c r="D38" s="46" t="s">
        <v>38</v>
      </c>
      <c r="E38" s="47">
        <v>36.583085293099991</v>
      </c>
      <c r="F38" s="62"/>
    </row>
    <row r="39" spans="2:6" ht="16.5" thickTop="1" thickBot="1" x14ac:dyDescent="0.3">
      <c r="B39" s="46" t="s">
        <v>144</v>
      </c>
      <c r="C39" s="46" t="s">
        <v>60</v>
      </c>
      <c r="D39" s="46" t="s">
        <v>38</v>
      </c>
      <c r="E39" s="47">
        <v>120.4427</v>
      </c>
      <c r="F39" s="62"/>
    </row>
    <row r="40" spans="2:6" ht="16.5" thickTop="1" thickBot="1" x14ac:dyDescent="0.3">
      <c r="B40" s="46" t="s">
        <v>61</v>
      </c>
      <c r="C40" s="46" t="s">
        <v>62</v>
      </c>
      <c r="D40" s="46" t="s">
        <v>38</v>
      </c>
      <c r="E40" s="47">
        <v>11.995663679999893</v>
      </c>
      <c r="F40" s="62"/>
    </row>
    <row r="41" spans="2:6" ht="16.5" thickTop="1" thickBot="1" x14ac:dyDescent="0.3">
      <c r="B41" s="46" t="s">
        <v>67</v>
      </c>
      <c r="C41" s="46" t="s">
        <v>68</v>
      </c>
      <c r="D41" s="46" t="s">
        <v>38</v>
      </c>
      <c r="E41" s="47">
        <v>2556.9869032397464</v>
      </c>
      <c r="F41" s="62"/>
    </row>
    <row r="42" spans="2:6" ht="16.5" thickTop="1" thickBot="1" x14ac:dyDescent="0.3">
      <c r="B42" s="46" t="s">
        <v>124</v>
      </c>
      <c r="C42" s="46" t="s">
        <v>69</v>
      </c>
      <c r="D42" s="46" t="s">
        <v>38</v>
      </c>
      <c r="E42" s="47">
        <v>742.2639999999999</v>
      </c>
      <c r="F42" s="62"/>
    </row>
    <row r="43" spans="2:6" ht="15.75" thickTop="1" x14ac:dyDescent="0.25">
      <c r="E43" s="1"/>
      <c r="F43" s="14"/>
    </row>
    <row r="44" spans="2:6" ht="15.75" thickBot="1" x14ac:dyDescent="0.3"/>
    <row r="45" spans="2:6" ht="20.25" thickTop="1" thickBot="1" x14ac:dyDescent="0.3">
      <c r="B45" s="60" t="s">
        <v>81</v>
      </c>
      <c r="C45" s="60"/>
      <c r="D45" s="60"/>
      <c r="E45" s="60"/>
    </row>
    <row r="46" spans="2:6" ht="20.25" thickTop="1" thickBot="1" x14ac:dyDescent="0.3">
      <c r="B46" s="6" t="s">
        <v>71</v>
      </c>
      <c r="C46" s="6" t="s">
        <v>72</v>
      </c>
      <c r="D46" s="6" t="s">
        <v>73</v>
      </c>
      <c r="E46" s="6" t="s">
        <v>74</v>
      </c>
    </row>
    <row r="47" spans="2:6" ht="16.5" thickTop="1" thickBot="1" x14ac:dyDescent="0.3">
      <c r="B47" s="2" t="s">
        <v>75</v>
      </c>
      <c r="C47" s="24">
        <f>F3</f>
        <v>1164.9869980000017</v>
      </c>
      <c r="D47" s="24">
        <f>C47-200</f>
        <v>964.98699800000168</v>
      </c>
      <c r="E47" s="25">
        <v>12973.623725737843</v>
      </c>
    </row>
    <row r="48" spans="2:6" ht="16.5" thickTop="1" thickBot="1" x14ac:dyDescent="0.3">
      <c r="B48" s="2" t="s">
        <v>76</v>
      </c>
      <c r="C48" s="24">
        <f>F18</f>
        <v>436.61373973090019</v>
      </c>
      <c r="D48" s="24">
        <f>C48-200</f>
        <v>236.61373973090019</v>
      </c>
      <c r="E48" s="25">
        <v>7630.410029298635</v>
      </c>
    </row>
    <row r="49" spans="2:5" ht="16.5" thickTop="1" thickBot="1" x14ac:dyDescent="0.3">
      <c r="B49" s="2" t="s">
        <v>77</v>
      </c>
      <c r="C49" s="24">
        <f>F29</f>
        <v>3825.7901431908458</v>
      </c>
      <c r="D49" s="24">
        <f>C49-200</f>
        <v>3625.7901431908458</v>
      </c>
      <c r="E49" s="25">
        <v>7630.410029298635</v>
      </c>
    </row>
    <row r="50" spans="2:5" ht="16.5" thickTop="1" thickBot="1" x14ac:dyDescent="0.3">
      <c r="B50" s="2" t="s">
        <v>149</v>
      </c>
      <c r="C50" s="24">
        <v>5427.3908809217473</v>
      </c>
      <c r="D50" s="24">
        <f>SUM(D47:D49)</f>
        <v>4827.3908809217482</v>
      </c>
      <c r="E50" s="25">
        <v>28234.443784335115</v>
      </c>
    </row>
  </sheetData>
  <mergeCells count="4">
    <mergeCell ref="B45:E45"/>
    <mergeCell ref="F18:F24"/>
    <mergeCell ref="F3:F13"/>
    <mergeCell ref="F29:F4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8FD4-9E95-4A3F-9435-AC255BFAF56E}">
  <dimension ref="B1:H38"/>
  <sheetViews>
    <sheetView topLeftCell="A22" zoomScale="130" zoomScaleNormal="130" workbookViewId="0">
      <selection activeCell="C20" sqref="C20"/>
    </sheetView>
  </sheetViews>
  <sheetFormatPr defaultRowHeight="15" x14ac:dyDescent="0.25"/>
  <cols>
    <col min="1" max="1" width="9.140625" style="1"/>
    <col min="2" max="2" width="10.28515625" style="1" bestFit="1" customWidth="1"/>
    <col min="3" max="3" width="27.140625" style="1" bestFit="1" customWidth="1"/>
    <col min="4" max="4" width="16.7109375" style="1" bestFit="1" customWidth="1"/>
    <col min="5" max="5" width="10.85546875" style="1" bestFit="1" customWidth="1"/>
    <col min="6" max="6" width="25.28515625" style="1" bestFit="1" customWidth="1"/>
    <col min="7" max="7" width="28" style="1" bestFit="1" customWidth="1"/>
    <col min="8" max="8" width="16.7109375" style="1" bestFit="1" customWidth="1"/>
    <col min="9" max="16384" width="9.140625" style="1"/>
  </cols>
  <sheetData>
    <row r="1" spans="2:4" ht="20.25" thickTop="1" thickBot="1" x14ac:dyDescent="0.3">
      <c r="B1" s="6" t="s">
        <v>115</v>
      </c>
      <c r="C1" s="6" t="s">
        <v>0</v>
      </c>
      <c r="D1" s="6" t="s">
        <v>79</v>
      </c>
    </row>
    <row r="2" spans="2:4" ht="16.5" thickTop="1" thickBot="1" x14ac:dyDescent="0.3">
      <c r="B2" s="18" t="s">
        <v>94</v>
      </c>
      <c r="C2" s="44" t="s">
        <v>4</v>
      </c>
      <c r="D2" s="17">
        <v>22.68</v>
      </c>
    </row>
    <row r="3" spans="2:4" ht="16.5" thickTop="1" thickBot="1" x14ac:dyDescent="0.3">
      <c r="B3" s="18" t="s">
        <v>95</v>
      </c>
      <c r="C3" s="44" t="s">
        <v>8</v>
      </c>
      <c r="D3" s="17">
        <v>153.74</v>
      </c>
    </row>
    <row r="4" spans="2:4" ht="16.5" thickTop="1" thickBot="1" x14ac:dyDescent="0.3">
      <c r="B4" s="18" t="s">
        <v>96</v>
      </c>
      <c r="C4" s="44" t="s">
        <v>10</v>
      </c>
      <c r="D4" s="17">
        <v>641.88</v>
      </c>
    </row>
    <row r="5" spans="2:4" ht="16.5" thickTop="1" thickBot="1" x14ac:dyDescent="0.3">
      <c r="B5" s="18" t="s">
        <v>97</v>
      </c>
      <c r="C5" s="44" t="s">
        <v>12</v>
      </c>
      <c r="D5" s="17">
        <v>35.96</v>
      </c>
    </row>
    <row r="6" spans="2:4" ht="16.5" thickTop="1" thickBot="1" x14ac:dyDescent="0.3">
      <c r="B6" s="18" t="s">
        <v>98</v>
      </c>
      <c r="C6" s="44" t="s">
        <v>14</v>
      </c>
      <c r="D6" s="17">
        <v>318.18</v>
      </c>
    </row>
    <row r="7" spans="2:4" ht="16.5" thickTop="1" thickBot="1" x14ac:dyDescent="0.3">
      <c r="B7" s="18" t="s">
        <v>99</v>
      </c>
      <c r="C7" s="44" t="s">
        <v>16</v>
      </c>
      <c r="D7" s="17">
        <v>81.5</v>
      </c>
    </row>
    <row r="8" spans="2:4" ht="16.5" thickTop="1" thickBot="1" x14ac:dyDescent="0.3">
      <c r="B8" s="18" t="s">
        <v>100</v>
      </c>
      <c r="C8" s="44" t="s">
        <v>18</v>
      </c>
      <c r="D8" s="17">
        <v>78.849999999999994</v>
      </c>
    </row>
    <row r="9" spans="2:4" ht="16.5" thickTop="1" thickBot="1" x14ac:dyDescent="0.3">
      <c r="B9" s="18" t="s">
        <v>101</v>
      </c>
      <c r="C9" s="44" t="s">
        <v>20</v>
      </c>
      <c r="D9" s="17">
        <v>39.270000000000003</v>
      </c>
    </row>
    <row r="10" spans="2:4" ht="16.5" thickTop="1" thickBot="1" x14ac:dyDescent="0.3">
      <c r="B10" s="18" t="s">
        <v>102</v>
      </c>
      <c r="C10" s="44" t="s">
        <v>22</v>
      </c>
      <c r="D10" s="17">
        <v>37.92</v>
      </c>
    </row>
    <row r="11" spans="2:4" ht="16.5" thickTop="1" thickBot="1" x14ac:dyDescent="0.3">
      <c r="B11" s="18" t="s">
        <v>103</v>
      </c>
      <c r="C11" s="44" t="s">
        <v>24</v>
      </c>
      <c r="D11" s="17">
        <v>22.24</v>
      </c>
    </row>
    <row r="12" spans="2:4" ht="16.5" thickTop="1" thickBot="1" x14ac:dyDescent="0.3">
      <c r="B12" s="18" t="s">
        <v>104</v>
      </c>
      <c r="C12" s="44" t="s">
        <v>26</v>
      </c>
      <c r="D12" s="17">
        <v>127.13</v>
      </c>
    </row>
    <row r="13" spans="2:4" ht="16.5" thickTop="1" thickBot="1" x14ac:dyDescent="0.3">
      <c r="B13" s="18" t="s">
        <v>105</v>
      </c>
      <c r="C13" s="44" t="s">
        <v>29</v>
      </c>
      <c r="D13" s="17">
        <v>21.35</v>
      </c>
    </row>
    <row r="14" spans="2:4" ht="16.5" thickTop="1" thickBot="1" x14ac:dyDescent="0.3">
      <c r="B14" s="18" t="s">
        <v>106</v>
      </c>
      <c r="C14" s="44" t="s">
        <v>31</v>
      </c>
      <c r="D14" s="17">
        <v>155.12</v>
      </c>
    </row>
    <row r="15" spans="2:4" ht="16.5" thickTop="1" thickBot="1" x14ac:dyDescent="0.3">
      <c r="B15" s="18" t="s">
        <v>107</v>
      </c>
      <c r="C15" s="44" t="s">
        <v>33</v>
      </c>
      <c r="D15" s="17">
        <v>32.979999999999997</v>
      </c>
    </row>
    <row r="16" spans="2:4" ht="16.5" thickTop="1" thickBot="1" x14ac:dyDescent="0.3">
      <c r="B16" s="18" t="s">
        <v>108</v>
      </c>
      <c r="C16" s="44" t="s">
        <v>161</v>
      </c>
      <c r="D16" s="17">
        <v>10.06</v>
      </c>
    </row>
    <row r="17" spans="2:8" ht="16.5" thickTop="1" thickBot="1" x14ac:dyDescent="0.3">
      <c r="B17" s="18" t="s">
        <v>109</v>
      </c>
      <c r="C17" s="44" t="s">
        <v>36</v>
      </c>
      <c r="D17" s="17">
        <v>91.78</v>
      </c>
      <c r="E17" s="14"/>
    </row>
    <row r="18" spans="2:8" ht="16.5" thickTop="1" thickBot="1" x14ac:dyDescent="0.3">
      <c r="B18" s="18" t="s">
        <v>110</v>
      </c>
      <c r="C18" s="44" t="s">
        <v>39</v>
      </c>
      <c r="D18" s="17">
        <v>92.55</v>
      </c>
      <c r="E18" s="14"/>
    </row>
    <row r="19" spans="2:8" ht="16.5" thickTop="1" thickBot="1" x14ac:dyDescent="0.3">
      <c r="B19" s="18" t="s">
        <v>111</v>
      </c>
      <c r="C19" s="44" t="s">
        <v>41</v>
      </c>
      <c r="D19" s="17">
        <v>76.31</v>
      </c>
      <c r="E19" s="14"/>
    </row>
    <row r="20" spans="2:8" ht="16.5" thickTop="1" thickBot="1" x14ac:dyDescent="0.3">
      <c r="B20" s="18" t="s">
        <v>112</v>
      </c>
      <c r="C20" s="44" t="s">
        <v>43</v>
      </c>
      <c r="D20" s="17">
        <v>45.32</v>
      </c>
      <c r="E20" s="14"/>
    </row>
    <row r="21" spans="2:8" ht="16.5" thickTop="1" thickBot="1" x14ac:dyDescent="0.3">
      <c r="B21" s="18" t="s">
        <v>113</v>
      </c>
      <c r="C21" s="44" t="s">
        <v>45</v>
      </c>
      <c r="D21" s="17">
        <v>26.39</v>
      </c>
      <c r="E21" s="14"/>
    </row>
    <row r="22" spans="2:8" ht="16.5" thickTop="1" thickBot="1" x14ac:dyDescent="0.3">
      <c r="B22" s="18" t="s">
        <v>114</v>
      </c>
      <c r="C22" s="44" t="s">
        <v>47</v>
      </c>
      <c r="D22" s="17">
        <v>40.619999999999997</v>
      </c>
      <c r="E22" s="14"/>
    </row>
    <row r="23" spans="2:8" ht="16.5" thickTop="1" thickBot="1" x14ac:dyDescent="0.3">
      <c r="B23" s="18">
        <v>22</v>
      </c>
      <c r="C23" s="44" t="s">
        <v>49</v>
      </c>
      <c r="D23" s="17">
        <v>74.67</v>
      </c>
      <c r="E23" s="14"/>
    </row>
    <row r="24" spans="2:8" ht="16.5" thickTop="1" thickBot="1" x14ac:dyDescent="0.3">
      <c r="B24" s="18">
        <v>23</v>
      </c>
      <c r="C24" s="44" t="s">
        <v>51</v>
      </c>
      <c r="D24" s="17">
        <v>15.06</v>
      </c>
      <c r="E24" s="14"/>
    </row>
    <row r="25" spans="2:8" ht="16.5" thickTop="1" thickBot="1" x14ac:dyDescent="0.3">
      <c r="B25" s="18" t="s">
        <v>118</v>
      </c>
      <c r="C25" s="44" t="s">
        <v>53</v>
      </c>
      <c r="D25" s="17">
        <v>19.53</v>
      </c>
      <c r="E25" s="14"/>
    </row>
    <row r="26" spans="2:8" ht="16.5" thickTop="1" thickBot="1" x14ac:dyDescent="0.3">
      <c r="B26" s="18" t="s">
        <v>162</v>
      </c>
      <c r="C26" s="44" t="s">
        <v>151</v>
      </c>
      <c r="D26" s="17">
        <v>33.659999999999997</v>
      </c>
      <c r="E26" s="14"/>
    </row>
    <row r="27" spans="2:8" ht="16.5" thickTop="1" thickBot="1" x14ac:dyDescent="0.3">
      <c r="B27" s="18" t="s">
        <v>163</v>
      </c>
      <c r="C27" s="44" t="s">
        <v>152</v>
      </c>
      <c r="D27" s="17">
        <v>7.94</v>
      </c>
    </row>
    <row r="28" spans="2:8" ht="20.25" thickTop="1" thickBot="1" x14ac:dyDescent="0.3">
      <c r="B28" s="6" t="s">
        <v>115</v>
      </c>
      <c r="C28" s="6" t="s">
        <v>164</v>
      </c>
      <c r="D28" s="6" t="s">
        <v>146</v>
      </c>
      <c r="F28" s="6" t="s">
        <v>0</v>
      </c>
      <c r="G28" s="6" t="s">
        <v>1</v>
      </c>
      <c r="H28" s="6" t="s">
        <v>146</v>
      </c>
    </row>
    <row r="29" spans="2:8" ht="16.5" thickTop="1" thickBot="1" x14ac:dyDescent="0.3">
      <c r="B29" s="18" t="s">
        <v>94</v>
      </c>
      <c r="C29" s="44" t="s">
        <v>124</v>
      </c>
      <c r="D29" s="17">
        <v>572.28</v>
      </c>
      <c r="F29" s="2" t="s">
        <v>124</v>
      </c>
      <c r="G29" s="2" t="s">
        <v>69</v>
      </c>
      <c r="H29" s="24">
        <v>772.76800000000003</v>
      </c>
    </row>
    <row r="30" spans="2:8" ht="16.5" thickTop="1" thickBot="1" x14ac:dyDescent="0.3">
      <c r="B30" s="18" t="s">
        <v>95</v>
      </c>
      <c r="C30" s="44" t="s">
        <v>57</v>
      </c>
      <c r="D30" s="17">
        <v>211</v>
      </c>
      <c r="F30" s="2" t="s">
        <v>143</v>
      </c>
      <c r="G30" s="2" t="s">
        <v>70</v>
      </c>
      <c r="H30" s="24">
        <v>104.88</v>
      </c>
    </row>
    <row r="31" spans="2:8" ht="16.5" thickTop="1" thickBot="1" x14ac:dyDescent="0.3">
      <c r="B31" s="18" t="s">
        <v>96</v>
      </c>
      <c r="C31" s="44" t="s">
        <v>143</v>
      </c>
      <c r="D31" s="17">
        <v>211.94</v>
      </c>
      <c r="F31" s="2" t="s">
        <v>57</v>
      </c>
      <c r="G31" s="2" t="s">
        <v>58</v>
      </c>
      <c r="H31" s="24">
        <v>104.88</v>
      </c>
    </row>
    <row r="32" spans="2:8" ht="16.5" thickTop="1" thickBot="1" x14ac:dyDescent="0.3">
      <c r="B32" s="18" t="s">
        <v>97</v>
      </c>
      <c r="C32" s="44" t="s">
        <v>147</v>
      </c>
      <c r="D32" s="17">
        <v>2773.89</v>
      </c>
      <c r="F32" s="2" t="s">
        <v>147</v>
      </c>
      <c r="G32" s="2" t="s">
        <v>68</v>
      </c>
      <c r="H32" s="24">
        <v>2662.0672</v>
      </c>
    </row>
    <row r="33" spans="2:8" ht="16.5" thickTop="1" thickBot="1" x14ac:dyDescent="0.3">
      <c r="B33" s="18" t="s">
        <v>98</v>
      </c>
      <c r="C33" s="44" t="s">
        <v>59</v>
      </c>
      <c r="D33" s="17">
        <v>96.78</v>
      </c>
      <c r="F33" s="2" t="s">
        <v>59</v>
      </c>
      <c r="G33" s="2" t="s">
        <v>60</v>
      </c>
      <c r="H33" s="24">
        <v>38.083599999999997</v>
      </c>
    </row>
    <row r="34" spans="2:8" ht="16.5" thickTop="1" thickBot="1" x14ac:dyDescent="0.3">
      <c r="B34" s="18" t="s">
        <v>99</v>
      </c>
      <c r="C34" s="44" t="s">
        <v>165</v>
      </c>
      <c r="D34" s="17">
        <v>43.65</v>
      </c>
      <c r="F34" s="2" t="s">
        <v>144</v>
      </c>
      <c r="G34" s="2" t="s">
        <v>60</v>
      </c>
      <c r="H34" s="24">
        <v>87.301200000000009</v>
      </c>
    </row>
    <row r="35" spans="2:8" ht="16.5" thickTop="1" thickBot="1" x14ac:dyDescent="0.3">
      <c r="B35" s="18" t="s">
        <v>100</v>
      </c>
      <c r="C35" s="44" t="s">
        <v>55</v>
      </c>
      <c r="D35" s="17">
        <v>8.26</v>
      </c>
      <c r="F35" s="2" t="s">
        <v>55</v>
      </c>
      <c r="G35" s="2" t="s">
        <v>56</v>
      </c>
      <c r="H35" s="24">
        <v>7.7672000000000008</v>
      </c>
    </row>
    <row r="36" spans="2:8" ht="16.5" thickTop="1" thickBot="1" x14ac:dyDescent="0.3">
      <c r="B36" s="18" t="s">
        <v>101</v>
      </c>
      <c r="C36" s="44" t="s">
        <v>61</v>
      </c>
      <c r="D36" s="17">
        <v>9.33</v>
      </c>
    </row>
    <row r="37" spans="2:8" ht="16.5" thickTop="1" thickBot="1" x14ac:dyDescent="0.3">
      <c r="B37" s="18" t="s">
        <v>102</v>
      </c>
      <c r="C37" s="44" t="s">
        <v>63</v>
      </c>
      <c r="D37" s="17">
        <v>8.25</v>
      </c>
    </row>
    <row r="38" spans="2:8" ht="16.5" thickTop="1" thickBot="1" x14ac:dyDescent="0.3">
      <c r="B38" s="18" t="s">
        <v>103</v>
      </c>
      <c r="C38" s="44" t="s">
        <v>65</v>
      </c>
      <c r="D38" s="17">
        <v>7.5</v>
      </c>
    </row>
  </sheetData>
  <autoFilter ref="B1:D1" xr:uid="{15748FD4-9E95-4A3F-9435-AC255BFAF56E}"/>
  <phoneticPr fontId="7" type="noConversion"/>
  <pageMargins left="0.511811024" right="0.511811024" top="0.78740157499999996" bottom="0.78740157499999996" header="0.31496062000000002" footer="0.31496062000000002"/>
  <ignoredErrors>
    <ignoredError sqref="B2:B3 B4:B22 B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774F-7F87-428D-BCCD-0502FCAABC04}">
  <dimension ref="B2:M3"/>
  <sheetViews>
    <sheetView zoomScale="190" zoomScaleNormal="190" workbookViewId="0">
      <selection activeCell="E1" sqref="E1"/>
    </sheetView>
  </sheetViews>
  <sheetFormatPr defaultRowHeight="15" x14ac:dyDescent="0.25"/>
  <cols>
    <col min="1" max="1" width="4.140625" style="4" customWidth="1"/>
    <col min="2" max="3" width="8.85546875" style="4" bestFit="1" customWidth="1"/>
    <col min="4" max="13" width="5.85546875" style="4" bestFit="1" customWidth="1"/>
    <col min="14" max="16384" width="9.140625" style="4"/>
  </cols>
  <sheetData>
    <row r="2" spans="2:13" ht="16.5" thickTop="1" thickBot="1" x14ac:dyDescent="0.3">
      <c r="B2" s="3" t="s">
        <v>79</v>
      </c>
      <c r="C2" s="3" t="s">
        <v>116</v>
      </c>
      <c r="D2" s="3" t="s">
        <v>127</v>
      </c>
      <c r="E2" s="3" t="s">
        <v>128</v>
      </c>
      <c r="F2" s="3" t="s">
        <v>129</v>
      </c>
      <c r="G2" s="3" t="s">
        <v>130</v>
      </c>
      <c r="H2" s="3" t="s">
        <v>131</v>
      </c>
      <c r="I2" s="3" t="s">
        <v>132</v>
      </c>
      <c r="J2" s="3" t="s">
        <v>133</v>
      </c>
      <c r="K2" s="3" t="s">
        <v>134</v>
      </c>
      <c r="L2" s="3" t="s">
        <v>135</v>
      </c>
      <c r="M2" s="3" t="s">
        <v>136</v>
      </c>
    </row>
    <row r="3" spans="2:13" ht="16.5" thickTop="1" thickBot="1" x14ac:dyDescent="0.3">
      <c r="B3" s="5">
        <v>5.8686999999999996</v>
      </c>
      <c r="C3" s="5">
        <v>5.8487999999999998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</sheetData>
  <phoneticPr fontId="7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1CA8-5340-4A51-B0E0-F86F1EE199B6}">
  <dimension ref="B2:D20"/>
  <sheetViews>
    <sheetView topLeftCell="A38" workbookViewId="0">
      <selection activeCell="D14" sqref="D14"/>
    </sheetView>
  </sheetViews>
  <sheetFormatPr defaultRowHeight="15" x14ac:dyDescent="0.25"/>
  <cols>
    <col min="1" max="1" width="9.140625" style="1"/>
    <col min="2" max="2" width="28.7109375" style="1" customWidth="1"/>
    <col min="3" max="3" width="12.140625" style="1" customWidth="1"/>
    <col min="4" max="4" width="10.28515625" style="1" bestFit="1" customWidth="1"/>
    <col min="5" max="5" width="19.5703125" style="1" customWidth="1"/>
    <col min="6" max="8" width="9.140625" style="1"/>
    <col min="9" max="9" width="10.28515625" style="1" bestFit="1" customWidth="1"/>
    <col min="10" max="16384" width="9.140625" style="1"/>
  </cols>
  <sheetData>
    <row r="2" spans="2:4" ht="19.5" thickBot="1" x14ac:dyDescent="0.35">
      <c r="B2" s="23" t="s">
        <v>123</v>
      </c>
      <c r="C2" s="23" t="s">
        <v>79</v>
      </c>
      <c r="D2" s="23" t="s">
        <v>116</v>
      </c>
    </row>
    <row r="3" spans="2:4" ht="16.5" thickTop="1" thickBot="1" x14ac:dyDescent="0.3">
      <c r="B3" s="19" t="s">
        <v>138</v>
      </c>
      <c r="C3" s="17">
        <v>698.17930000000001</v>
      </c>
      <c r="D3" s="17">
        <f>D14</f>
        <v>772.76800000000003</v>
      </c>
    </row>
    <row r="4" spans="2:4" ht="16.5" thickTop="1" thickBot="1" x14ac:dyDescent="0.3">
      <c r="B4" s="19" t="s">
        <v>139</v>
      </c>
      <c r="C4" s="17">
        <v>302.21999999999997</v>
      </c>
      <c r="D4" s="17">
        <f>D15</f>
        <v>209.76</v>
      </c>
    </row>
    <row r="5" spans="2:4" ht="16.5" thickTop="1" thickBot="1" x14ac:dyDescent="0.3">
      <c r="B5" s="19" t="s">
        <v>140</v>
      </c>
      <c r="C5" s="17">
        <v>2306.2366164629898</v>
      </c>
      <c r="D5" s="17">
        <f t="shared" ref="D5:D8" si="0">D16</f>
        <v>1822.1039621310917</v>
      </c>
    </row>
    <row r="6" spans="2:4" ht="16.5" thickTop="1" thickBot="1" x14ac:dyDescent="0.3">
      <c r="B6" s="19" t="s">
        <v>66</v>
      </c>
      <c r="C6" s="17">
        <v>2790.1095915642054</v>
      </c>
      <c r="D6" s="17">
        <f t="shared" si="0"/>
        <v>2802.1774282077622</v>
      </c>
    </row>
    <row r="7" spans="2:4" ht="16.5" thickTop="1" thickBot="1" x14ac:dyDescent="0.3">
      <c r="B7" s="19" t="s">
        <v>141</v>
      </c>
      <c r="C7" s="17">
        <v>8.2589363511999636</v>
      </c>
      <c r="D7" s="17">
        <f t="shared" si="0"/>
        <v>7.7663286067999655</v>
      </c>
    </row>
    <row r="8" spans="2:4" ht="16.5" thickTop="1" thickBot="1" x14ac:dyDescent="0.3">
      <c r="B8" s="19" t="s">
        <v>60</v>
      </c>
      <c r="C8" s="17">
        <v>140.69573249489969</v>
      </c>
      <c r="D8" s="17">
        <f t="shared" si="0"/>
        <v>125.39058264999983</v>
      </c>
    </row>
    <row r="9" spans="2:4" ht="16.5" thickTop="1" thickBot="1" x14ac:dyDescent="0.3">
      <c r="B9" s="19" t="s">
        <v>119</v>
      </c>
      <c r="C9" s="17">
        <f>SUM(C3:C8)-600</f>
        <v>5645.7001768732953</v>
      </c>
      <c r="D9" s="17">
        <f>SUM(D3:D8)-600</f>
        <v>5139.9663015956539</v>
      </c>
    </row>
    <row r="10" spans="2:4" ht="15.75" thickTop="1" x14ac:dyDescent="0.25">
      <c r="D10" s="30"/>
    </row>
    <row r="13" spans="2:4" x14ac:dyDescent="0.25">
      <c r="B13" s="32" t="s">
        <v>137</v>
      </c>
      <c r="C13" s="33"/>
    </row>
    <row r="14" spans="2:4" x14ac:dyDescent="0.25">
      <c r="B14" s="34" t="s">
        <v>138</v>
      </c>
      <c r="C14" s="35">
        <v>1016.8</v>
      </c>
      <c r="D14" s="14">
        <f>SUM(C14/2)*1.52</f>
        <v>772.76800000000003</v>
      </c>
    </row>
    <row r="15" spans="2:4" x14ac:dyDescent="0.25">
      <c r="B15" s="34" t="s">
        <v>139</v>
      </c>
      <c r="C15" s="35">
        <v>276</v>
      </c>
      <c r="D15" s="14">
        <f>SUM(C15/2)*1.52</f>
        <v>209.76</v>
      </c>
    </row>
    <row r="16" spans="2:4" x14ac:dyDescent="0.25">
      <c r="B16" s="34" t="s">
        <v>140</v>
      </c>
      <c r="C16" s="35">
        <v>2397.5052133303839</v>
      </c>
      <c r="D16" s="14">
        <f>SUM(C16/2)*1.52</f>
        <v>1822.1039621310917</v>
      </c>
    </row>
    <row r="17" spans="2:4" x14ac:dyDescent="0.25">
      <c r="B17" s="34" t="s">
        <v>66</v>
      </c>
      <c r="C17" s="35">
        <v>3502.7217852597028</v>
      </c>
      <c r="D17" s="14">
        <f t="shared" ref="D17" si="1">SUM(C17/2)*1.6</f>
        <v>2802.1774282077622</v>
      </c>
    </row>
    <row r="18" spans="2:4" x14ac:dyDescent="0.25">
      <c r="B18" s="34" t="s">
        <v>141</v>
      </c>
      <c r="C18" s="35">
        <v>10.218853429999955</v>
      </c>
      <c r="D18" s="14">
        <f>SUM(C18/2)*1.52</f>
        <v>7.7663286067999655</v>
      </c>
    </row>
    <row r="19" spans="2:4" x14ac:dyDescent="0.25">
      <c r="B19" s="34" t="s">
        <v>60</v>
      </c>
      <c r="C19" s="35">
        <v>164.98760874999977</v>
      </c>
      <c r="D19" s="14">
        <f>SUM(C19/2)*1.52</f>
        <v>125.39058264999983</v>
      </c>
    </row>
    <row r="20" spans="2:4" x14ac:dyDescent="0.25">
      <c r="B20" s="36" t="s">
        <v>142</v>
      </c>
      <c r="C20" s="37">
        <v>7368.2334607700868</v>
      </c>
      <c r="D20" s="14">
        <f>SUM(C20/2)*1.52</f>
        <v>5599.8574301852659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52e111f-cf12-4c75-884a-7847571333d1">
      <Terms xmlns="http://schemas.microsoft.com/office/infopath/2007/PartnerControls"/>
    </lcf76f155ced4ddcb4097134ff3c332f>
    <Localiza_x00e7__x00e3_o xmlns="c52e111f-cf12-4c75-884a-7847571333d1" xsi:nil="true"/>
    <teste_x0020_imagem xmlns="c52e111f-cf12-4c75-884a-7847571333d1" xsi:nil="true"/>
    <TaxCatchAll xmlns="a0c6e9f2-eba2-4fc7-a08a-eebe8486ebc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E7A039C91D63478C3547E7DA34F89B" ma:contentTypeVersion="27" ma:contentTypeDescription="Crie um novo documento." ma:contentTypeScope="" ma:versionID="af9548f454c608d16f0d0cff16ce83bf">
  <xsd:schema xmlns:xsd="http://www.w3.org/2001/XMLSchema" xmlns:xs="http://www.w3.org/2001/XMLSchema" xmlns:p="http://schemas.microsoft.com/office/2006/metadata/properties" xmlns:ns2="c52e111f-cf12-4c75-884a-7847571333d1" xmlns:ns3="a0c6e9f2-eba2-4fc7-a08a-eebe8486ebc1" targetNamespace="http://schemas.microsoft.com/office/2006/metadata/properties" ma:root="true" ma:fieldsID="3bf3ac99fd06ff98328d48fd5882f9a4" ns2:_="" ns3:_="">
    <xsd:import namespace="c52e111f-cf12-4c75-884a-7847571333d1"/>
    <xsd:import namespace="a0c6e9f2-eba2-4fc7-a08a-eebe8486eb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ocaliza_x00e7__x00e3_o" minOccurs="0"/>
                <xsd:element ref="ns2:f4a74389-19e8-4d63-a358-9f512dcedd1bCountryOrRegion" minOccurs="0"/>
                <xsd:element ref="ns2:f4a74389-19e8-4d63-a358-9f512dcedd1bState" minOccurs="0"/>
                <xsd:element ref="ns2:f4a74389-19e8-4d63-a358-9f512dcedd1bCity" minOccurs="0"/>
                <xsd:element ref="ns2:f4a74389-19e8-4d63-a358-9f512dcedd1bPostalCode" minOccurs="0"/>
                <xsd:element ref="ns2:f4a74389-19e8-4d63-a358-9f512dcedd1bStreet" minOccurs="0"/>
                <xsd:element ref="ns2:f4a74389-19e8-4d63-a358-9f512dcedd1bGeoLoc" minOccurs="0"/>
                <xsd:element ref="ns2:f4a74389-19e8-4d63-a358-9f512dcedd1bDispName" minOccurs="0"/>
                <xsd:element ref="ns2:teste_x0020_imagem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111f-cf12-4c75-884a-7847571333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ocaliza_x00e7__x00e3_o" ma:index="21" nillable="true" ma:displayName="Localização" ma:format="Dropdown" ma:internalName="Localiza_x00e7__x00e3_o">
      <xsd:simpleType>
        <xsd:restriction base="dms:Unknown"/>
      </xsd:simpleType>
    </xsd:element>
    <xsd:element name="f4a74389-19e8-4d63-a358-9f512dcedd1bCountryOrRegion" ma:index="22" nillable="true" ma:displayName="Localização: País/Região" ma:internalName="CountryOrRegion" ma:readOnly="true">
      <xsd:simpleType>
        <xsd:restriction base="dms:Text"/>
      </xsd:simpleType>
    </xsd:element>
    <xsd:element name="f4a74389-19e8-4d63-a358-9f512dcedd1bState" ma:index="23" nillable="true" ma:displayName="Localização: Estado" ma:internalName="State" ma:readOnly="true">
      <xsd:simpleType>
        <xsd:restriction base="dms:Text"/>
      </xsd:simpleType>
    </xsd:element>
    <xsd:element name="f4a74389-19e8-4d63-a358-9f512dcedd1bCity" ma:index="24" nillable="true" ma:displayName="Localização: Cidade" ma:internalName="City" ma:readOnly="true">
      <xsd:simpleType>
        <xsd:restriction base="dms:Text"/>
      </xsd:simpleType>
    </xsd:element>
    <xsd:element name="f4a74389-19e8-4d63-a358-9f512dcedd1bPostalCode" ma:index="25" nillable="true" ma:displayName="Localização: CEP" ma:internalName="PostalCode" ma:readOnly="true">
      <xsd:simpleType>
        <xsd:restriction base="dms:Text"/>
      </xsd:simpleType>
    </xsd:element>
    <xsd:element name="f4a74389-19e8-4d63-a358-9f512dcedd1bStreet" ma:index="26" nillable="true" ma:displayName="Localização: Rua" ma:internalName="Street" ma:readOnly="true">
      <xsd:simpleType>
        <xsd:restriction base="dms:Text"/>
      </xsd:simpleType>
    </xsd:element>
    <xsd:element name="f4a74389-19e8-4d63-a358-9f512dcedd1bGeoLoc" ma:index="27" nillable="true" ma:displayName="Localização: Coordenadas" ma:internalName="GeoLoc" ma:readOnly="true">
      <xsd:simpleType>
        <xsd:restriction base="dms:Unknown"/>
      </xsd:simpleType>
    </xsd:element>
    <xsd:element name="f4a74389-19e8-4d63-a358-9f512dcedd1bDispName" ma:index="28" nillable="true" ma:displayName="Localização: Nome" ma:internalName="DispName" ma:readOnly="true">
      <xsd:simpleType>
        <xsd:restriction base="dms:Text"/>
      </xsd:simpleType>
    </xsd:element>
    <xsd:element name="teste_x0020_imagem" ma:index="29" nillable="true" ma:displayName="teste imagem" ma:internalName="teste_x0020_imagem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a9492da-d10a-4064-ad14-d02d8ebf7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e9f2-eba2-4fc7-a08a-eebe8486eb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32" nillable="true" ma:displayName="Taxonomy Catch All Column" ma:hidden="true" ma:list="{cb9e23e1-ce6a-44af-b2e4-234de2672d28}" ma:internalName="TaxCatchAll" ma:showField="CatchAllData" ma:web="a0c6e9f2-eba2-4fc7-a08a-eebe8486eb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262645-CB10-4D1E-885E-F79E40DE8563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c52e111f-cf12-4c75-884a-7847571333d1"/>
    <ds:schemaRef ds:uri="a0c6e9f2-eba2-4fc7-a08a-eebe8486ebc1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8152EAC-7A15-4920-8E1E-F7407D34B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e111f-cf12-4c75-884a-7847571333d1"/>
    <ds:schemaRef ds:uri="a0c6e9f2-eba2-4fc7-a08a-eebe8486eb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FE4A44-CD28-42FD-9FBA-0E9CADF4D2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TOTAL</vt:lpstr>
      <vt:lpstr>RATEIO 2025</vt:lpstr>
      <vt:lpstr>Planilha3</vt:lpstr>
      <vt:lpstr>CUSTO SEPARADO VMS</vt:lpstr>
      <vt:lpstr>DOLAR MES</vt:lpstr>
      <vt:lpstr>CUSTO SEPARADO SERVIÇOS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Nonato</cp:lastModifiedBy>
  <cp:revision/>
  <cp:lastPrinted>2025-03-05T18:13:47Z</cp:lastPrinted>
  <dcterms:created xsi:type="dcterms:W3CDTF">2025-03-05T12:35:05Z</dcterms:created>
  <dcterms:modified xsi:type="dcterms:W3CDTF">2025-03-24T17:12:27Z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0x0101001DE7A039C91D63478C3547E7DA34F89B</vt:lpwstr>
  </property>
  <property fmtid="{D5CDD505-2E9C-101B-9397-08002B2CF9AE}" pid="3" name="MediaServiceImageTags">
    <vt:lpwstr/>
  </property>
</Properties>
</file>