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okkyibrohim/papers/green-slr/annotated_paper_metadata/"/>
    </mc:Choice>
  </mc:AlternateContent>
  <xr:revisionPtr revIDLastSave="0" documentId="13_ncr:1_{64E9AE80-8A77-B94E-80DE-CEC7867A7E1F}" xr6:coauthVersionLast="47" xr6:coauthVersionMax="47" xr10:uidLastSave="{00000000-0000-0000-0000-000000000000}"/>
  <bookViews>
    <workbookView xWindow="0" yWindow="500" windowWidth="28800" windowHeight="15800" activeTab="1" xr2:uid="{00000000-000D-0000-FFFF-FFFF00000000}"/>
  </bookViews>
  <sheets>
    <sheet name="Summary" sheetId="1" r:id="rId1"/>
    <sheet name="Annotation" sheetId="2" r:id="rId2"/>
  </sheets>
  <definedNames>
    <definedName name="_xlnm._FilterDatabase" localSheetId="1" hidden="1">Annotation!$A$1:$BD$52</definedName>
    <definedName name="Z_A083971F_8A27_4D82_BA1C_C11C956F1330_.wvu.FilterData" localSheetId="1" hidden="1">Annotation!$S$1:$S$52</definedName>
  </definedNames>
  <calcPr calcId="191029"/>
  <customWorkbookViews>
    <customWorkbookView name="Filter 1" guid="{A083971F-8A27-4D82-BA1C-C11C956F133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T0gwNjsZ3E62pkyUlOb5BeSSBRw=="/>
    </ext>
  </extLst>
</workbook>
</file>

<file path=xl/calcChain.xml><?xml version="1.0" encoding="utf-8"?>
<calcChain xmlns="http://schemas.openxmlformats.org/spreadsheetml/2006/main">
  <c r="O52" i="2" l="1"/>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B369" i="1"/>
  <c r="C360" i="1"/>
  <c r="B360" i="1"/>
  <c r="C348" i="1"/>
  <c r="B348" i="1"/>
  <c r="G319" i="1"/>
  <c r="G318" i="1"/>
  <c r="G316" i="1"/>
  <c r="B311" i="1"/>
  <c r="B310" i="1"/>
  <c r="B309" i="1"/>
  <c r="B308" i="1"/>
  <c r="B307" i="1"/>
  <c r="B306" i="1"/>
  <c r="B300" i="1"/>
  <c r="B299" i="1"/>
  <c r="B295" i="1"/>
  <c r="B294" i="1"/>
  <c r="B293" i="1"/>
  <c r="B292" i="1"/>
  <c r="B291" i="1"/>
  <c r="B296" i="1" s="1"/>
  <c r="B287" i="1"/>
  <c r="B286" i="1"/>
  <c r="B285" i="1"/>
  <c r="B284" i="1"/>
  <c r="B288" i="1" s="1"/>
  <c r="B279" i="1"/>
  <c r="C275" i="1"/>
  <c r="D256" i="1"/>
  <c r="B256" i="1"/>
  <c r="B237" i="1"/>
  <c r="B231" i="1"/>
  <c r="B230" i="1"/>
  <c r="B229" i="1"/>
  <c r="B232" i="1" s="1"/>
  <c r="B228" i="1"/>
  <c r="B224" i="1"/>
  <c r="B223" i="1"/>
  <c r="B222" i="1"/>
  <c r="B225" i="1" s="1"/>
  <c r="C217" i="1"/>
  <c r="D185" i="1"/>
  <c r="B185" i="1"/>
  <c r="C163" i="1"/>
  <c r="B163" i="1"/>
  <c r="C146" i="1"/>
  <c r="B146" i="1"/>
  <c r="C122" i="1"/>
  <c r="B122" i="1"/>
  <c r="A109" i="1"/>
  <c r="A101" i="1"/>
  <c r="A83" i="1"/>
  <c r="A74" i="1"/>
  <c r="A67" i="1"/>
  <c r="A56" i="1"/>
  <c r="D51" i="1"/>
  <c r="C50" i="1"/>
  <c r="B50" i="1"/>
  <c r="C49" i="1"/>
  <c r="B49" i="1"/>
  <c r="C48" i="1"/>
  <c r="B48" i="1"/>
  <c r="C47" i="1"/>
  <c r="B47" i="1"/>
  <c r="B51" i="1" s="1"/>
  <c r="B43" i="1"/>
  <c r="B42" i="1"/>
  <c r="B41" i="1"/>
  <c r="B40" i="1"/>
  <c r="B36" i="1"/>
  <c r="B35" i="1"/>
  <c r="B34" i="1"/>
  <c r="B33" i="1"/>
  <c r="B30" i="1"/>
  <c r="B29" i="1"/>
  <c r="B28" i="1"/>
  <c r="B27" i="1"/>
  <c r="B22" i="1"/>
  <c r="B21" i="1"/>
  <c r="B20" i="1"/>
  <c r="B19" i="1"/>
  <c r="B18" i="1"/>
  <c r="B17" i="1"/>
  <c r="B16" i="1"/>
  <c r="B15" i="1"/>
  <c r="B14" i="1"/>
  <c r="B10" i="1"/>
  <c r="B9" i="1"/>
  <c r="B8" i="1"/>
  <c r="B7" i="1"/>
  <c r="B6" i="1"/>
  <c r="B5" i="1"/>
  <c r="B4" i="1"/>
  <c r="B3" i="1"/>
  <c r="C51" i="1" l="1"/>
  <c r="B11" i="1"/>
  <c r="B23" i="1"/>
  <c r="B301" i="1"/>
  <c r="B37" i="1"/>
  <c r="B44" i="1"/>
  <c r="B312" i="1"/>
</calcChain>
</file>

<file path=xl/sharedStrings.xml><?xml version="1.0" encoding="utf-8"?>
<sst xmlns="http://schemas.openxmlformats.org/spreadsheetml/2006/main" count="3218" uniqueCount="1203">
  <si>
    <t>General Statistics</t>
  </si>
  <si>
    <t>Sources</t>
  </si>
  <si>
    <t># Papers</t>
  </si>
  <si>
    <t>ACM</t>
  </si>
  <si>
    <t>IEEEXplore</t>
  </si>
  <si>
    <t>MDPI</t>
  </si>
  <si>
    <t>ScienceDirect</t>
  </si>
  <si>
    <t>SpringerOpen</t>
  </si>
  <si>
    <t>ACL</t>
  </si>
  <si>
    <t>Scopus</t>
  </si>
  <si>
    <t>Arxiv</t>
  </si>
  <si>
    <t>Total</t>
  </si>
  <si>
    <t>Years</t>
  </si>
  <si>
    <t>Contributions</t>
  </si>
  <si>
    <t>Corpus Used</t>
  </si>
  <si>
    <t>Using existing dataset</t>
  </si>
  <si>
    <t>Scrap new dataset</t>
  </si>
  <si>
    <t>Scrap new dataset and combine with existing dataset</t>
  </si>
  <si>
    <t>Classifier Contribution</t>
  </si>
  <si>
    <t>No classifier (only build dataset)</t>
  </si>
  <si>
    <t>Only use existing lexicon/pre-trained model</t>
  </si>
  <si>
    <t>Building SA model</t>
  </si>
  <si>
    <t>Combine/compare existing lexicon/pre-trained model with build SA model</t>
  </si>
  <si>
    <t>Existing Library/Pre-trained Model Used</t>
  </si>
  <si>
    <t>Lexicon-based</t>
  </si>
  <si>
    <t>Classic ML-based</t>
  </si>
  <si>
    <t>DL-based</t>
  </si>
  <si>
    <t>Combine several existing library/pre-trained models</t>
  </si>
  <si>
    <t>Dataset Used for Model Building</t>
  </si>
  <si>
    <t># Papers Evaluate The Model on Nature Environment Topics Dataset</t>
  </si>
  <si>
    <t># Papers Evaluate The Model on Non-Related Topic Existing Dataset</t>
  </si>
  <si>
    <t>No dataset used (build lexicon-based model)</t>
  </si>
  <si>
    <t>Using non-related topic existing dataset</t>
  </si>
  <si>
    <t>Using their own dataset</t>
  </si>
  <si>
    <t>Usinf their own dataset combine with existing dataset</t>
  </si>
  <si>
    <t>Topical Focus</t>
  </si>
  <si>
    <t>Topics</t>
  </si>
  <si>
    <t>Subtopics</t>
  </si>
  <si>
    <t>No Papers</t>
  </si>
  <si>
    <t>Environment in general</t>
  </si>
  <si>
    <t>2, 33, 42, 86</t>
  </si>
  <si>
    <t>Environment</t>
  </si>
  <si>
    <t>Environmental conflict</t>
  </si>
  <si>
    <t>Green</t>
  </si>
  <si>
    <t>Air in general</t>
  </si>
  <si>
    <t>Sustainability</t>
  </si>
  <si>
    <t>Water in general</t>
  </si>
  <si>
    <t>30, 57</t>
  </si>
  <si>
    <t>Food</t>
  </si>
  <si>
    <t>Water quality</t>
  </si>
  <si>
    <t>Organism</t>
  </si>
  <si>
    <t>Water crisis</t>
  </si>
  <si>
    <t>Climate Change</t>
  </si>
  <si>
    <t>Urban planning</t>
  </si>
  <si>
    <t>Carbon</t>
  </si>
  <si>
    <t>Urban construction</t>
  </si>
  <si>
    <t>Energy</t>
  </si>
  <si>
    <t>Underutilized land</t>
  </si>
  <si>
    <t>Waste</t>
  </si>
  <si>
    <t>Livable places</t>
  </si>
  <si>
    <t>Pollution</t>
  </si>
  <si>
    <t>Urban park</t>
  </si>
  <si>
    <t>Green park</t>
  </si>
  <si>
    <t>30, 40</t>
  </si>
  <si>
    <t>Urban green area</t>
  </si>
  <si>
    <t>Urban green spaces</t>
  </si>
  <si>
    <t>Green tourism</t>
  </si>
  <si>
    <t>Green hotel</t>
  </si>
  <si>
    <t>Green consumerism</t>
  </si>
  <si>
    <t>Green governance</t>
  </si>
  <si>
    <t>Sustainable Development Goals (SDGs)</t>
  </si>
  <si>
    <t>Sustainable urban system</t>
  </si>
  <si>
    <t>Sustainable urban mobility</t>
  </si>
  <si>
    <t>45, 90</t>
  </si>
  <si>
    <t>Sustainable transport</t>
  </si>
  <si>
    <t>Sustainable tourism</t>
  </si>
  <si>
    <t>Sustainable hotel</t>
  </si>
  <si>
    <t>Sustainable agriculture</t>
  </si>
  <si>
    <t>Sustainable food consumption</t>
  </si>
  <si>
    <t>Sustainable energy consumption</t>
  </si>
  <si>
    <t>Food quality</t>
  </si>
  <si>
    <t>Food safety</t>
  </si>
  <si>
    <t>2, 32, 47, 58, 60, 71, 78</t>
  </si>
  <si>
    <t>Food contamination</t>
  </si>
  <si>
    <t>19, 71, 78</t>
  </si>
  <si>
    <t>Food poisoning</t>
  </si>
  <si>
    <t>32, 78</t>
  </si>
  <si>
    <t>Organic food</t>
  </si>
  <si>
    <t>2, 27, 55, 76</t>
  </si>
  <si>
    <t>Gluten-free food</t>
  </si>
  <si>
    <t>Alternative meat</t>
  </si>
  <si>
    <t>Man-made meat</t>
  </si>
  <si>
    <t>Plant meat</t>
  </si>
  <si>
    <t>Plant cultivated meat</t>
  </si>
  <si>
    <t>Plant-based food</t>
  </si>
  <si>
    <t>GMO Food</t>
  </si>
  <si>
    <t>Organism (1 Subtopic, 2 papers)</t>
  </si>
  <si>
    <t>Genetically Modified Organism (GMO)</t>
  </si>
  <si>
    <t>2, 87</t>
  </si>
  <si>
    <t>Climate change (3 Subtopics, 10 papers)</t>
  </si>
  <si>
    <t>Climate change in general</t>
  </si>
  <si>
    <t>20, 23, 35, 63, 64, 85</t>
  </si>
  <si>
    <t>Climate emergency</t>
  </si>
  <si>
    <t>Global warming</t>
  </si>
  <si>
    <t>4, 67, 80</t>
  </si>
  <si>
    <t>Carbon (2 Subtopics, 2 papers)</t>
  </si>
  <si>
    <t>Carbon in general</t>
  </si>
  <si>
    <t>Carbon taxation</t>
  </si>
  <si>
    <t>Energy in general</t>
  </si>
  <si>
    <t>Fossil fuel</t>
  </si>
  <si>
    <t>Wind power energy</t>
  </si>
  <si>
    <t>Nuclear energy</t>
  </si>
  <si>
    <t>Renewable energy</t>
  </si>
  <si>
    <t>17, 28, 30, 70, 82</t>
  </si>
  <si>
    <t>Green energy</t>
  </si>
  <si>
    <t>Sustainable energy</t>
  </si>
  <si>
    <t>Energy saving</t>
  </si>
  <si>
    <t>Waste in general</t>
  </si>
  <si>
    <t>48, 57</t>
  </si>
  <si>
    <t>Menstrual cup</t>
  </si>
  <si>
    <t>Plastic</t>
  </si>
  <si>
    <t>57, 81</t>
  </si>
  <si>
    <t>Food waste</t>
  </si>
  <si>
    <t>Sewage</t>
  </si>
  <si>
    <t>Sanitation</t>
  </si>
  <si>
    <t>Waste collection</t>
  </si>
  <si>
    <t>Waste recycling</t>
  </si>
  <si>
    <t>30, 70</t>
  </si>
  <si>
    <t>Waste management</t>
  </si>
  <si>
    <t>70, 72</t>
  </si>
  <si>
    <t>Plastic ban policy</t>
  </si>
  <si>
    <t>Pollution (3 Subtopics, 5 papers)</t>
  </si>
  <si>
    <t>Pollution in general</t>
  </si>
  <si>
    <t>Air pollution</t>
  </si>
  <si>
    <t>30, 48, 56</t>
  </si>
  <si>
    <t>Emission</t>
  </si>
  <si>
    <t>Data Source and Query</t>
  </si>
  <si>
    <t>Media Category</t>
  </si>
  <si>
    <t>Media Types</t>
  </si>
  <si>
    <t>Papers</t>
  </si>
  <si>
    <t>RSS, News Article, and BBS</t>
  </si>
  <si>
    <t>RSS Feeds</t>
  </si>
  <si>
    <t>News Article</t>
  </si>
  <si>
    <t>2,17, 23, 63, 71, 82</t>
  </si>
  <si>
    <t>Blog Forum</t>
  </si>
  <si>
    <t>News Article Comment</t>
  </si>
  <si>
    <t>20, 47</t>
  </si>
  <si>
    <t>Social Media</t>
  </si>
  <si>
    <t>Bulleting Board System (Not Specified)</t>
  </si>
  <si>
    <t>Review Platform</t>
  </si>
  <si>
    <t>General Blog Forum and Review (Not Specified)</t>
  </si>
  <si>
    <t>29, 47</t>
  </si>
  <si>
    <t>Other</t>
  </si>
  <si>
    <t>Reap Benefit</t>
  </si>
  <si>
    <t>IWasPoisoned</t>
  </si>
  <si>
    <t>Quora Comment</t>
  </si>
  <si>
    <t>General Social Media (Not Specified)</t>
  </si>
  <si>
    <t>Twitter</t>
  </si>
  <si>
    <t>4, 5, 9,16, 19, 20, 22, 24, 25, 28, 32, 33, 39, 42, 45, 48, 49, 55, 57, 67, 70, 72, 73, 74, 76, 80, 81,83, 85, 86, 87</t>
  </si>
  <si>
    <t>Instagram</t>
  </si>
  <si>
    <t>20, 39, 83</t>
  </si>
  <si>
    <t>Weibo</t>
  </si>
  <si>
    <t>38, 56, 58, 60</t>
  </si>
  <si>
    <t>TieBa</t>
  </si>
  <si>
    <t>Facebook</t>
  </si>
  <si>
    <t>20, 30, 45, 73</t>
  </si>
  <si>
    <t>Amazon Food Review</t>
  </si>
  <si>
    <t>Airbnb Review</t>
  </si>
  <si>
    <t>TripAdvisor Review</t>
  </si>
  <si>
    <t>Dianping Review</t>
  </si>
  <si>
    <t>Transcribed Interview</t>
  </si>
  <si>
    <t>Query Category</t>
  </si>
  <si>
    <t>Query Types</t>
  </si>
  <si>
    <t>Direct</t>
  </si>
  <si>
    <t>Classical Keywords (Not Specified)</t>
  </si>
  <si>
    <t>20, 28, 47, 48, 56, 57, 73, 87</t>
  </si>
  <si>
    <t>Classical Keywords</t>
  </si>
  <si>
    <t>5, 16, 17, 19, 22, 23, 24, 27, 30, 32, 38, 55, 58, 60, 63, 70, 71, 72, 76, 80, 81, 82, 85</t>
  </si>
  <si>
    <t>Hashtag (Not Specified)</t>
  </si>
  <si>
    <t>Hashtag</t>
  </si>
  <si>
    <t>25, 32, 67, 74, 83, 85, 86</t>
  </si>
  <si>
    <t>Specific Target</t>
  </si>
  <si>
    <t>All Post/Tweet and Comment/Reply/ Retweet from specific Geolocation</t>
  </si>
  <si>
    <t>All Review from a Website</t>
  </si>
  <si>
    <t>Specific Section/Category Review from a Website</t>
  </si>
  <si>
    <t>45, 78</t>
  </si>
  <si>
    <t>Company Account Related</t>
  </si>
  <si>
    <t>Public Feagure Account Related</t>
  </si>
  <si>
    <t>Political Party Account Related</t>
  </si>
  <si>
    <t>Government Account/Page Related</t>
  </si>
  <si>
    <t>30, 33</t>
  </si>
  <si>
    <t>Specific Construction Project Related</t>
  </si>
  <si>
    <t>Specific Landmark Related</t>
  </si>
  <si>
    <t>29, 40, 49</t>
  </si>
  <si>
    <t>Interview Respondents</t>
  </si>
  <si>
    <t>Filtering Techniques</t>
  </si>
  <si>
    <t>Non-annotated Dataset</t>
  </si>
  <si>
    <t>Annotated Dataset</t>
  </si>
  <si>
    <t>No filtering</t>
  </si>
  <si>
    <t>2, 4, 5, 23, 25, 29, 33, 35, 45, 57, 71, 83, 85</t>
  </si>
  <si>
    <t>22, 48, 67, 72, 90</t>
  </si>
  <si>
    <t>Remove duplicate, repost, retweet</t>
  </si>
  <si>
    <t>9, 17, 24, 36, 55, 63, 76, 82, 87</t>
  </si>
  <si>
    <t>19, 38, 40, 42, 49, 60, 70, 73, 74, 86</t>
  </si>
  <si>
    <t>Partial duplicate filtering</t>
  </si>
  <si>
    <t>17, 82</t>
  </si>
  <si>
    <t>Remove destroyed/ corrupted/uncompleted post/tweet</t>
  </si>
  <si>
    <t>Remove non-relevant post/tweet</t>
  </si>
  <si>
    <t>55, 63, 87</t>
  </si>
  <si>
    <t>27, 40, 42</t>
  </si>
  <si>
    <t>Remove spam/news/ commercial post/tweet</t>
  </si>
  <si>
    <t>40, 70</t>
  </si>
  <si>
    <t>Text mentioning other user</t>
  </si>
  <si>
    <t>-</t>
  </si>
  <si>
    <t>Text type filtering (verified types, editorial types)</t>
  </si>
  <si>
    <t>63, 78</t>
  </si>
  <si>
    <t>Account filtering (news channel, bot)</t>
  </si>
  <si>
    <t>Text length filtering</t>
  </si>
  <si>
    <t>Language filtering</t>
  </si>
  <si>
    <t>36, 80, 87</t>
  </si>
  <si>
    <t>Geolocation filtering</t>
  </si>
  <si>
    <t>Keywords/hashtag filtering</t>
  </si>
  <si>
    <t>36, 64</t>
  </si>
  <si>
    <t>70, 86</t>
  </si>
  <si>
    <t>Category/topical focus filtering</t>
  </si>
  <si>
    <t>30, 80</t>
  </si>
  <si>
    <t>16, 27</t>
  </si>
  <si>
    <t>Sampling by category</t>
  </si>
  <si>
    <t>Sampling by sentiment polarities</t>
  </si>
  <si>
    <t>Random sampling</t>
  </si>
  <si>
    <t>32, 38, 47, 58, 73</t>
  </si>
  <si>
    <t>Filtering Techniques Category</t>
  </si>
  <si>
    <t>Non-annotated Datasets</t>
  </si>
  <si>
    <t>Account filtering</t>
  </si>
  <si>
    <t>32, 38, 47, 58, 73, 81</t>
  </si>
  <si>
    <t>Annotation</t>
  </si>
  <si>
    <t>Annotation Aggregation</t>
  </si>
  <si>
    <t>No aggregation (each data annotated by 1 annotator)</t>
  </si>
  <si>
    <t>16, 20, 32, 38, 39, 40, 47, 48, 49, 56, 58, 60, 67, 70, 72, 73, 74, 81, 86, 90</t>
  </si>
  <si>
    <t>Hard majority voting</t>
  </si>
  <si>
    <t>19, 27, 42</t>
  </si>
  <si>
    <t>Weighted majority voting</t>
  </si>
  <si>
    <t>Annotators Types</t>
  </si>
  <si>
    <t>Crowdsourcing without considering the background</t>
  </si>
  <si>
    <t>Crowdsourcing with considering the background</t>
  </si>
  <si>
    <t>Crowdsourcing combined with expert(s)</t>
  </si>
  <si>
    <t>Expert(s)</t>
  </si>
  <si>
    <t>Annotation Evaluation</t>
  </si>
  <si>
    <t>Pairwise Cohen's Kappa (2 annotators) on all annotated dataset</t>
  </si>
  <si>
    <t>19</t>
  </si>
  <si>
    <t>Pairwise Cohen's Kappa (&gt;2 annotators) on a sampled annotated dataset</t>
  </si>
  <si>
    <t>16, 32, 40, 49</t>
  </si>
  <si>
    <t>Language</t>
  </si>
  <si>
    <t>Languages</t>
  </si>
  <si>
    <t>English</t>
  </si>
  <si>
    <t>2, 4, 5, 9, 23, 24, 25, 28, 35, 36, 45, 55, 63, 64, 76, 78, 80, 83, 85, 87</t>
  </si>
  <si>
    <t>16, 22, 27, 32, 39, 42, 49, 70, 81, 86, 90</t>
  </si>
  <si>
    <t>German</t>
  </si>
  <si>
    <t>2, 17, 29, 82</t>
  </si>
  <si>
    <t>Spanish</t>
  </si>
  <si>
    <t>29, 33, 45</t>
  </si>
  <si>
    <t>Catalan</t>
  </si>
  <si>
    <t>Russian</t>
  </si>
  <si>
    <t>Italian</t>
  </si>
  <si>
    <t>Turkish</t>
  </si>
  <si>
    <t>Hindi</t>
  </si>
  <si>
    <t>Chinese</t>
  </si>
  <si>
    <t>38, 40, 47, 56, 58, 60</t>
  </si>
  <si>
    <t>Korean</t>
  </si>
  <si>
    <t>Indonesian</t>
  </si>
  <si>
    <t>48, 72</t>
  </si>
  <si>
    <t>Marrocan Arabic</t>
  </si>
  <si>
    <t>Category</t>
  </si>
  <si>
    <t>Multilingual Treatment</t>
  </si>
  <si>
    <t>No training</t>
  </si>
  <si>
    <t>2, 29, 45</t>
  </si>
  <si>
    <t>Detail of Task</t>
  </si>
  <si>
    <t>Task Types</t>
  </si>
  <si>
    <t>Build dataset and analyzing the sentiment manually</t>
  </si>
  <si>
    <t>Analyzing the sentiment</t>
  </si>
  <si>
    <t>16, 17, 20, 22, 24, 27, 28, 32, 33, 35, 38, 39, 40, 45, 47, 48, 49, 56, 58, 64, 67, 70, 71, 72, 73, 74, 78, 80, 81, 83, 86, 90</t>
  </si>
  <si>
    <t>Analyzing the sentiment followed by analyzing the topic</t>
  </si>
  <si>
    <t>Analyzing the topic followed by analyzing the sentiment</t>
  </si>
  <si>
    <t>2, 4, 9, 23, 25, 29, 30, 36, 42, 55, 57, 76, 82, 85, 87</t>
  </si>
  <si>
    <t>Sentiment Polarities</t>
  </si>
  <si>
    <t>Two polarities (positive, negative)</t>
  </si>
  <si>
    <t>2, 4, 9, 17, 22, 23, 28, 35, 45, 47, 56, 64, 67, 76, 78, 80, 81, 82, 83</t>
  </si>
  <si>
    <t>Three polarities (positive, neutral, negative)</t>
  </si>
  <si>
    <t>5, 24, 25, 27, 29, 32, 38, 39, 42, 48, 57, 60, 63, 70, 72, 73, 74, 85, 86, 90</t>
  </si>
  <si>
    <t>Extending classical sentiment polarities</t>
  </si>
  <si>
    <t>16, 19</t>
  </si>
  <si>
    <t>Emotion polarities</t>
  </si>
  <si>
    <t>33, 36, 55, 58, 87</t>
  </si>
  <si>
    <t>Multiple scenarios</t>
  </si>
  <si>
    <t>20, 30, 40, 49</t>
  </si>
  <si>
    <t>Annotation/ Classification Level</t>
  </si>
  <si>
    <t>Document Level</t>
  </si>
  <si>
    <t>Sentence Level</t>
  </si>
  <si>
    <t>Technology and Algorithm Used</t>
  </si>
  <si>
    <t>Approach</t>
  </si>
  <si>
    <t>No sentiment classification (only built sentiment dataset and analyze them manually)</t>
  </si>
  <si>
    <t>Only using existing library/pre-trained model</t>
  </si>
  <si>
    <t>2, 4, 5, 9, 17, 23, 24, 25, 29, 30, 33, 35, 36, 40, 45, 49, 55, 57, 63, 64, 72, 76, 78, 80, 82, 83, 87</t>
  </si>
  <si>
    <t>Build lexicon-based model</t>
  </si>
  <si>
    <t>28, 71</t>
  </si>
  <si>
    <t>Build classic ML-based model</t>
  </si>
  <si>
    <t>22, 39, 42, 48, 56, 58, 60, 60, 70, 73, 74, 81, 86, 90</t>
  </si>
  <si>
    <t>Build DL-based model</t>
  </si>
  <si>
    <t>16, 27, 85</t>
  </si>
  <si>
    <t>Build and/or compare various approaches</t>
  </si>
  <si>
    <t>20, 32, 38, 47</t>
  </si>
  <si>
    <t>Library/Algorithm Categories</t>
  </si>
  <si>
    <t>Libraries/Algorithms</t>
  </si>
  <si>
    <t>Instant End-user Tools</t>
  </si>
  <si>
    <t>TextAnalyst</t>
  </si>
  <si>
    <t>MonkeyLearn</t>
  </si>
  <si>
    <t>Lexicon-based Libraries</t>
  </si>
  <si>
    <t>Azzure Machine Learning</t>
  </si>
  <si>
    <t>Lexicon-based Models</t>
  </si>
  <si>
    <t>VADER</t>
  </si>
  <si>
    <t>5, 24, 25, 57, 64</t>
  </si>
  <si>
    <t>Classic Machine Learning</t>
  </si>
  <si>
    <t>TextBlob</t>
  </si>
  <si>
    <t>2, 9, 28, 72, 80</t>
  </si>
  <si>
    <t>Deep Learning</t>
  </si>
  <si>
    <t>NRC Emotion Lexicon</t>
  </si>
  <si>
    <t>30, 33, 36, 39, 55, 76</t>
  </si>
  <si>
    <t>ANEW Lexicon</t>
  </si>
  <si>
    <t>40, 49</t>
  </si>
  <si>
    <t>GATE</t>
  </si>
  <si>
    <t>4</t>
  </si>
  <si>
    <t>SentiWS</t>
  </si>
  <si>
    <t>SentiWordNet</t>
  </si>
  <si>
    <t>23, 45</t>
  </si>
  <si>
    <t>LIWC</t>
  </si>
  <si>
    <t>32, 64, 87</t>
  </si>
  <si>
    <t>Harvard General Inquirer</t>
  </si>
  <si>
    <t>AFINN</t>
  </si>
  <si>
    <t>Other previous works</t>
  </si>
  <si>
    <t>Statistical Score</t>
  </si>
  <si>
    <t>32, 47, 71</t>
  </si>
  <si>
    <t>Fuzzy Dempster-Shafer</t>
  </si>
  <si>
    <t>NB</t>
  </si>
  <si>
    <t>20, 38, 39, 42, 67, 73, 74</t>
  </si>
  <si>
    <t>SVM</t>
  </si>
  <si>
    <t>20, 38, 39, 42, 47, 56, 58, 60, 67, 70, 73, 74, 81</t>
  </si>
  <si>
    <t>kNN</t>
  </si>
  <si>
    <t>22, 42, 48, 67, 73, 74</t>
  </si>
  <si>
    <t>CRF</t>
  </si>
  <si>
    <t>Tree-based</t>
  </si>
  <si>
    <t>22, 35, 39, 42, 73, 74</t>
  </si>
  <si>
    <t>Lasso</t>
  </si>
  <si>
    <t>Elastic-net</t>
  </si>
  <si>
    <t>Classic MLP/DNN</t>
  </si>
  <si>
    <t>47, 74</t>
  </si>
  <si>
    <t>Basic Attention Model</t>
  </si>
  <si>
    <t>LSTM</t>
  </si>
  <si>
    <t>16, 47</t>
  </si>
  <si>
    <t>Bi-LSTM</t>
  </si>
  <si>
    <t>GRU</t>
  </si>
  <si>
    <t>16</t>
  </si>
  <si>
    <t>CNN</t>
  </si>
  <si>
    <t>20, 30</t>
  </si>
  <si>
    <t>LTNet</t>
  </si>
  <si>
    <t>BERT</t>
  </si>
  <si>
    <t>16, 38</t>
  </si>
  <si>
    <t>RoBERTa</t>
  </si>
  <si>
    <t>Senta (BERT-based)</t>
  </si>
  <si>
    <t>Feature Categories</t>
  </si>
  <si>
    <t>Feature Name</t>
  </si>
  <si>
    <t>Hand Crafted</t>
  </si>
  <si>
    <t>word n-grams</t>
  </si>
  <si>
    <t>42, 60, 67</t>
  </si>
  <si>
    <t>TF*IDF</t>
  </si>
  <si>
    <t>22, 38, 48, 56, 70, 73</t>
  </si>
  <si>
    <t>Lexicon</t>
  </si>
  <si>
    <t>39, 56</t>
  </si>
  <si>
    <t>Token Class Tagging</t>
  </si>
  <si>
    <t>16, 42</t>
  </si>
  <si>
    <t>Text Element</t>
  </si>
  <si>
    <t>42, 60</t>
  </si>
  <si>
    <t>User information and other metadata</t>
  </si>
  <si>
    <t>Pre-trained Word Embedding</t>
  </si>
  <si>
    <t>word2vec</t>
  </si>
  <si>
    <t>GLoVE</t>
  </si>
  <si>
    <t>BERT-based</t>
  </si>
  <si>
    <t>16, 38, 47, 85</t>
  </si>
  <si>
    <t>Evaluation Metric</t>
  </si>
  <si>
    <t>Accuracy</t>
  </si>
  <si>
    <t>16, 20, 22, 27, 32, 38, 39, 42, 56, 72, 73, 74, 81</t>
  </si>
  <si>
    <t>TP Rate</t>
  </si>
  <si>
    <t>FP Rate</t>
  </si>
  <si>
    <t>Precission</t>
  </si>
  <si>
    <t>16, 47, 58, 60, 67, 74, 81</t>
  </si>
  <si>
    <t>Recall</t>
  </si>
  <si>
    <t>16, 47, 67, 74, 81, 85</t>
  </si>
  <si>
    <t>F1-Score</t>
  </si>
  <si>
    <t>16, 27, 32, 38, 39, 47, 67, 70, 81</t>
  </si>
  <si>
    <t>No Paper</t>
  </si>
  <si>
    <t>Source</t>
  </si>
  <si>
    <t>Query</t>
  </si>
  <si>
    <t>Query Links</t>
  </si>
  <si>
    <t>Paper Links</t>
  </si>
  <si>
    <t>Year</t>
  </si>
  <si>
    <t>Title</t>
  </si>
  <si>
    <t>Conf/Journal Name</t>
  </si>
  <si>
    <t>Authors</t>
  </si>
  <si>
    <t>Keywords</t>
  </si>
  <si>
    <t>Abstract</t>
  </si>
  <si>
    <t>Discusses environmental topic?</t>
  </si>
  <si>
    <t>Proposed an NLP approach?</t>
  </si>
  <si>
    <t>Discusses sentiment analysis modeling?</t>
  </si>
  <si>
    <t>Decission</t>
  </si>
  <si>
    <t>Duplicated?</t>
  </si>
  <si>
    <t>Additional Reason to Reject</t>
  </si>
  <si>
    <t>Special Insight/ Discussion</t>
  </si>
  <si>
    <t>PDF Links</t>
  </si>
  <si>
    <t>Latex Citation Ref</t>
  </si>
  <si>
    <t>Contribution:
Corpus Building</t>
  </si>
  <si>
    <t>Contribution:
Corpus Benchmarking</t>
  </si>
  <si>
    <t>Contribution:
Lexicon and Pre-trained LM Building</t>
  </si>
  <si>
    <t>Contribution:
Using SA Library/ Pre-trained Model</t>
  </si>
  <si>
    <t>Contribution:
Building SA Modeling</t>
  </si>
  <si>
    <t>Contribution:
Additional Detail</t>
  </si>
  <si>
    <t>Data Source - Query:
Data Source</t>
  </si>
  <si>
    <t>Data Source - Query:
Query</t>
  </si>
  <si>
    <t>Data Source - Query:
Filtering Technique</t>
  </si>
  <si>
    <t>Data Source - Query:
Date of Scraping</t>
  </si>
  <si>
    <t>Data Source - Query:
Date Size</t>
  </si>
  <si>
    <t>Data Source - Query:
Is The Data Open?</t>
  </si>
  <si>
    <t>Annotation:
Source Annotated Dataset</t>
  </si>
  <si>
    <t>Annotation:
Annotation Aggregation</t>
  </si>
  <si>
    <t>Annotation:
The Annotators</t>
  </si>
  <si>
    <t>Annotation:
Additional Detail</t>
  </si>
  <si>
    <t>Detail of Task:
Single or Multi Tasks</t>
  </si>
  <si>
    <t>Detail of Task:
SA Polarity</t>
  </si>
  <si>
    <t>Detail of Task:
Annotation/ Classification Level</t>
  </si>
  <si>
    <t>Detail of Task:
Additional Detail</t>
  </si>
  <si>
    <t>Tech and Algorithm:
Approach Used</t>
  </si>
  <si>
    <t>Tech and Algorithm:
Approach Evaluation</t>
  </si>
  <si>
    <t>Tech and Algorithm: Detail Approach Used</t>
  </si>
  <si>
    <t>Assesment:
Description (mandatory)</t>
  </si>
  <si>
    <t>Assesment:
Related Works (mandatory)</t>
  </si>
  <si>
    <t>Assesment:
Methodology (mandatory)</t>
  </si>
  <si>
    <t>Assesment:
Goals Relevances (mandatory)</t>
  </si>
  <si>
    <t>Assesment:
Literature Review (optional)</t>
  </si>
  <si>
    <t>Assesment:
SOTA (optional)</t>
  </si>
  <si>
    <t>Assesment:
Future Works (optional)</t>
  </si>
  <si>
    <t>Assesment:
Conf/Journal Reputation (optional)</t>
  </si>
  <si>
    <t>Final Assessment</t>
  </si>
  <si>
    <t>Second Take a Look Chance</t>
  </si>
  <si>
    <t>sentiment analysis (AND) nature (AND) model</t>
  </si>
  <si>
    <t>https://arxiv.org/search/advanced?advanced=&amp;terms-0-operator=AND&amp;terms-0-term=sentiment+analysis&amp;terms-0-field=abstract&amp;terms-1-operator=AND&amp;terms-1-term=nature&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</si>
  <si>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https://arxiv.org/abs/2111.02259</t>
  </si>
  <si>
    <t>A Case Study and Qualitative Analysis of Simple Cross-Lingual Opinion Mining</t>
  </si>
  <si>
    <t>arxiv_preprint</t>
  </si>
  <si>
    <t>Gerhard Hagerer, Wing Sheung Leung, Qiaoxi Liu, Hannah Danner, Georg Groh</t>
  </si>
  <si>
    <t>no_keywords</t>
  </si>
  <si>
    <t>User-generated content from social media is produced in many languages,making it technically challenging to compare the discussed themes from onedomain across different cultures and regions. It is relevant for domains in aglobalized world, such as market research, where people from two nations andmarkets might have different requirements for a product. We propose a simple,modern, and effective method for building a single topic model with sentimentanalysis capable of covering multiple languages simultanteously, based on apre-trained state-of-the-art deep neural network for natural languageunderstanding. To demonstrate its feasibility, we apply the model to newspaperarticles and user comments of a specific domain, i.e., organic food productsand related consumption behavior. The themes match across languages.Additionally, we obtain an high proportion of stable and domain-relevanttopics, a meaningful relation between topics and their respective textualcontents, and an interpretable representation for social media documents.Marketing can potentially benefit from our method, since it provides aneasy-to-use means of addressing specific customer interests from differentmarket regions around the globe. For reproducibility, we provide the code,data, and results of our study.</t>
  </si>
  <si>
    <t>Yes</t>
  </si>
  <si>
    <t>No</t>
  </si>
  <si>
    <t>This paper discusses sentiment analysis on organic food and the dataset is open</t>
  </si>
  <si>
    <t>https://drive.google.com/file/d/1GURvE2syp8fERcJGfNvpNFSFrZYn4eoa/view?usp=sharing</t>
  </si>
  <si>
    <t>Yes - Lexicon based</t>
  </si>
  <si>
    <t>Corpus obtained from previous work</t>
  </si>
  <si>
    <t>Environment, Organism (GMO), Food (Food Safety, Organic Food)</t>
  </si>
  <si>
    <t>not_explained</t>
  </si>
  <si>
    <t>no_filtering_technique</t>
  </si>
  <si>
    <t>January 2007 - February 2020 (14 years)</t>
  </si>
  <si>
    <t>534 articles and 41,320 comments (English), 568 articles and 63,379 comments (German)</t>
  </si>
  <si>
    <t>no_additional_detail</t>
  </si>
  <si>
    <t>German, English</t>
  </si>
  <si>
    <t>Yes - Topic followed by SA</t>
  </si>
  <si>
    <t>Yes - Two polarities</t>
  </si>
  <si>
    <t>Yes - Sentence level</t>
  </si>
  <si>
    <t>Yes - Using SA library/pre-trained model</t>
  </si>
  <si>
    <t>Using Textblob library</t>
  </si>
  <si>
    <t>(“Sentiment Analysis”) AND (“Green” OR “Nature” OR “Environment”) AND (“Corpora” OR “Lexicon” OR “Model” OR “Algorithm” OR “Classifier”)</t>
  </si>
  <si>
    <t>https://www-sciencedirect-com.bibliopass.unito.it/search?date=2012-2022&amp;qs=%28%E2%80%9CSentiment%20Analysis%E2%80%9D%29%20AND%20%28%E2%80%9CGreen%E2%80%9D%20OR%20%E2%80%9CNature%E2%80%9D%20OR%20%E2%80%9CEnvironment%E2%80%9D%29%20AND%20%28%E2%80%9CCorpora%E2%80%9D%20OR%20%E2%80%9CLexicon%E2%80%9D%20OR%20%E2%80%9CModel%E2%80%9D%20OR%20%E2%80%9CAlgorithm%E2%80%9D%20OR%20%E2%80%9CClassifier%E2%80%9D%29&amp;articleTypes=FLA&amp;lastSelectedFacet=subjectAreas&amp;subjectAreas=1700</t>
  </si>
  <si>
    <t>https://www-sciencedirect-com.bibliopass.unito.it/science/article/pii/S1570826817300240</t>
  </si>
  <si>
    <t>A framework for real-time semantic social media analysis</t>
  </si>
  <si>
    <t>Journal of Web Semantics</t>
  </si>
  <si>
    <t>DianaMaynard, IanRoberts, Mark A.Greenwood, DominicRout, KalinaBontcheva</t>
  </si>
  <si>
    <t>Natural Language Processing, Semantic search, Social media analysis, Linked Open Data, Semantic annotation, Sentiment analysis</t>
  </si>
  <si>
    <t>This paper presents a framework for collecting and analysing large volume social media content. The real-time analytics framework comprises semantic annotation, Linked Open Data, semantic search, and dynamic result aggregation components. In addition, exploratory search and sense-making are supported through information visualisation interfaces, such as co-occurrence matrices, term clouds, treemaps, and choropleths. There is also an interactive semantic search interface (Prospector), where users can save, refine, and analyse the results of semantic search queries over time. Practical use of the framework is exemplified through three case studies: a general scenario analysing tweets from UK politicians and the public’s response to them in the run up to the 2015 UK general election, an investigation of attitudes towards climate change expressed by these politicians and the public, via their engagement with environmental topics, and an analysis of public tweets leading up to the UK’s referendum on leaving the EU (Brexit) in 2016. The paper also presents a brief evaluation and discussion of some of the key text analysis components, which are specifically adapted to the domain and task, and demonstrate scalability and efficiency of our toolkit in the case studies.</t>
  </si>
  <si>
    <t>This paper discusses sentiment analysis on climate change</t>
  </si>
  <si>
    <t>https://drive.google.com/file/d/1GjTOrkG2_fcZfCWKoJmPKDqzh_ZopPvs/view?usp=sharing</t>
  </si>
  <si>
    <t>Yes - Scrap new dataset</t>
  </si>
  <si>
    <t>Energy (Fossil Fuel), Climate Change (Global Warming)</t>
  </si>
  <si>
    <t>Tweets from listed users that related to political party and the replies</t>
  </si>
  <si>
    <t>24 October 2014 - 13 February 2015 (4 months)</t>
  </si>
  <si>
    <t>1,800,000 tweets</t>
  </si>
  <si>
    <t>Yes - Document level</t>
  </si>
  <si>
    <t>Using GATE library</t>
  </si>
  <si>
    <t>https://www-sciencedirect-com.bibliopass.unito.it/science/article/pii/S093336572100124X</t>
  </si>
  <si>
    <t>A framework to extract biomedical knowledge from gluten-related tweets: The case of dietary concerns in digital era</t>
  </si>
  <si>
    <t>Artificial Intelligence in Medicine</t>
  </si>
  <si>
    <t>MartínPérez-Pérezab, GilbertoIgrejascde, FlorentinoFdez-Riverolaab, AnáliaLourençoabf</t>
  </si>
  <si>
    <t>Social media, Sociome profiling, Text mining, Graph mining, Machine learning, Health for informatics</t>
  </si>
  <si>
    <t>Big data importance and potential are becoming more and more relevant nowadays, enhanced by the explosive growth of information volume that is being generated on the Internet in the last years. In this sense, many experts agree that social media networks are one of the internet areas with higher growth in recent years and one of the fields that are expected to have a more significant increment in the coming years. Similarly, social media sites are quickly becoming one of the most popular platforms to discuss health issues and exchange social support with others. In this context, this work presents a new methodology to process, classify, visualise and analyse the big data knowledge produced by the sociome on social media platforms. This work proposes a methodology that combines natural language processing techniques, ontology-based named entity recognition methods, machine learning algorithms and graph mining techniques to: (i) reduce the irrelevant messages by identifying and focusing the analysis only on individuals and patient experiences from the public discussion; (ii) reduce the lexical noise produced by the different ways in how users express themselves through the use of domain ontologies; (iii) infer the demographic data of the individuals through the combined analysis of textual, geographical and visual profile information; (iv) perform a community detection and evaluate the health topic study combining the semantic processing of the public discourse with knowledge graph representation techniques; and (v) gain information about the shared resources combining the social media statistics with the semantical analysis of the web contents. The practical relevance of the proposed methodology has been proven in the study of 1.1 million unique messages from &gt;400,000 distinct users related to one of the most popular dietary fads that evolve into a multibillion-dollar industry, i.e., gluten-free food. Besides, this work analysed one of the least research fields studied on Twitter concerning public health (i.e., the allergies or immunology diseases as celiac disease), discovering a wide range of health-related conclusions.</t>
  </si>
  <si>
    <t>This paper discusses sentiment analysis on healthy food, that may related to organic food</t>
  </si>
  <si>
    <t>https://drive.google.com/file/d/1eIGcJeRLRa6EIIr6TM6nJ1uHt04AKdNB/view?usp=sharing</t>
  </si>
  <si>
    <t>Food (Gluten-free Food)</t>
  </si>
  <si>
    <t>Gluten</t>
  </si>
  <si>
    <t>1 May 2018 - 23 November 2019 (1.5 years)</t>
  </si>
  <si>
    <t>1,100,000 tweets (original scrap result)</t>
  </si>
  <si>
    <t>Yes - SA followed by Topic</t>
  </si>
  <si>
    <t>Yes - Three polarities</t>
  </si>
  <si>
    <t>Using VADER library</t>
  </si>
  <si>
    <t>ALL</t>
  </si>
  <si>
    <t>https://www-scopus-com.bibliopass.unito.it/results/results.uri?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origin=resultslist&amp;zone=leftSideBar&amp;editSaveSearch=&amp;txGid=fb75908e5bd39f76b5906f39158124fe</t>
  </si>
  <si>
    <t>https://www-scopus-com.bibliopass.unito.it/record/display.uri?eid=2-s2.0-85105695448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70&amp;citeCnt=8&amp;searchTerm=</t>
  </si>
  <si>
    <t>Analyzing sentiments and attitudes toward carbon taxation in Europe, USA, South Africa, Canada and Australia</t>
  </si>
  <si>
    <t>Sustainable Production and Consumption</t>
  </si>
  <si>
    <t>Zhang Y., Abbas M., Iqbal W.</t>
  </si>
  <si>
    <t>Carbon taxes, Factorial analysis, Population attitude, Twitter</t>
  </si>
  <si>
    <t>Carbon taxation is an effective emission reduction policy but it is unpopular, and little is known why people oppose it. In response to the lack of timely updates on people's perceptions of the issue at hand, this study uses a sample of Twitter data to discover the underlying factors of discourses related to carbon taxes. The bisecting k-means algorithm and correspondence analysis are used to cluster tweets based on keywords that symbolize people's attitudes. The results show that the main driving factors for attitudes towards carbon taxes are trust in the government, Education, and the perceptions of taxation's impact on individuals and businesses. The estimated importance of these factors are 35%, 24%, 22%, 17% respectively. Sentiment analysis reveals the negative emotions towards carbon taxes in most of the studied countries regardless of whether the policy has been implemented or not. The sentiments toward the factors are also negative. In addition, we found a positive correlation between attitudes towards these factors and attitudes towards carbon taxation. The correlation degree is consistent with the results of the correspondence analysis. The sentiments toward these taxes worsen in countries where the perceived cost on individuals and businesses is higher and trust in government is lower. Our study points out the importance of social media as a real-time source of data for environmental policy input and proves the need for better citizen consultation and interest assurance before introducing carbon taxation.</t>
  </si>
  <si>
    <t>This paper discusses sentiment analysis on carbon taxation</t>
  </si>
  <si>
    <t>https://drive.google.com/file/d/1Nu9FScxSq-yNdydtU7HzS7nIqbgAHQd5/view?usp=sharing</t>
  </si>
  <si>
    <t>Carbon (Carbon Taxation)</t>
  </si>
  <si>
    <t>hash-tagged carbon taxes (the exact hashtag does not given by the authors)</t>
  </si>
  <si>
    <t>Remove tweets by: Prefered location, Duplicate, Character lenght threshold (below 80 will be removed)</t>
  </si>
  <si>
    <t>1 September 2020 - 30 October 2020 (2 months)</t>
  </si>
  <si>
    <t>200,000 tweets (original scrap result), 96,834 tweets (final analysis)</t>
  </si>
  <si>
    <t>https://dl.acm.org/action/doSearch?fillQuickSearch=false&amp;target=advanced&amp;expand=dl&amp;field1=Abstract&amp;text1=%28%E2%80%9CSentiment+Analysis%E2%80%9D%29&amp;field2=Abstract&amp;text2=%28%E2%80%9CGreen%E2%80%9D+OR+%E2%80%9CNature%E2%80%9D+OR+%E2%80%9CEnvironment%E2%80%9D+OR+%E2%80%9CChemical%E2%80%9D+OR+%E2%80%9CFood%E2%80%9D+OR+%E2%80%9CPlant%E2%80%9D+OR+%E2%80%9COrganism%E2%80%9D+OR+%E2%80%9CClimate+Change%E2%80%9D+OR+%E2%80%9CSustainability%E2%80%9D+OR+%22Sustainable%22+OR+%E2%80%9CCarbon%E2%80%9D+OR+%22Emission%22+OR+%22Waste%22+OR+%22Pollution%22+OR+%22Global+Warming%22%29&amp;field3=AllField&amp;text3=%28%E2%80%9CCorpora%E2%80%9D+OR+%E2%80%9CLexicon%E2%80%9D+OR+%E2%80%9CModel%E2%80%9D+OR+%E2%80%9CAlgorithm%E2%80%9D+OR+%E2%80%9CClassifier%E2%80%9D%29&amp;AfterYear=2012&amp;BeforeYear=2022</t>
  </si>
  <si>
    <t>https://dl.acm.org/doi/10.1145/3508230.3508232</t>
  </si>
  <si>
    <t>Aspect-Based Sentiment Analysis of Social Media Data With Pre-Trained Language Models | 2021 5th International Conference on Natural Language Processing and Information Retrieval (NLPIR)</t>
  </si>
  <si>
    <t>NLPIR 2021: 2021 5th International Conference on Natural Language Processing and Information Retrieval (NLPIR)</t>
  </si>
  <si>
    <t>Anina Troya, Reshmi Gopalakrishna Pillai, Dr. Cristian Rodriguez Rivero, Dr. Zulkuf Genc, Dr. Subhradeep Kayal, Dogu Araci</t>
  </si>
  <si>
    <t>no_keyword</t>
  </si>
  <si>
    <t>There is a great scope in utilizing the increasing content expressed by users on social media platforms such as Twitter. This study explores the application of Aspect-based Sentiment Analysis (ABSA) of tweets to retrieve fine-grained sentiment insights. The Plant-based food domain is chosen as an area of focus. To the best of our knowledge this is the first time ABSA task is done for this sector and it is distinct from standard food products because different and controversial aspects arise and opinions are polarized. The choice is relevant because these products can help in meeting the sustainable development goals and improve the welfare of millions of animals. Pre-trained BERT,”Bidirectional Encoder Representations with transformers”, is fine-tuned for this task and stands out because it was trained to learn from all the words in the sentence simultaneously using transformers. The aim was to develop methods to be applied on real life cases, therefore lowering the dependency on labeled data and improving performance were the key objectives. This research contributes to existing approaches of ABSA by proposing data processing techniques to adapt social media data for ABSA. The scope of this project presents a new method for the aspect category detection task (ACD) which does not rely on labeled data by using regular expressions (Regex). For aspect the sentiment classification task (ASC) a semi-supervised learning technique is explored. Additionally Part-of-Speech (POS) tags are incorporated into the predictions. The findings show that Regex is a solution to eliminate the dependency on labeled data for ACD. For ASC fine-tuning BERT on a small subset of data was the most accurate method to lower the dependency on aspect level sentiment data.</t>
  </si>
  <si>
    <t>This paper discusses sentiment analysis on plant-based food</t>
  </si>
  <si>
    <t>https://drive.google.com/file/d/1MFXVTyiZ7boLw6zZ8dFrU7o317PTu8vl/view?usp=sharing</t>
  </si>
  <si>
    <t>Yes - Using their own dataset</t>
  </si>
  <si>
    <t>Food (Plant-Based Food)</t>
  </si>
  <si>
    <t>Beyond Meat, Beyond Burger, Vegan, Veganism, Plant Based</t>
  </si>
  <si>
    <t>Remove sentences those have multiple aspect category, under-sampling the majority class of aspect category</t>
  </si>
  <si>
    <t>7 August 2020 - 14 December 2020 (4 months)</t>
  </si>
  <si>
    <t>295,678 tweets (original scraped), 9,443 sentences (Aspect Category Detection final automatically annotated dataset), 370 sentences (Aspect Category Detection final manual annotated dataset), 1,000 sentences (Aspect SA final manual annotated dataset)</t>
  </si>
  <si>
    <t>Yes - On new scraped dataset</t>
  </si>
  <si>
    <t>Yes - No aggregation</t>
  </si>
  <si>
    <t>Yes - By crowdsource without considering the background</t>
  </si>
  <si>
    <t>Three annotators were asked to annotated 10% of data (100 sentences), and evaluate using pairwaise Cohen's Kappa, and the annotator with the highest Cohen's Kappa aggregation was selected to annotated the whole dataset (1,000 sentences).</t>
  </si>
  <si>
    <t>Yes - SA</t>
  </si>
  <si>
    <t>Yes - Extending the sentiment polarities</t>
  </si>
  <si>
    <t>Label used are Positive, Neutral, Negative, and Conflict. The authors said they did Aspect level SA. In fact, they did hierarchical topic (category) classification followed by SA.</t>
  </si>
  <si>
    <t>Yes - Build DL based model</t>
  </si>
  <si>
    <t>Using LSTM, GRU, BERT, BERT+PoS, BERT+Semisupervised</t>
  </si>
  <si>
    <t>https://www-scopus-com.bibliopass.unito.it/record/display.uri?eid=2-s2.0-85119913599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amp;citeCnt=0&amp;searchTerm=</t>
  </si>
  <si>
    <t>Assessing technology legitimacy with topic models and sentiment analysis – The case of wind power in Germany</t>
  </si>
  <si>
    <t>Technological Forecasting and Social Change</t>
  </si>
  <si>
    <t>Dehler-Holland J.</t>
  </si>
  <si>
    <t>Energy transitions, Natural language processing, Structural topic model, Technology legitimacy, text mining, Wind power Germany</t>
  </si>
  <si>
    <t>Legitimacy is a crucial factor determining the success of technologies in the early stages of development and for maintaining resource flows as well as public and political support across the technology life cycle. In sustainability transitions that unfold over long periods of time, the maintenance of legitimacy of technologies identified as vital for sustainability becomes a key challenge. In the energy sector, wind power contributes to the transition to an energy system with low greenhouse gas emissions. In Germany, wind power recently faced a series of lawsuits and decreasing investment activity. Therefore, we assess the legitimacy of wind power in Germany by analyzing newspaper articles from four national newspapers from 2009 to 2018. A large amount of articles motivates the use of topic models, sentiment analysis, and statistics to shed light on the changing alignment of wind power with its context. The results show that various issues temporarily gain prominence on the agenda. Lately, the legitimacy of wind power in Germany has been increasingly challenged by adverse effects on humans, animals, and landscapes. Policymakers and project developers may address aspects of pragmatic legitimacy, such as civic participation and the local distribution of profits.</t>
  </si>
  <si>
    <t>This paper discusses sentiment analysis on renewable energy</t>
  </si>
  <si>
    <t>https://drive.google.com/file/d/1c41IM2z4iigoqmOmm1wNj0jCghBzo2Gb/view?usp=sharing</t>
  </si>
  <si>
    <t>Energy (Wind Power Energy, Renewable Energy)</t>
  </si>
  <si>
    <t>windenergie (wind energy), windkraft (wind power)</t>
  </si>
  <si>
    <t>Remove duplicate/partial duplicate using Levenshtein distance, Manually remove article that do nor discusses about wind energy and wind power</t>
  </si>
  <si>
    <t>2009 - 2018 (10 years)</t>
  </si>
  <si>
    <t>9,840 (final analysis)</t>
  </si>
  <si>
    <t>Using SentiWS library</t>
  </si>
  <si>
    <t>https://www-sciencedirect-com.bibliopass.unito.it/science/article/pii/S0747563215302557</t>
  </si>
  <si>
    <t>Beyond positive or negative: Qualitative sentiment analysis of social media reactions to unexpected stressful events</t>
  </si>
  <si>
    <t>Computers in Human Behavior</t>
  </si>
  <si>
    <t>RuiGasparab, CláudiaPedroc, PanosPanagiotopoulosd, BeateSeibtbe</t>
  </si>
  <si>
    <t>Twitter, Qualitative analysis, Sentiment analysis, Coping, Crisis communication, Emergency Management</t>
  </si>
  <si>
    <t>Sentiment analysis techniques are increasingly used to grasp reactions from social media users to unexpected and potentially stressful social events. This paper argues that, alongside assessments of the affective valence of social media content as negative or positive, there is a need for a deeper understanding of the context in which reactions are expressed and the specific functions that users' emotional states may reflect. To demonstrate this, we present a qualitative analysis of affective expressions on Twitter collected in Germany during the 2011 EHEC food contamination incident based on a coding scheme developed from Skinner et al.'s (2003) coping classification framework. Affective expressions of coping were found to be diverse not only in terms of valence but also in the adaptive functions they served: beyond the positive or negative tone, some people perceived the outbreak as a threat while others as a challenge to cope with. We discuss how this qualitative sentiment analysis can allow a better understanding of the way the overall situation is perceived – threat or challenge – and the resources that individuals experience having to cope with emerging demands.</t>
  </si>
  <si>
    <t>This paper discusses food contamination incident</t>
  </si>
  <si>
    <t>https://drive.google.com/file/d/1auetP-V7LJNVnFeooaSBxRMTfMcsCNAP/view?usp=sharing</t>
  </si>
  <si>
    <t>This is qualitative SA, but they did annotation including evaluate the agreement level</t>
  </si>
  <si>
    <t>Food (Food Contamination)</t>
  </si>
  <si>
    <t>VTEC, Verocytotoxin E. coli, Verotoxin, STEC, Shiga toxin, EHEC, Enterohaemorrhagic E. coli</t>
  </si>
  <si>
    <t>Only annotate original tweets, editet retweets, and genuine replies those come from individual (tweets from sosial media chanel or news article account will be removed)</t>
  </si>
  <si>
    <t>11 May 2016 - 26 July 2016 (2 months)</t>
  </si>
  <si>
    <t>14,231 (original scrap result), 2,099 (final annotation), 885 tweets (final analysis)</t>
  </si>
  <si>
    <t>Yes - Using majority voting without threshold</t>
  </si>
  <si>
    <t>Yes - By expert</t>
  </si>
  <si>
    <t>The authors do not explain the aggregation method despite they use two annotators (they named as coders by the autors). However, if we see the number of dataset for each filtering process, it seems that the authors using majority voting. The authors use Cohen's Kappa for aggreement level evaluation.
Edit:
After second look, this paper are using two expert annotators (coders), 1 is native speaker and profesional translator at time, while the other is native speaker and author at time.</t>
  </si>
  <si>
    <t>The authors only focuss on buiding the dataset and analyzing them using qualitative method from linguistic perspective.</t>
  </si>
  <si>
    <t>https://www-scopus-com.bibliopass.unito.it/record/display.uri?eid=2-s2.0-85073269522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473&amp;citeCnt=0&amp;searchTerm=</t>
  </si>
  <si>
    <t>Bi-LSTM sentiment classifier for climate change issues in South Korea</t>
  </si>
  <si>
    <t>International Journal of Recent Technology and Engineering</t>
  </si>
  <si>
    <t>Kim D.-Y., Kang S.-W., Park S.-T.</t>
  </si>
  <si>
    <t>Bi-LSTM, Climate Change, CNN, Machine Learning, Sentiment Classifier</t>
  </si>
  <si>
    <t>A sentiment analysis using SNS data can confirm various people’s thoughts. Thus an analysis using SNS can predict social problems and more accurately identify the complex causes of the problem. In addition, big data technology can identify SNS information that is generated in real time, allowing a wide range of people’s opinions to be understood without losing time. It can supplement traditional opinion surveys. The incumbent government mainly uses SNS to promote its policies. However, measures are needed to actively reflect SNS in the process of carrying out the policy. Therefore this paper developed a sentiment classifier that can identify public feelings on SNS about climate change. To that end, based on a dictionary formulated on the theme of climate change, we collected climate change SNS data for learning and tagged seven sentiments. Using training data, the sentiment classifier models were developed using machine learning models. The analysis showed that the Bi-LSTM model had the best performance than shallow models. It showed the highest accuracy (85.10%) in the seven sentiments classified, outperforming traditional machine learning (Naive Bayes and SVM) by approximately 34.53%p, and 7.14%p respectively. These findings substantiate the applicability of the proposed Bi-LSTM-based sentiment classifier to the analysis of sentiments relevant to diverse climate change issues.</t>
  </si>
  <si>
    <t>https://drive.google.com/file/d/1vL3w0NvI2USE_wQGZ8_drTvkStNXPSSd/view?usp=sharing</t>
  </si>
  <si>
    <t>Instagram, News Article Comment, Facebook, Twitter</t>
  </si>
  <si>
    <t>Climate Change Dictionary (the dictionary does not explained by the authors)</t>
  </si>
  <si>
    <t>50,000 (original scrap result), the final analysis data does not explained</t>
  </si>
  <si>
    <t>The authors do not explicitly mention who annotated the data. They only mention "judgement of a person" (not saying by expert, crowdsourcing, or authors self).</t>
  </si>
  <si>
    <t>Yes - Do multiple scenarios</t>
  </si>
  <si>
    <t>They experimented on two polarities scenarios. First is using 3 polarities (positive, neutral, negative) and second is 7 polarities by extending the positive (ecstasy, expectation, admiration) and negative (rage, terror and sad) labels.</t>
  </si>
  <si>
    <t>Yes - Compare several approaches</t>
  </si>
  <si>
    <t>NB, SVM, CNN, Bi-LSTM. Best performance obtained by Bi-LSTM.</t>
  </si>
  <si>
    <t>https://www-scopus-com.bibliopass.unito.it/record/display.uri?eid=2-s2.0-85108579894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93&amp;citeCnt=0&amp;searchTerm=</t>
  </si>
  <si>
    <t>Comparative study between KNN and maximum entropy classification in sentiment analysis of menstrual cup</t>
  </si>
  <si>
    <t>Journal of Physics: Conference Series</t>
  </si>
  <si>
    <t>Sugiharti E.</t>
  </si>
  <si>
    <t>failed_to_scrap</t>
  </si>
  <si>
    <t>The rise of reuse, reduce, recycle movement impacts both in pollutants management and waste. Including menstrual waste by using the menstrual cup. However, the use of menstrual cups in Indonesia is not yet popular. Sentiment analysis is needed to see how the public thinks about the menstrual cup. Using 1108 data from Twitter, which was then labeled into positive and negative manually, the sentiment analysis stage was carried out using Maximum Entropy and K-Nearest Neighbor. These two were chosen because maximum entropy works by obtaining the best probability distribution, which closest to reality, and k-nearest neighbors work by classifying new objects based on attribute examples and training data. The implementation program uses PyCharm IDE and python programming language. From the research results, maximum entropy and k-nearest neighbors accuracy each are 84.6% and 83.7% with 1108 tweets. In the next research, a lexicon dictionary can be used to replace the manual labeling process.</t>
  </si>
  <si>
    <t>This paper discusses menstrual cup discourses that include in the term of pollution and waste</t>
  </si>
  <si>
    <t>https://drive.google.com/file/d/1yNg8rhjzZ46uwRz5D2NlppbO6WAk3MES/view?usp=sharing</t>
  </si>
  <si>
    <t>Waste (Menstrual Cup)</t>
  </si>
  <si>
    <t>Menstrual Cup</t>
  </si>
  <si>
    <t>26 April 2020 - 25 May 2020 (1 month)</t>
  </si>
  <si>
    <t>1,108 tweets</t>
  </si>
  <si>
    <t>Yes - Using weighted majority voting</t>
  </si>
  <si>
    <t>Each data was annotated by minimum 3 annotators consist of the authors and English profesional teacher. They mention that they used weighted majority voting but in fact the weighting scheme is not clear i.e. the weight of each annotator does not explained. If we look from the weighted formula, it seems like hard (classical) majority voting).</t>
  </si>
  <si>
    <t>Yes - Build classic ML based model</t>
  </si>
  <si>
    <t>kNN and Maximum Entropy using TF*IDF feature. Best performance obtained by Maximum Entropy.</t>
  </si>
  <si>
    <t>sentiment analysis (AND) food (AND) lexicon</t>
  </si>
  <si>
    <t>https://aclanthology.org/search/?q=%28%22sentiment+analysis%22%29AND%28%22food%22%29AND%28%22lexicon%22%29</t>
  </si>
  <si>
    <t>https://aclanthology.org/W17-4205.pdf</t>
  </si>
  <si>
    <t>Comparing Attitudes to Climate Change in the Media using sentiment analysis based on Latent Dirichlet Allocation</t>
  </si>
  <si>
    <t>Proceedings of the 2017 EMNLP Workshop: Natural Language Processing meets Journalism</t>
  </si>
  <si>
    <t>Ye Jiang, Xingyi Song, Jackie Harrison, Shaun Quegan, Diana Maynard</t>
  </si>
  <si>
    <t>News media typically present biased accounts of news stories, and different publications present different angles on the same event. In this research, we investigate how different publications differ in their approach to stories about climate change, by examining the sentiment and topics presented. To understand these attitudes, we find sentiment targets by combining Latent Dirichlet Allocation (LDA) with SentiWordNet, a general sentiment lexicon. Using LDA, we generate topics containing keywords which represent the sentiment targets, and then annotate the data using SentiWordNet before regrouping the articles based on topic similarity. Preliminary analysis identifies clearly different attitudes on the same issue presented in different news sources. Ongoing work is investigating how systematic these attitudes are between different publications, and how these may change over time.</t>
  </si>
  <si>
    <t>This paper discusses climate change sentiment analysis</t>
  </si>
  <si>
    <t>https://drive.google.com/file/d/1Sbr0FYo7u65iiiPrYrQEVnsRQtgWbUtL/view?usp=sharing</t>
  </si>
  <si>
    <t>2007-2016</t>
  </si>
  <si>
    <t>11,720 articles</t>
  </si>
  <si>
    <t>Using SentiWordNet library</t>
  </si>
  <si>
    <t>https://www-sciencedirect-com.bibliopass.unito.it/science/article/pii/S1474034621001245</t>
  </si>
  <si>
    <t>Crowdsourcing the perceived urban built environment via social media: The case of underutilized land</t>
  </si>
  <si>
    <t>Advanced Engineering Informatics</t>
  </si>
  <si>
    <t>YanWanga, ShangdeGaob, NanLic, SiyuYud</t>
  </si>
  <si>
    <t>Built environment, Crowdsourcing, Social media, Urban analytics, Underutilized land</t>
  </si>
  <si>
    <t>Crowdsourcing the public’s perceptions of the built environment in real time enables more responsive and agile infrastructure and land use planning. Social media has emerged to be an effective platform for citizens, engineers, and planners to communicate opinions and feelings transparently. However, a comprehensive terminological resource of the perceived built environment (BE) for consistent data collection and a specified analytical framework are still lacking, particularly for different underutilized land issues. To fill this knowledge gap, we demonstrate a BE-specific term construction and expansion method specifically for collecting Twitter data and propose a Geo-Topic-Sentiment analytical framework for retrieving and analyzing relevant tweets. We conduct a demonstrative study on un(der)utilized land-related BE terms across ten metropolitan statistical areas in the U.S. Findings reveal spatial variations in contents and sentiments about underutilized land environments, and more localized efforts may be required to address specific land use issues across different urban contexts. The research demonstrates Twitter as a useful platform in crowdsourcing perceived BE and sentiments at fine temporal and spatial scales in a timely manner. It contributes to engineering informatics by investigating the role of social media in environmental planning and proposing integrated domain-specific data analytic approaches for engineering practices.</t>
  </si>
  <si>
    <t>This paper discusses sentiment analysis on underutilized land</t>
  </si>
  <si>
    <t>https://drive.google.com/file/d/1uQK7-_bHNKFvUGehF-lvwNaZ5KULRVxm/view?usp=sharing</t>
  </si>
  <si>
    <t>Environment (Underutilized Land)</t>
  </si>
  <si>
    <t>vacant land, vacant area, vacant parcel, urban vacancy, urban vacant lots, blighted land, blighted area, abandoned land, abandoned area, brownfield, greyfield, polluted land, contaminated land, unused land, undeveloped land, empty land, unsustainable land</t>
  </si>
  <si>
    <t>Remove bot, retweet, and tweet mentioning user</t>
  </si>
  <si>
    <t>November 2019 - December 2019 (2 months)</t>
  </si>
  <si>
    <t>208,586 tweets (original scrap result), 130,257 tweets (final analysis)</t>
  </si>
  <si>
    <t>sentiment analysis (AND) sustainability (AND) model</t>
  </si>
  <si>
    <t>https://www.mdpi.com/search?advanced=(@(abstract)sentiment%20analysis@(abstract)sustainability@(abstract)model)</t>
  </si>
  <si>
    <t>https://www.mdpi.com/1660-4601/17/14/5077</t>
  </si>
  <si>
    <t>Digital Surveillance for Monitoring Environmental Health Threats: A Case Study Capturing Public Opinion from Twitter about the 2019 Chennai Water Crisis</t>
  </si>
  <si>
    <t>International Journal of Environmental Research and Public Health</t>
  </si>
  <si>
    <t>Jiangmei Xiong, Yulin Hswen, John A. Naslund</t>
  </si>
  <si>
    <t>digital surveillance, disasters, crisis, water, public opinion, social media, natural language processing</t>
  </si>
  <si>
    <t>Globally, water scarcity has become a common challenge across many regions. Digital surveillance holds promise for monitoring environmental threats to population health due to severe drought. The 2019 Chennai water crisis in India resulted in severe disruptions to social order and daily life, with local residents suffering due to water shortages. This case study explored public opinion captured through the Twitter social media platform, and whether this information could help local governments with emergency response. Sentiment analysis and topic modeling were used to explore public opinion through Twitter during the 2019 Chennai water crisis. The latent Dirichlet allocation (LDA) method identified topics that were most frequently discussed. A na&amp;iuml;ve Tweet classification method was built, and Twitter posts (called tweets) were allocated to identified topics. Topics were ranked, and corresponding emotions were calculated. A cross-correlation was performed to examine the relationship between online posts about the water crisis and actual rainfall, determined by precipitation levels. During the Chennai water crisis, Twitter users posted content that appeared to show anxiety about the impact of the drought, and also expressed concerns about the government response. Twitter users also mentioned causes for the drought and potential sustainable solutions, which appeared to be mainly positive in tone. Discussion on Twitter can reflect popular public opinion related to emerging environmental health threats. Twitter posts appear viable for informing crisis management as real-time data can be collected and analyzed. Governments and public health officials should adjust their policies and public communication by leveraging online data sources, which could inform disaster prevention measures.</t>
  </si>
  <si>
    <t>This paper discusses sentiment analysis on water crisis</t>
  </si>
  <si>
    <t>https://drive.google.com/file/d/1J5D48UZqmMlB0sl2365xdyI2xx-lsjgr/view?usp=sharing</t>
  </si>
  <si>
    <t>This paper collect English tweets, non-english tweets directly translated to English using Google Translate</t>
  </si>
  <si>
    <t>Environment (Water Crisis)</t>
  </si>
  <si>
    <t>#ChennaiWaterCrisis,
#ChennaiWaterScarcity, #Chennai&amp;#Water, #Chennai&amp;#drought</t>
  </si>
  <si>
    <t>2 July 2019 - 22 July 2019 (20 days)</t>
  </si>
  <si>
    <t>5,785 tweets (final analysis)</t>
  </si>
  <si>
    <t>sentiment analysis (AND) food (AND) algorithm</t>
  </si>
  <si>
    <t>https://aclanthology.org/search/?q=%28%22sentiment+analysis%22%29AND%28%22food%22%29AND%28%22algorithm%22%29</t>
  </si>
  <si>
    <t>https://aclanthology.org/2021.icnlsp-1.1.pdf</t>
  </si>
  <si>
    <t>End-to-End Annotator Bias Approximation on Crowdsourced Single-Label Sentiment Analysis</t>
  </si>
  <si>
    <t>Proceedings of The Fourth International Conference on Natural Language and Speech Processing (ICNLSP 2021)</t>
  </si>
  <si>
    <t>Gerhard Hagerer, David Szabo, Andreas Koch, Maria Luisa Ripoll Dominguez, Christian Widmer, Maximilian Wich, Hannah Danner, Georg Groh</t>
  </si>
  <si>
    <t>Sentiment analysis is often a crowdsourcing task prone to subjective labels given by many annotators. It is not yet fully understood how the annotation bias of each annotator can be modeled correctly with state-of-the-art meth ods. However, resolving annotator bias pre cisely and reliably is the key to understand annotators’ labeling behavior and to success fully resolve corresponding individual miscon ceptions and wrongdoings regarding the anno tation task. Our contribution is an explana tion and improvement for precise neural end to-end bias modeling and ground truth esti mation, which reduces an undesired mismatch in that regard of the existing state-of-the-art. Classiﬁcation experiments show that it has po tential to improve accuracy in cases where each sample is annotated only by one single annotator. We provide the whole source code publicly1 and release an own domain-speciﬁc sentiment dataset containing 10,000 sentences discussing organic food products2. These are crawled from social media and are singly la beled by 10 non-expert annotators.</t>
  </si>
  <si>
    <t>This paper discusses sentiment analysis on organic food product</t>
  </si>
  <si>
    <t>https://drive.google.com/file/d/1hw7UtOuvbx0B2605X2ZGAxi_4H-JGckE/view?usp=sharing</t>
  </si>
  <si>
    <t>Food (Organic Food)</t>
  </si>
  <si>
    <t>organic, organic food, organic agriculture, organic farming</t>
  </si>
  <si>
    <t>Remove non relevan comments manually assessed by expert, isolate sentiments expressed about organic against non-organic entities during the annotation process by crowdsource</t>
  </si>
  <si>
    <t>Late 2017 (assummed 1 month in December since authors do not detailed it)</t>
  </si>
  <si>
    <t>1,373 comments (filtered comments), 10,439 sentences (annotated sentences), 4,616 (final labeled dataset)</t>
  </si>
  <si>
    <t>Each data was annotated by 10 crowdsource (non-expert) annotators. They do not mention about the aggregation, but from the total number of annotators I assummed they used majority voting to decide the final label.
Edit:
After second look, they do not explain the annotators background distribution.</t>
  </si>
  <si>
    <t>Basic attention model with few parameters and Latent Truth Network (LTNet) with GLoVe embedding</t>
  </si>
  <si>
    <t>https://www-scopus-com.bibliopass.unito.it/record/display.uri?eid=2-s2.0-85080047490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327&amp;citeCnt=17&amp;searchTerm=</t>
  </si>
  <si>
    <t>Energy choices in Alaska: Mining people's perception and attitudes from geotagged tweets</t>
  </si>
  <si>
    <t>Renewable and Sustainable Energy Reviews</t>
  </si>
  <si>
    <t>Asadi S.</t>
  </si>
  <si>
    <t>Energy and renewable energy, People's perception, Sentiment analysis, Social media, Twitter</t>
  </si>
  <si>
    <t>Alaska is at the forefront of climate change and subject to salient challenges including energy consumption. It is important to understand Alaskans' perceptions and opinions about energy consumption to solve Alaska's domestic energy problems and creating a sustainable future. However, it is challenging to collect public opinions about energy consumption using conventional survey methods, which are often expensive, labor-intensive, and slow. This study utilizes information-rich Twitter data to investigate Alaskans' perceptions and opinions on various energy sources and in particular clean energy sources. Using the geotagged Twitter data collected in Alaska from 2014 to 2016, a lexicon-based sentiment analysis approach was first applied to analyze the polarity in the expressed opinions. Further, a novel fuzzy-based theory is employed to derive the sentiment of the opinion in each tweet. The results indicate that there is a valuable growth rate for a set of energy-related keywords, such as “sun”, “power”, and “nuclear”. The rank of top 20 renewable energy-related keywords shows the word “Tidal” has the highest ranking followed by “solar panel”. Moreover, the attention to various types of energy is increasing dramatically among Alaskans. Importantly, Alaskans' attitudes toward energy and renewable energy changed positively from 2014 to 2016, indicating that Alaskans' energy choices are more acceptive towards or even favor renewable energy in the future.</t>
  </si>
  <si>
    <t>This paper does not directly mention "sentiment analysis" in the abstract, by they mention "opinion" and "perception" exploration about climate change</t>
  </si>
  <si>
    <t>https://drive.google.com/file/d/1qIzcdpBEjWepzpWKeE2U1ItZbJJOHSGG/view?usp=sharing</t>
  </si>
  <si>
    <t>Yes - Using lexicon based (no training process)</t>
  </si>
  <si>
    <t>They propose a fuzzy lexicon based for SA modeling</t>
  </si>
  <si>
    <t>Energy (Renewable Energy)</t>
  </si>
  <si>
    <t>260 listed words related to Energy, 83 listed words related to Renewable Energy (the list is not given)</t>
  </si>
  <si>
    <t>Remove tweets outside Alaska</t>
  </si>
  <si>
    <t>2014 - 2016 (3 years)</t>
  </si>
  <si>
    <t>They extract sentiment at phrases level using 4 polarities (High-Low Positive-Negative), then aggregated to get sentiment at document level using 2 polarities (Positive-Negative)</t>
  </si>
  <si>
    <t>Yes - Build lexicon based model</t>
  </si>
  <si>
    <t>Using Textblob library to get sentiment at phrases level, then the result aggregated using fuzzy-based Dempster-Shafer (DS) to get sentiment at document level</t>
  </si>
  <si>
    <t>https://www-scopus-com.bibliopass.unito.it/record/display.uri?eid=2-s2.0-85122754764&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124&amp;citeCnt=0&amp;searchTerm=</t>
  </si>
  <si>
    <t>Environmental digital conflicts: Spanish-, german-, and russian-speaking actors</t>
  </si>
  <si>
    <t>Revista Latina de Comunicacion Social</t>
  </si>
  <si>
    <t>Pilgun M., Rashodchikov A., Koreneva Antonova O.</t>
  </si>
  <si>
    <t>Digital Communication, Digital Conflict Zones, Ecology, Neural Network Technologies, Speech Perception</t>
  </si>
  <si>
    <t>Introduction. Almost all significant social communications are moving to virtual spaces. Thus, environmental conflicts play an increasingly important role in public life, as civic activity in solving environmental problems grows. The development of eco-territorial conflicts and requests for their social reactions lead to the emergence of digital conflict zones, sectors of the media space in which the current environmental agenda is discussed by a wide range of users. The analysis of conflicts in the digital environment is truly relevant and can be performed using neural network technologies. Methodology. Big data obtained from social media has become an important source of analysis of social processes, behavioral characteristics, speech perception, society’s assessment of events and phenomena. The goal of the work was to determine the specifics of perception in the media space of environmental conflicts in urban planning and construction. To analyze digital content, a multimodal approach was used along with neural network technologies, text analysis, sentiment analysis, analysis of word associations. The research data was collected using Brand Analytics and the corpus Sketch Engine. Content analysis was carried out using the multilingual technology of neural networks TextAnalyst 2.3 and visual analysis using the Tableau platform. Results and Conclusions. The study made it possible to identify common and different features of the development of digital conflict zones related to environmental problems in the Spanish-, German-and Russian-language media spaces.</t>
  </si>
  <si>
    <t>This paper discusses multimodal and multilingual sentiment analysis on environmental problems conflict</t>
  </si>
  <si>
    <t>https://drive.google.com/file/d/18W6vySqgZCIcba3Nzs1moTEs1BWnPWZ9/view?usp=sharing</t>
  </si>
  <si>
    <t>Yes - DL based</t>
  </si>
  <si>
    <t>Environment (Environmental Conflict, Urban Planning, Urban Construction)</t>
  </si>
  <si>
    <t>All web page including news article and social media</t>
  </si>
  <si>
    <t>Content related to the construction of Hotel Algarrobico (Spanish dataset), the implementation of a road and urban development project for the reorganization of the Stuttgart railway junction (German dataset), and construction of the North East Chord of Moscow (Russian dataset). The exact keyword does not described by the autors.</t>
  </si>
  <si>
    <t>1 January 2019 - 20 September 2020 (1.6 years)</t>
  </si>
  <si>
    <t>4,889,726 characters (Spanish dataset ), 7,172,020 characters (German dataset), 13,782,550 characters (Russian dataset). In the paper, the authors said "character". But the actual, it seems the authors mind character = posts (see Fig. 17, the total sentiment in Russian dataset almost same with total Russian characters here).</t>
  </si>
  <si>
    <t>Spanish, German, Russian</t>
  </si>
  <si>
    <t>They did sentiment analysis only on Russian dataset</t>
  </si>
  <si>
    <t>Using TextAnalyst 2.3 tools (end user tools)</t>
  </si>
  <si>
    <t>https://www-scopus-com.bibliopass.unito.it/record/display.uri?eid=2-s2.0-85089603646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382&amp;citeCnt=2&amp;searchTerm=</t>
  </si>
  <si>
    <t>Environmental disclosure and sentiment analysis: state of the art and opportunities for public-sector organisations</t>
  </si>
  <si>
    <t>Meditari Accountancy Research</t>
  </si>
  <si>
    <t>Rocca L., Giacomini D., Zola P.</t>
  </si>
  <si>
    <t>Dialogical accountability, Environment, Facebook, Local governments, Natural language processing, Organisational legitimacy, Sentiment analysis</t>
  </si>
  <si>
    <t>Purpose: Because of the expansion of the internet and Web 2.0 phenomenon, new challenges are emerging in the disclosure practises adopted by organisations in the public-sector. This study aims to examine local governments’ (LGOs) use of social media (SM) in disclosing environmental actions/plans/information as a new way to improve accountability to citizens to obtain organisational legitimacy and the related sentiment of citizens’ judgements. Design/methodology/approach: This paper analyses the content of 39 Italian LGOs’ public pages on Facebook. After the distinction between five classes of environmental issues (air, water, energy, waste and territory), an initial study is performed to detect possible sub-topics applying latent Dirichlet allocation. Having a list of posts related to specific environmental themes, the researchers computed the sentiment of citizens’ comments. To measure sentiment, two different approaches were implemented: one based on a lexicon dictionary and the other based on convolutional neural networks. Findings: Facebook is used by LGOs to disclose environmental issues, focussing on their main interest in obtaining organisational legitimacy, and the analysis shows an increasing impact of Web 2.0 in the direct interaction of LGOs with citizens. On the other hand, there is a clear divergence of interest on environmental topics between LGOs and citizens in a dialogic accountability framework. Practical implications: Sentiment analysis (SA) could be used by politicians, but also by managers/entrepreneurs in the business sector, to analyse stakeholders’ judgements of their communications/actions and plans on corporate social responsibility. This tool gives a result on time (i.e. not months or years after, as for the reporting system). It is cheaper than a survey and allows a first “photograph” of stakeholders’ sentiment. It can also be a useful tool for supporting, developing and improving environmental reporting. Originality/value: To the best of the authors’ knowledge, this paper is one of the first to apply SA to environmental disclosure via SM in the public sphere. The study links modern techniques in natural language processing and machine learning with the important aspects of environmental communication between LGOs and citizens.</t>
  </si>
  <si>
    <t>This paper discusses sentiment analysis on several environmental issue</t>
  </si>
  <si>
    <t>https://drive.google.com/file/d/1TN4F3EKvdAv_j8khla647q-e72wh26vM/view?usp=sharing</t>
  </si>
  <si>
    <t>Yes - Used several SA libraries/pre-trained models</t>
  </si>
  <si>
    <t>Environment (Water), Green (Green Park, Urban Green Area), Pollution (Air), Waste (Waste Collection, Waste Recycling), Energy (Energy Saving, Renewable Energy)</t>
  </si>
  <si>
    <t>Facebook Pages Comment</t>
  </si>
  <si>
    <t>Listed 39 Italian local government organizations (LGOs), using keywords: air, water, energy, waste, territory</t>
  </si>
  <si>
    <t>Exclude comments that not related to the main 5 topic targets using LDA</t>
  </si>
  <si>
    <t>Until 30 July 2018 (scrap all comments from listed facebook pages)</t>
  </si>
  <si>
    <t>5,939 comments</t>
  </si>
  <si>
    <t>They analyze both emotion and sentiment (three polarities)</t>
  </si>
  <si>
    <t>Using NRC Emotion Lexicon to analyze the emotion, using pre-trained CNN model to analyze the sentiment (actually they do not directlt mention "pre-trained" but I assumed they used pre-trained since they mention used domain adaption given from previous works and they do not mention training process at all.</t>
  </si>
  <si>
    <t>https://www-scopus-com.bibliopass.unito.it/record/display.uri?eid=2-s2.0-85057079652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504&amp;citeCnt=7&amp;searchTerm=</t>
  </si>
  <si>
    <t>Evolution of corporate reputation during an evolving controversy</t>
  </si>
  <si>
    <t>Journal of Communication Management</t>
  </si>
  <si>
    <t>Chung S., Chong M., Chua J.S., Na J.C.</t>
  </si>
  <si>
    <t>Crisis communication, Reputation management, Social media, Strategic communication</t>
  </si>
  <si>
    <t>Purpose: The purpose of this paper is to investigate the evolution of online sentiments toward a company (i.e. Chipotle) during a crisis, and the effects of corporate apology on those sentiments. Design/methodology/approach: Using a very large data set of tweets (i.e. over 2.6m) about Company A’s food poisoning case (2015–2016). This case was selected because it is widely known, drew attention from various stakeholders and had many dynamics (e.g. multiple outbreaks, and across different locations). This study employed a supervised machine learning approach. Its sentiment polarity classification and relevance classification consisted of five steps: sampling, labeling, tokenization, augmentation of semantic representation, and the training of supervised classifiers for relevance and sentiment prediction. Findings: The findings show that: the overall sentiment of tweets specific to the crisis was neutral; promotions and marketing communication may not be effective in converting negative sentiments to positive sentiments; a corporate crisis drew public attention and sparked public discussion on social media; while corporate apologies had a positive effect on sentiments, the effect did not last long, as the apologies did not remove public concerns about food safety; and some Twitter users exerted a significant influence on online sentiments through their popular tweets, which were heavily retweeted among Twitter users. Research limitations/implications: Even with multiple training sessions and the use of a voting procedure (i.e. when there was a discrepancy in the coding of a tweet), there were some tweets that could not be accurately coded for sentiment. Aspect-based sentiment analysis and deep learning algorithms can be used to address this limitation in future research. This analysis of the impact of Chipotle’s apologies on sentiment did not test for a direct relationship. Future research could use manual coding to include only specific responses to the corporate apology. There was a delay between the time social media users received the news and the time they responded to it. Time delay poses a challenge to the sentiment analysis of Twitter data, as it is difficult to interpret which peak corresponds with which incident/s. This study focused solely on Twitter, which is just one of several social media sites that had content about the crisis. Practical implications: First, companies should use social media as official corporate news channels and frequently update them with any developments about the crisis, and use them proactively. Second, companies in crisis should refrain from marketing efforts. Instead, they should focus on resolving the issue at hand and not attempt to regain a favorable relationship with stakeholders right away. Third, companies can leverage video, images and humor, as well as individuals with large online social networks to increase the reach and diffusion of their messages. Originality/value: This study is among the first to empirically investigate the dynamics of corporate reputation as it evolves during a crisis as well as the effects of corporate apology on online sentiments. It is also one of the few studies that employs sentiment analysis using a supervised machine learning method in the area of corporate reputation and communication management. In addition, it offers valuable insights to both researchers and practitioners who wish to utilize big data to understand the online perceptions and behaviors of stakeholders during a corporate crisis.</t>
  </si>
  <si>
    <t>This paper discusses company review, but include food poisoning case that may relevant to sentiment analysis on environmental topic</t>
  </si>
  <si>
    <t>https://drive.google.com/file/d/1ao3IVtqhXrukqZ6FhPh2mF8yXo850PEE/view?usp=sharing</t>
  </si>
  <si>
    <t>Food (Food Poisoning, Food Safety)</t>
  </si>
  <si>
    <t>@companyATweets, #CompanyA,
#CompanyAllTeam and Company A (Company A = Chipotle)</t>
  </si>
  <si>
    <t>For training needs they remove non-English tweets and tweets that have no more 5 words length, then randomly choose 3,000 tweets for Set 1 labeled dataset and used "high subjective" filtering for Set 2 labeled dataset. For final analysis they used all tweets except non-English tweets and tweets from news media agencies.</t>
  </si>
  <si>
    <t>1 November 2015 - 31 March 2016 (5 months)</t>
  </si>
  <si>
    <t>2,612,018 tweets (original scrap result), 6,515 (final labeled dataset), 610,319 tweets (final relevant analysis)</t>
  </si>
  <si>
    <t>The annotators are authors' research assistance that trained by the authors (regardless they have been trained to label the tweets by adopting the perspective of a lay person). They use 3 annotators and the agreement was measured using Pairwaise Cohen's Kappa based on 300 tweets. The authors do not explain how they annotate the entire data but I assumed the entire data are distributed to 3 annotators to be annotated separately (no aggregation) since they only used 300 data to measure the agreement level.</t>
  </si>
  <si>
    <t>Using "machine learning" and Linguistic Inquiry and Word Count (LIWC). However, what machine learning method used and the performance evaluation is unclear.
Edit:
After second look, this paper comparing LIWC and Statistical Subjectivity Score on LIWC itself. They use Accuracy and F1-Score as metric evaluation but do not exactly write it on the paper (only write the increasing when using Statistical Subjectivity Score compared to stand alone LIWC).</t>
  </si>
  <si>
    <t>https://dl.acm.org/doi/10.1145/3209281.3209356</t>
  </si>
  <si>
    <t>Examining government-citizen interactions on Twitter using visual and sentiment analysis | Proceedings of the 19th Annual International Conference on Digital Government Research: Governance in the Data Age</t>
  </si>
  <si>
    <t>dg.o '18: Proceedings of the 19th Annual International Conference on Digital Government Research: Governance in the Data Age</t>
  </si>
  <si>
    <t>Rocío B. Hubert, Elsa Estevez, Ana Maguitman, Tomasz Janowski</t>
  </si>
  <si>
    <t>The goal of this paper is to propose a methodology comprising a range of visualization techniques to analyze the interactions between government and citizens on the issues of public concern taking place on Twitter, mainly through the official government or ministry accounts. The methodology addresses: 1) the level of government activity in different countries and sectors; 2) the topics that are addressed through such activities; 3) the resources shared between government and citizens as part of interactions; 4) the intensity of citizen response to government announcements; 5) the sentiment expressed by citizens when providing such responses; and 6) the combinations of such issues. Example combinations include identifying topics that generated the largest Twitter activity by government but received the least interest from citizens, identifying topics that generated the most polarized reactions from citizens, or determining correlation between policy announcements and trust, fear and other negative emotions expressed by citizens. The methodology uses visual analytics to reveal patterns and trends associated with various questions, complemented with sentiment analysis to study government-citizen interactions on Twitter. The methodology is validated by examining Twitter presence in five sectors --- health, social development, education, environment and work, in five Latin American countries with mature e-Participation capabilities --- Argentina, Chile, Colombia, Mexico and Uruguay.</t>
  </si>
  <si>
    <t>One of domain of their dataset is environment, that may relevant to sentiment analysis on environmental topic</t>
  </si>
  <si>
    <t>https://drive.google.com/file/d/1R7SgRZ7KbkPLjsSbxgkSQSE9Fzukjjqb/view?usp=sharing</t>
  </si>
  <si>
    <t>Tweets and comment from listed responsible ministry or secretary (Table 2)</t>
  </si>
  <si>
    <t>October 2017 (1 month)</t>
  </si>
  <si>
    <t>7194 tweets from the ministries/secretariats and 5038 from citizens</t>
  </si>
  <si>
    <t>Yes - Emotion polarities approach</t>
  </si>
  <si>
    <t>Using NRC Emotion Lexicon</t>
  </si>
  <si>
    <t>https://ieeexplore.ieee.org/search/searchresult.jsp?action=search&amp;matchBoolean=true&amp;queryText=(((%22Abstract%22:%22Sentiment%20Analysis%22)%20AND%20(%22Abstract%22:%22Green%22%20OR%20%22Abstract%22:%22Nature%22%20OR%20%22Abstract%22:%22Environment%22%20OR%20%22Abstract%22:%22Chemical%22%20OR%20%22Abstract%22:%22Food%22%20OR%20%22Abstract%22:%22Plant%22%20OR%20%22Abstract%22:%22Organism%22%20OR%20%22Abstract%22:%22Climate%20Change%22%20OR%20%22Abstract%22:%22Sustainability%22%20OR%20%22Abstract%22:%22Sustainable%22%20OR%20%22Abstract%22:%22Carbon%22%20OR%20%22Abstract%22:%22Emission%22%20OR%20%22Abstract%22:%22Waste%22%20OR%20%22Abstract%22:%22Pollution%22%20OR%20%22Abstract%22:%22Global%20Warming%22)%20AND%20(%22Abstract%22:%22Corpora%22%20OR%20%22Abstract%22:%22Lexicon%22%20OR%20%22Abstract%22:%22Model%22%20OR%20%22Abstract%22:%22Algorithm%22%20OR%20%22Abstract%22:%22Classifier%22)))&amp;highlight=true&amp;returnType=SEARCH&amp;matchPubs=true&amp;refinements=ContentType:Conferences&amp;refinements=ContentType:Journals&amp;returnFacets=ALL&amp;ranges=2012_2022_Year</t>
  </si>
  <si>
    <t>https://ieeexplore.ieee.org/document/7192705/</t>
  </si>
  <si>
    <t>Exploring Evolving Media Discourse Through Event Cueing</t>
  </si>
  <si>
    <t>IEEE Transactions on Visualization and Computer Graphics</t>
  </si>
  <si>
    <t>Yafeng Lu, Michael Steptoe, Sarah Burke, Hong Wang, Jiun-Yi Tsai, Hasan Davulcu, Douglas Montgomery, Steven R. Corman, Ross Maciejewski</t>
  </si>
  <si>
    <t>Media Analysis, Time Series Analysis, Event Detection]}, {kwd:Media Analysis, Time Series Analysis, Event Detection</t>
  </si>
  <si>
    <t>Online news, microblogs and other media documents all contain valuable insight regarding events and responses to events. Underlying these documents is the concept of framing, a process in which communicators act (consciously or unconsciously) to construct a point of view that encourages facts to be interpreted by others in a particular manner. As media discourse evolves, how topics and documents are framed can undergo change, shifting the discussion to different viewpoints or rhetoric. What causes these shifts can be difficult to determine directly; however, by linking secondary datasets and enabling visual exploration, we can enhance the hypothesis generation process. In this paper, we present a visual analytics framework for event cueing using media data. As discourse develops over time, our framework applies a time series intervention model which tests to see if the level of framing is different before or after a given date. If the model indicates that the times before and after are statistically significantly different, this cues an analyst to explore related datasets to help enhance their understanding of what (if any) events may have triggered these changes in discourse. Our framework consists of entity extraction and sentiment analysis as lenses for data exploration and uses two different models for intervention analysis. To demonstrate the usage of our framework, we present a case study on exploring potential relationships between climate change framing and conflicts in Africa.</t>
  </si>
  <si>
    <t>https://drive.google.com/file/d/1dVzVLF6UF_4zbgpRmIXQzmdM3EaxcCbF/view?usp=sharing</t>
  </si>
  <si>
    <t>Yes - Classic ML based</t>
  </si>
  <si>
    <t>They used previous works dataset (ACLED [1])</t>
  </si>
  <si>
    <t>August 2014 - December 2014</t>
  </si>
  <si>
    <t>1245 articles (relevant to be used in the analysis), 9,070 sentences (final analysis)</t>
  </si>
  <si>
    <t>They annotate the article relevances but not annotating the sentiment since the sentiment used pre-trained model from their previous works.</t>
  </si>
  <si>
    <t>They used pre-trained Entropy based model from their previous work [26]. Actually, they do not directly mention "pre-trained" but I assummed they use because they say they used Entropy based model from their previous work without explaining any sentiment anotation and training process in this paper.</t>
  </si>
  <si>
    <t>https://www-scopus-com.bibliopass.unito.it/record/display.uri?eid=2-s2.0-85094156870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239&amp;citeCnt=7&amp;searchTerm=</t>
  </si>
  <si>
    <t>Exploring preferences and sustainable attitudes of Airbnb green users in the review comments and ratings: a text mining approach</t>
  </si>
  <si>
    <t>Journal of Sustainable Tourism</t>
  </si>
  <si>
    <t>Laura Serrano, Antonio Ariza-Montes, Martín Nader, Antonio Sianes &amp; Rob Law</t>
  </si>
  <si>
    <t>Airbnb, Big data, sentiment analysis, sustainable consumption behavior, sustainable tourism</t>
  </si>
  <si>
    <t>The sharing economy platforms for accommodation have emerged as a disruptive model that has revolutionized the tourist lodging sector and modified tourist consumption patterns. Airbnb is the paradigm of this business model, with approximately 300 million users and more than 7 million listings worldwide. However, studies that have attempted to explore the consumer experiences of green Airbnb users are still scarce, especially those using big data approaches. The present study explores the preferences and attitudes of green Airbnb users by analyzing the online review published in Inside Airbnb using text mining and sentiment analysis. Findings reveal six latent aspects among which the “sustainability” predominates in the online opinions of green Airbnb users, situating sustainability in relation to the most positive emotion of the Plutchik model. Moreover, the results of the analysis suggest a positivity bias in the online reviews of green Airbnb users. Managerial implications for sustainability, consumer behavior management, and marketing fields are discussed.</t>
  </si>
  <si>
    <t>This paper discusses sentiment analysis on green airbnb review</t>
  </si>
  <si>
    <t>https://drive.google.com/file/d/13YmtrdJuaj9jvBtcdWxGk8BiE8WJNB8A/view?usp=sharing</t>
  </si>
  <si>
    <t>Green (Green Tourism, Green Hotel, Green Consumerism), Sustainability (Sustainable Hotel)</t>
  </si>
  <si>
    <t>All reviews from the website</t>
  </si>
  <si>
    <t>Remove duplicate reviews, non-English reviews, and reviews do not contain “sustainable”, “sustainability” and “organic”</t>
  </si>
  <si>
    <t>176,852,704 reviews (original scrap result), 13,181,297 reviews (English unique reviews), 10,488 relevant reviews (final analysis)</t>
  </si>
  <si>
    <t>The authors said that they did aspect level classification. In fact, it is more about hierarchical topic modeling followed by SA. The emotion polarities follow the Plutchik model.</t>
  </si>
  <si>
    <t>https://www-scopus-com.bibliopass.unito.it/record/display.uri?eid=2-s2.0-85122567199&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2&amp;citeCnt=0&amp;searchTerm=</t>
  </si>
  <si>
    <t>Exploring public perceptions on alternative meat in China from social media data using transfer learning method</t>
  </si>
  <si>
    <t>Food Quality and Preference</t>
  </si>
  <si>
    <t>Chen Y., Zhang Z.</t>
  </si>
  <si>
    <t>Alternative meat, Consumer attitudes, Data science, Machine learning, Sentiment analysis, Topic model</t>
  </si>
  <si>
    <t>The emerging social media serves as a complementary source for consumer behavior analysis with spontaneous data it generates. However, most studies employ time-consuming content analysis or lexical sentiment analysis. Considering the richness of data and progress of data science, in this paper, we propose a transfer learning based method to explore public attitudes towards alternative meat (AM) using data from social media in China to provide an alternative perspective. We compare traditional machine learning models: Naive Bayes and Support Vector Machine with our BERT-based Alternative Meat (BAM) model on the annotated sample. BAM model outperforms others in terms of macro F1 score and accuracy and is employed on the whole dataset later. The sentiment analysis result shows that among 41782 related posts we accumulated, about 42.10% of posts are personal posts consisting of negative, neutral, and positive feelings towards AM with a proportion of 28.77%, 22.91%, and 48.32% respectively. It is less promising compared with the consensus previous studies reach that over half of the Chinese people are positive and few Chinese are negative towards AM. Our findings add to the blooming body of studies suggesting the relationship of people's willingness to try or purchase AM and factors including gender, geography, price, veganism, and food safety. Conspiracy theory is identified for the first time as the main reason for opposition to AM among Chinese consumers. Instead of the booster, traditional vegetarian substitutes especially tofu turn out to be an obstacle for accepting AM with much resemblances.</t>
  </si>
  <si>
    <t>This paper discusses alternative meat in China</t>
  </si>
  <si>
    <t>https://drive.google.com/file/d/1F6BX1evgf-_sPci1T6AkFTIpLJwuXQHs/view?usp=sharing</t>
  </si>
  <si>
    <t>Food (Alternative Meat, Man-made Meat, Plant Meat, Plant Cultivated Meat)</t>
  </si>
  <si>
    <t>植物肉 (zhiwurou), 植培肉 (zhipeirou), 人造肉 (renzaorou), meaning plant meat, plant cultivated meat, and man-made meat</t>
  </si>
  <si>
    <t>Remove duplicate posts, then randomly select 6,267 posts to be annotated</t>
  </si>
  <si>
    <t>1 January 2020 - 30 April 2021 (1.3 years)</t>
  </si>
  <si>
    <t>41,782 posts consists of 6,267 labeled posts and 35,515 unlabeled posts</t>
  </si>
  <si>
    <t>The dataset was annotated by expert (authors self) with no aggregation.</t>
  </si>
  <si>
    <t>Class 0: bots, class 1: news, class 2: traditional vegetarian substitutes, class 3: negative attitudes, class 4: neutral attitudes, and class 5: positive attitudes after thorough analysis. The posts from class 0, 1, 2 belong to non-personal ones while the class 3, 4, 5 consist of personal posts.</t>
  </si>
  <si>
    <t>SVM and NB with TF*IDF, BERT. Best performance was achieved by BERT.</t>
  </si>
  <si>
    <t>https://ieeexplore.ieee.org/document/7752312/</t>
  </si>
  <si>
    <t>Exploring public sentiments for livable places based on a crowd-calibrated sentiment analysis mechanism</t>
  </si>
  <si>
    <t>2016 IEEE/ACM International Conference on Advances in Social Networks Analysis and Mining (ASONAM)</t>
  </si>
  <si>
    <t>Linlin You, Bige Tunçer</t>
  </si>
  <si>
    <t>With the explosion of social networks, people more often share their opinions on-line, which provides a great opportunity to detect the public sentiment of a place in an automatic and timely way comparing to the conventional approaches, e.g., surveys, workshops and interviews. Even through the application of social sentiment analysis is widely discussed in many domains, e.g., politics, e-commerce, economy, and health and environment, to the best of our knowledge, no research has ever studied the effects of public sentiments of social networks in the domain of place design. In order to fill this vacancy, a sentiment analysis service, called geo-sentiment analysis service, is required, whose cores are 1) a social sentiment analysis engine, and 2) an intuitive and interactive visualization service. Thus, this paper firstly proposes CGSA: a Crowd-calibrated Geo-Sentiment Analysis mechanism, which can 1) start the sentiment analysis process based on the design of CTS (Compound Training Samples), and SSF (Social Sentiment Features), 2) perform three analyses, namely sentiment, clustering and time series analysis on geotagged social network messages, and 3) collect crowd-labelled data based on a crowdsourced calibration service to gradually improve the classification accuracy. As proved by two detailed analyses, SSF has the best accuracy in training sentiment classifiers, and the performance of the calibrated classifier increases gradually and significantly from 74.71% to 80.05% in three calibration cycles. Moreover, as a part of a big project “Liveable Places”, “Sentiment in places” service with two visualization modes, namely 2D sentiment dashboard and 3D sentiment map, is implemented to support local authorities, urban designers and city planners better understand the effects of public sentiments regarding place (re)design in the testbed area: Jurong East, Singapore.</t>
  </si>
  <si>
    <t>This paper discusses livable places in China</t>
  </si>
  <si>
    <t>https://drive.google.com/file/d/1TruUxa5Hc_Q2mOsmV-2Pvzcbbvx8iD22/view?usp=sharing</t>
  </si>
  <si>
    <t>Yes - Build Lexicon</t>
  </si>
  <si>
    <t>Yes - Using their own and existing dataset</t>
  </si>
  <si>
    <t>They train the model using STS, Sanders (SAN), and
SemEval 2015 (EVA) dataset</t>
  </si>
  <si>
    <t>Environment (Livable Places)</t>
  </si>
  <si>
    <t>Instagram, Twitter</t>
  </si>
  <si>
    <t>Remove social messages without coordinates</t>
  </si>
  <si>
    <t>26 June 2015 - 6 July 2015 (11 days)</t>
  </si>
  <si>
    <t>1,510 social messages (final labeled dataset)</t>
  </si>
  <si>
    <t>Using SVM, J48, and NB with NRC Emotion Lexicon feature. Firstly they train and tested in open dataset and get SVM is the best. Next, they build their own lexicon and re-train andevaluate the SVM with the additional new lexicon feature on their labeled dataset.</t>
  </si>
  <si>
    <t>sentiment analysis (AND) environment (AND) model</t>
  </si>
  <si>
    <t>https://www.mdpi.com/search?advanced=(@(abstract)sentiment%20analysis@(abstract)environment@(abstract)model)</t>
  </si>
  <si>
    <t>https://www.mdpi.com/1660-4601/18/1/253</t>
  </si>
  <si>
    <t>Factors Affecting Users’ Satisfaction with Urban Parks through Online Comments Data: Evidence from Shenzhen, China</t>
  </si>
  <si>
    <t>Ruixue Liu, Jing Xiao</t>
  </si>
  <si>
    <t>urban parks, users’ satisfaction, online comment data, textual analysis, sentiment analysis, Dianping</t>
  </si>
  <si>
    <t>It is essential to give full consideration to the potential barriers facing urban parks from their better functions and meeting residents&amp;rsquo; needs in terms of collective perception and satisfaction. This paper presents the methods of using social media (Dianping) data to investigate the potential factors affecting people&amp;rsquo;s satisfaction with urban parks in Shenzhen, China. Textual analysis and sentiment analysis make it feasible to identify the factors influencing people&amp;rsquo;s experience in parks. By measuring emotions towards these factors, a multiple linear regression model helps to explore the relationships between the factors and people&amp;rsquo;s satisfaction, and among them, determines the key ones. The results present the nine key factors of urban parks that affect the users&amp;rsquo; satisfaction, in addition to the common factors by previous studies including park size, vegetation, recreation facility, landscape visual effect, maintenance of facilities and plants, and environment cleanliness. A series of contextual factors also significantly influence people&amp;rsquo;s satisfaction, such as sign system, mosquito and air quality. Among these, sign system has the strongest influence. The results increase the understanding of the human-urban park relationship and identify the characteristics of urban parks that facilitate the degree of satisfaction promotion. Our findings may provide the managerial guidelines for planners and decision-makers to optimize people&amp;rsquo;s imperative qualities of urban life.</t>
  </si>
  <si>
    <t>This paper discusses urban park in Shenzhen, China, that may discusses green park</t>
  </si>
  <si>
    <t>https://drive.google.com/file/d/1ssGUgnKDSj12Si44l8wzStSZFP_i7M5g/view?usp=sharing</t>
  </si>
  <si>
    <t>They follow library/pre-trained model used by [50] (i.e. Paper 49 in this SLR).</t>
  </si>
  <si>
    <t>Environment (Urban Park), Green (Green Park)</t>
  </si>
  <si>
    <t>Dianping</t>
  </si>
  <si>
    <t>Comments from listed 79 parks</t>
  </si>
  <si>
    <t>Remove duplicate, irrelevant, and comercial comments</t>
  </si>
  <si>
    <t>June 2011 - June 2020 (9 years)</t>
  </si>
  <si>
    <t>11,272 comments</t>
  </si>
  <si>
    <t>One researcher annotates all of the Dianping data in the sample. The other three researchers annotate 1000 random comments to assess the reliability of different human annotators. A metric of comparison is derived with K = 0.736.</t>
  </si>
  <si>
    <t>The annotation firstly use Ekman’s six basic emotions (anger, disgust, fear, sadness, happiness, and surprise), then mapped into three sentiment polarities.</t>
  </si>
  <si>
    <t>no_additional_detail
Edit:
After second look, this paper is using ANEW Lexicon following [50] (Paper 49 in this SLR). Meanwhile, regression discussed in here is used for satisfaction factor analysis instead of analyzing the sentiment.</t>
  </si>
  <si>
    <t>https://www-sciencedirect-com.bibliopass.unito.it/science/article/pii/S1474034618301320</t>
  </si>
  <si>
    <t>Game-based crowdsourcing to support collaborative customization of the definition of sustainability</t>
  </si>
  <si>
    <t>MazdakNik Bakhta, Tamer E.El-Dirabyb, MoeinHosseinic</t>
  </si>
  <si>
    <t>Sustainability, Social media, Urban infrastructure, Computational linguistic, Machine learning, Crowdsourcing</t>
  </si>
  <si>
    <t>Successful adoption and management of sustainable urban systems hinges on the community embracing these systems. Capturing citizens’ ideas, views, and assessments of the built environment will be essential to this goal. In collaborative city planning, these are qualified and valued forms of partial knowledge that should be collectively used to shape the decision making process of urban planning. Among other tools, social media and online social network analytics can provide means to capture elements of such a distributed knowledge. While a structured definition of sustainability (normally dictated in a top-down fashion) may not sufficiently respond well to the pluralist nature of such knowledge acquisition; dealing with the unstructured community inputs, assessments and contributions on social media can be confusing. We can detect fully relevant topics/ideas in community discussions; but they typically suffer from lack of coherence.In this paper, we advocate the use of a semi-structured approach for capturing, analyzing, and interpreting citizens’ inputs. Public officials and professionals can develop the main elements (topical aspects) of sustainability, which can act as the skeleton of a taxonomy. It is however, the community inputs/ideas (in our case collected via social media and parsed), that can shape-up that skeleton and augment those topical aspects with adding the required semantic depth. In more specific terms, we collected tweets for four urban infrastructure mega-projects in North America. Then we used a game-with-a-purpose to crowdsource the identification of topics for a training set of tweets. This was then used to train machine learning algorithms to cluster the rest of collected tweets. We studied the semantic (finding the topics) of tweets as well as their sentiment (in terms of being opposing or supportive of a project). Our classification tested different decision trees with different topic hierarchies. We considered/extracted eight different linguistic features in studying contents of a tweet. Finally, we examined the accuracy of three algorithms in classifying tweets according to the sequence in the tree, and based on the extracted features. These are: K-nearest neighbors, Naïve Bayes classifiers and Support Vector Machines (SVM).Respective to our data set, SVM outperformed other algorithms. Semantic analysis was insensitive to the depth/number of linguistic features considered. In contrast, sentiment analysis was enhanced when part of speech (PoS) was tracked. Interestingly, our work shows that considering the topic (semantic) of a tweet helped enhance the accuracy of sentiment analysis: including topical class as a feature in conducting sentiment analysis results in higher accuracies. This could be used as means to detect the evolution of community opinion: that topic-based social networks are evolving within the communities tweeting about urban projects. It could also be used to identify the topics of top priority to the community or the ones that have the widest spread of views. In our case, these were mainly the impacts of the design and engineering features on social issues.</t>
  </si>
  <si>
    <t>This paper discusses sentiment analysis on sustainable urban systems</t>
  </si>
  <si>
    <t>https://drive.google.com/file/d/1x3J_Vmwl5Hrrsp7fQd-NVX1-mzzl5Aou/view?usp=sharing</t>
  </si>
  <si>
    <t>Environment, Sustainability (Sustainable Urban Systems)</t>
  </si>
  <si>
    <t>Tweets about four North American light rail transit (LRT) projects (the exact keywords do not explained by the authors)</t>
  </si>
  <si>
    <t>Remove repeated and irrelevant tweets</t>
  </si>
  <si>
    <t>18 months (the exact range does not explained by the authors)</t>
  </si>
  <si>
    <t>40,900 tweets (original scrap result), 1,228 tweets (final analysis)</t>
  </si>
  <si>
    <t>The dataset was annotated using gammification scheme where the detail can be seen in [30]. Each tweet was annotated by several players (the authors do not mention about quorum and average number of annotators for each tweet).</t>
  </si>
  <si>
    <t>Using SVM, NB, kNN, DT with unigram, bigrams, tweets elements, and PoS features (they also experiment in feature combination). Best performance was achieved by SVM.</t>
  </si>
  <si>
    <t>https://www.mdpi.com/2071-1050/11/22/6259</t>
  </si>
  <si>
    <t>Identification of Enablers and Barriers for Public Bike Share System Adoption using Social Media and Statistical Models</t>
  </si>
  <si>
    <t>Ainhoa Serna, Tomas Ruiz, Jon Kepa Gerrikagoitia, Rosa Arroyo</t>
  </si>
  <si>
    <t>sustainable transport, public bike share (PBS) systems, transportation, social media analysis, sentiment analysis</t>
  </si>
  <si>
    <t>Public bike share (PBS) systems are meant to be a sustainable urban mobility solution in areas where different travel options and the practice of active transport modes can diminish the need on the vehicle and decrease greenhouse gas emission. Although PBS systems have been included in transportation plans in the last decades experiencing an important development and growth, it is crucial to know the main enablers and barriers that PBS systems are facing to reach their goals. In this paper, first, sentiment analysis techniques are applied to user generated content (UGC) in social media comments (Facebook, Twitter and TripAdvisor) to identify these enablers and barriers. This analysis provides a set of explanatory variables that are combined with data from official statistics and the PBS observatory in Spain. As a result, a statistical model that assesses the connection between PBS use and certain characteristics of the PBS systems, utilizing sociodemographic, climate, and positive and negative opinion data extracted from social media is developed. The outcomes of the research work show that the identification of the main enablers and barriers of PBS systems can be effectively achieved following the research method and tools presented in the paper. The findings of the research can contribute to transportation planners to uncover the main factors related to the adoption and use of PBS systems, by taking advantage of publicly available data sources.</t>
  </si>
  <si>
    <t>This paper discusses sentiment analysis on public bike share to support sustainable urban mobility</t>
  </si>
  <si>
    <t>https://drive.google.com/file/d/1QuDXyeU1mBKgKZbUz_n2n1Zl0YRm89Tb/view?usp=sharing</t>
  </si>
  <si>
    <t>Sustainability (Sustainable Urban Mobility)</t>
  </si>
  <si>
    <t>TripAdvisor Review, Facebook, Twitter</t>
  </si>
  <si>
    <t>Listed account and hashtag (Twitter), Listed Facebook pages (Facebook), “Transport” and “Outdoor activities” sections (TripAdvisor Review). The exact list do not described by the authors.</t>
  </si>
  <si>
    <t>2013-2014 (1 year)</t>
  </si>
  <si>
    <t>Catalan, Spanish, English</t>
  </si>
  <si>
    <t>https://arxiv.org/search/advanced?advanced=&amp;terms-0-operator=AND&amp;terms-0-term=sentiment+analysis&amp;terms-0-field=abstract&amp;terms-1-operator=AND&amp;terms-1-term=food&amp;terms-1-field=abstract&amp;terms-2-operator=AND&amp;terms-2-term=lexicon&amp;terms-2-field=abstract&amp;classification-physics_archives=all&amp;classification-include_cross_list=include&amp;date-filter_by=all_dates&amp;date-year=&amp;date-from_date=&amp;date-to_date=&amp;date-date_type=submitted_date&amp;abstracts=show&amp;size=50&amp;order=-announced_date_first</t>
  </si>
  <si>
    <t>https://arxiv.org/abs/2102.11033</t>
  </si>
  <si>
    <t>IFoodCloud: A Platform for Real-time Sentiment Analysis of Public Opinion about Food Safety in China</t>
  </si>
  <si>
    <t>Dachuan Zhang, Haoyang Zhang, Zhisheng Wei, Yan Li, Zhiheng Mao, Chunmeng He, Haorui Ma, Xin Zeng, Xiaoling Xie, Xingran Kou, Bingwen Zhang</t>
  </si>
  <si>
    <t>The Internet contains a wealth of public opinion on food safety, includingviews on food adulteration, food-borne diseases, agricultural pollution,irregular food distribution, and food production issues. In order tosystematically collect and analyse public opinion on food safety, we developedIFoodCloud, a platform for the real-time sentiment analysis of public opinionon food safety in China. It collects data from more than 3,100 public sourcesthat can be used to explore public opinion trends, public sentiment, andregional attention differences of food safety incidents. At the same time, weconstructed a sentiment classification model using multiple lexicon-based anddeep learning-based algorithms integrated with IFoodCloud that provide anunprecedented rapid means of understanding the public sentiment toward specificfood safety incidents. Our best model's F1-score achieved 0.9737. Further,three real-world cases are presented to demonstrate the application androbustness. IFoodCloud could be considered a valuable tool for promotescientisation of food safety supervision and risk communication.</t>
  </si>
  <si>
    <t>This paper discusses sentiment analysis on food safety</t>
  </si>
  <si>
    <t>https://drive.google.com/file/d/1itGE6yn7TfwisGG63hUbU3BlNb1312s_/view?usp=sharing</t>
  </si>
  <si>
    <t>Food (Food Safety)</t>
  </si>
  <si>
    <t>News Article Comment, BBS, and Blog forum</t>
  </si>
  <si>
    <t>Keyword related to food safety topic (the exact query is not given by the authors)</t>
  </si>
  <si>
    <t>Remove invalid data (the definition of invalid is unclear), randomly selected 10,000 comments to be annotated</t>
  </si>
  <si>
    <t>June 2019 - January 2020 (7 months)</t>
  </si>
  <si>
    <t>100,000 comments (for analysis), 10,000 comments (for model training and testing)</t>
  </si>
  <si>
    <t>Using Senta pretrained model, lexicon-based model (build by themself), and SVM, MLP, LSTM using word2vec. The best performance was achieved by LSTM</t>
  </si>
  <si>
    <t>https://www-scopus-com.bibliopass.unito.it/record/display.uri?eid=2-s2.0-85102339598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122&amp;citeCnt=0&amp;searchTerm=</t>
  </si>
  <si>
    <t>Implementation of Machine Learning for Sentiment Analysis of Social and Political Orientation in Pekanbaru City</t>
  </si>
  <si>
    <t>Setiawan A.</t>
  </si>
  <si>
    <t>Nowadays, people are free to express their opinions regarding a problem in online social networks. One of most popular social network used to express opinions is Twitter. Public opinion in online social network has become a new source of big data that is interesting to be investigated. Opinion expressed by the public through social media is valuable data that can be further processed by using natural language processing (NLP). This research is expected to explain the social, economic, and political orientation of the people of Pekanbaru city by utilizing NLP algorithm. In addition, in terms of data sources, similar research is dominated by national studies, a little local. This research used Sentiment Analysis of Natural Language Processing (NLP) algorithm to analyze Pekanbaru citizen's views and perceptions about social and political issues. The methods consist of: (i) data collection, (ii) data preprocessing, and (iii) sentiment classification. Thousands of tweets were extracted from Twitter API platform as research samples. As a result, the research has obtained 833 tweets about social orientation and 156 tweets about political trends. Overall, our tweets mined data were dominated with positive sentiments (53%). Education was the topic with most positive sentiments (42%) while political figure was the topic with most neutral sentiments (65%) and environment was the topic with most negative sentiments (56%). Regarding the discourses, "sampah"(garbage, waste, trash, etc) was the most posted and discussed in Twitter along with floods and air pollution topics.</t>
  </si>
  <si>
    <t>This paper discusses sentiment analysis on environmental problem</t>
  </si>
  <si>
    <t>https://drive.google.com/file/d/1oAHOhorWU50kJO5U9bGLZpLNgD3LP6Ot/view?usp=sharing</t>
  </si>
  <si>
    <t>Waste, Pollution (Air Pollution)</t>
  </si>
  <si>
    <t>14 keywords related to environmental topics (the exact query is not given by the authors)</t>
  </si>
  <si>
    <t>March 2021 - June 2021</t>
  </si>
  <si>
    <t>833 tweets (test set and final analysis), 250 tweets (training set)</t>
  </si>
  <si>
    <t>Using kNN with TF*IDF feature</t>
  </si>
  <si>
    <t>https://www-scopus-com.bibliopass.unito.it/record/display.uri?eid=2-s2.0-85045045768&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673&amp;citeCnt=23&amp;searchTerm=</t>
  </si>
  <si>
    <t>Investigating the emotional responses of individuals to urban green space using twitter data: A critical comparison of three different methods of sentiment analysis</t>
  </si>
  <si>
    <t>Urban Planning</t>
  </si>
  <si>
    <t>Roberts H., Resch B., Sadler J., Chapman L., Petutschnig A., Zimmer S.</t>
  </si>
  <si>
    <t>Emotions, Sentiment analysis, Twitter, Urban green space, Urban planning</t>
  </si>
  <si>
    <t>In urban research, Twitter data have the potential to provide additional information about urban citizens, their activities, mobility patterns and emotion. Extracting the sentiment present in tweets is increasingly recognised as a valuable approach to gathering information on the mood, opinion and emotional responses of individuals in a variety of contexts. This article evaluates the potential of deriving emotional responses of individuals while they experience and interact with urban green space. A corpus of over 10,000 tweets relating to 60 urban green spaces in Birmingham, United Kingdom was analysed for positivity, negativity and specific emotions, using manual, semi-automated and automated methods of sentiment analysis and the outputs of each method compared. Similar numbers of tweets were annotated as positive/neutral/negative by all three methods; however, inter-method consistency in tweet assignment between the methods was low. A comparison of all three methods on the same corpus of tweets, using character emojis as an additional quality control, identifies a number of limitations associated with each approach. The results presented have implications for urban planners in terms of the choices available to identify and analyse the sentiment present in tweets, and the importance of choosing the most appropriate method. Future attempts to develop more reliable and accurate algorithms of sentiment analysis are needed and should focus on semi-automated methods.</t>
  </si>
  <si>
    <t>This paper discusses sentiment analysis on urban green space</t>
  </si>
  <si>
    <t>https://drive.google.com/file/d/1LYO42RxD47a4cRKpLWerK8vbaPDHVy5k/view?usp=sharing</t>
  </si>
  <si>
    <t>Green (Urban Green Space)</t>
  </si>
  <si>
    <t>Keywords related to listed 60 urban space sites (the exact query is not given by the authors)</t>
  </si>
  <si>
    <t>Remove duplicate tweets</t>
  </si>
  <si>
    <t>June 2015 - May 2016 (1 year)</t>
  </si>
  <si>
    <t>10,268 tweets</t>
  </si>
  <si>
    <t>The authors do not mention exactly who are the annotators. The authors randomly pick 1,000 tweets to be annotated by 5 annotators and they count the pariwise Cohen's Kappa</t>
  </si>
  <si>
    <t>In the first layer, they annotate the sentiment using three polarities scheme</t>
  </si>
  <si>
    <t>Using ANEW Lexicon</t>
  </si>
  <si>
    <t>https://www.springeropen.com/search?query=%28%E2%80%9CSentiment+Analysis%E2%80%9D%29+AND+%28%E2%80%9CGreen%E2%80%9D+OR+%E2%80%9CNature%E2%80%9D+OR+%E2%80%9CEnvironment%E2%80%9D+OR+%E2%80%9CChemical%E2%80%9D+OR+%E2%80%9CFood%E2%80%9D+OR+%E2%80%9CPlant%E2%80%9D+OR+%E2%80%9COrganism%E2%80%9D+OR+%E2%80%9CClimate+Change%E2%80%9D+OR+%E2%80%9CSustainability%E2%80%9D+OR+%22Sustainable%22+OR+%E2%80%9CCarbon%E2%80%9D+OR+%22Emission%22+OR+%22Waste%22+OR+%22Pollution%22+OR+%22Global+Warming%22%29+AND+%28%E2%80%9CCorpora%E2%80%9D+OR+%E2%80%9CLexicon%E2%80%9D+OR+%E2%80%9CModel%E2%80%9D+OR+%E2%80%9CAlgorithm%E2%80%9D+OR+%E2%80%9CClassifier%E2%80%9D%29&amp;searchType=publisherSearch</t>
  </si>
  <si>
    <t>https://journalofbigdata.springeropen.com/articles/10.1186/s40537-021-00551-6</t>
  </si>
  <si>
    <t>Modeling the public attitude towards organic foods: a big data and text mining approach</t>
  </si>
  <si>
    <t>Journal of Big Data</t>
  </si>
  <si>
    <t>Anupam Singh, Aldona Glińska-Neweś</t>
  </si>
  <si>
    <t>Organic foods, Text mining, Big data, Sentiment analysis, Latent Dirichlet Allocation (LDA), Topic modeling, Machine learning</t>
  </si>
  <si>
    <t>This study aims to identify the topics that users post on Twitter about organic foods and to analyze the emotion-based sentiment of those tweets. The study addresses a call for an application of big data and text mining in different fields of research, as well as proposes more objective research methods in studies on food consumption. There is a growing interest in understanding consumer choices for foods which are caused by the predominant contribution of the food industry to climate change. So far, customer attitudes towards organic food have been studied mostly with self-reported methods, such as questionnaires and interviews, which have many limitations. Therefore, in the present study, we used big data and text mining techniques as more objective methods to analyze the public attitude about organic foods. A total of 43,724 Twitter posts were extracted with streaming Application Programming Interface (API). Latent Dirichlet Allocation (LDA) algorithm was applied for topic modeling. A test of topic significance was performed to evaluate the quality of the topics. Public sentiment was analyzed based on the NRC emotion lexicon by utilizing Syuzhet package. Topic modeling results showed that people discuss on variety of themes related to organic foods such as plant-based diet, saving the planet, organic farming and standardization, authenticity, and food delivery, etc. Sentiment analysis results suggest that people view organic foods positively, though there are also people who are skeptical about the claims that organic foods are natural and free from chemicals and pesticides. The study contributes to the field of consumer behavior by implementing research methods grounded in text mining and big data. The study contributes also to the advancement of research in the field of sustainable food consumption by providing a fresh perspective on public attitude toward organic foods, filling the gaps in existing literature and research.</t>
  </si>
  <si>
    <t>This paper discussess sentiment analysis on organic food</t>
  </si>
  <si>
    <t>https://drive.google.com/file/d/1EzqxNTkWW5o6imjk3zVLTY63dgE3mU8O/view?usp=sharing</t>
  </si>
  <si>
    <t>Organic Food</t>
  </si>
  <si>
    <t>Remove advertisements, duplicate, and irrelevant tweets</t>
  </si>
  <si>
    <t>10 January 2021 - 7 March 2021 (2 months)</t>
  </si>
  <si>
    <t>43,724 tweets (original scrap result), 41,009 tweets (final analysis)</t>
  </si>
  <si>
    <t>https://www.mdpi.com/2071-1050/9/2/85</t>
  </si>
  <si>
    <t>Monitoring Environmental Quality by Sniffing Social Media</t>
  </si>
  <si>
    <t>Zhibo Wang, Lei Ke, Xiaohui Cui, Qi Yin, Longfei Liao, Lu Gao, Zhenyu Wang</t>
  </si>
  <si>
    <t>social media, environmental quality, environment monitoring, Support Vector Machine (SVM)</t>
  </si>
  <si>
    <t>Nowadays, the environmental pollution and degradation in China has become a serious problem with the rapid development of Chinese heavy industry and increased energy generation. With sustainable development being the key to solving these problems, it is necessary to develop proper techniques for monitoring environmental quality. Compared to traditional environment monitoring methods utilizing expensive and complex instruments, we recognized that social media analysis is an efficient and feasible alternative to achieve this goal with the phenomenon that a growing number of people post their comments and feelings about their living environment on social media, such as blogs and personal websites. In this paper, we self-defined a term called the Environmental Quality Index (EQI) to measure and represent people’s overall attitude and sentiment towards an area’s environmental quality at a specific time; it includes not only metrics for water and food quality but also people’s feelings about air pollution. In the experiment, a high sentiment analysis and classification precision of 85.67% was obtained utilizing the support vector machine algorithm, and we calculated and analyzed the EQI for 27 provinces in China using the text data related to the environment from the Chinese Sina micro-blog and Baidu Tieba collected from January 2015 to June 2016. By comparing our results to with the data from the Chinese Academy of Sciences (CAS), we showed that the environment evaluation model we constructed and the method we proposed are feasible and effective.</t>
  </si>
  <si>
    <t>This paper discusses sentiment analysis on pollution</t>
  </si>
  <si>
    <t>https://drive.google.com/file/d/1De9VH7GQMX4viZQCeykpkKzjG8Aze83g/view?usp=sharing</t>
  </si>
  <si>
    <t>Environment (Water Quality), Food (Food Quality), Pollution (Air Pollution)</t>
  </si>
  <si>
    <t>TieBa, Weibo</t>
  </si>
  <si>
    <t>Keywords related to environment (the exact query is not given by the authors)</t>
  </si>
  <si>
    <t>Filtering irrelevant text using TextRank algorithm</t>
  </si>
  <si>
    <t>January 2015 - June 2016 (1.5 years)</t>
  </si>
  <si>
    <t>3,500,210 posts (original scrap result), 1,500,000 (final analysis), 7,500 (training set), 5,000 (testing set)</t>
  </si>
  <si>
    <t xml:space="preserve">The dataset was annotated by expert (authors self). </t>
  </si>
  <si>
    <t>Using SVM with emotional thesaurus from “Sogou
thesaurus”, their own emotiotional lexicon, and TF*IDF</t>
  </si>
  <si>
    <t>https://www-scopus-com.bibliopass.unito.it/record/display.uri?eid=2-s2.0-85117610425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82&amp;citeCnt=0&amp;searchTerm=</t>
  </si>
  <si>
    <t>Naagarik: A Machine Learning Framework for Intelligent Analysis of Civic Issues</t>
  </si>
  <si>
    <t>2021 Asian Conference on Innovation in Technology, ASIANCON 2021</t>
  </si>
  <si>
    <t>Satish A., Shankar S.B., Kavitha K.N.</t>
  </si>
  <si>
    <t>accountable, categorisation, citizen-generated, civic issues, local government, sentiment analysis</t>
  </si>
  <si>
    <t xml:space="preserve">This paper introduces Naagarik, a framework which analyses hyperlocal, real-time citizen-generated tweets filtered by location, and determines whether they are civic issues or not. It further classifies the civic issues into different categories like Waste/Garbage, Water, Potholes and more. In addition to this, we compute the sentiment of the reports to capture their severity. We use Machine Learning and Natural Language Processing techniques like Logistic Regression, Support Vector Machines and the VADER sentiment analyzer to perform the three-step process of identification, classification and sentiment analysis respectively. These models are chosen on the basis of better performance metrics exhibited, when compared to other text classification algorithms. Thus, our framework bridges the gap between a city's local government and its citizens by highlighting their grievances based on relevance, category and severity. </t>
  </si>
  <si>
    <t>This paper sentiment analysis on civic isues</t>
  </si>
  <si>
    <t>https://drive.google.com/file/d/1-DlhNVx4Z34nvKj2nDD1-zeNxTVecPWO/view?usp=sharing</t>
  </si>
  <si>
    <t>Yes - Scrap new and combine with existing dataset</t>
  </si>
  <si>
    <t>They used LR for civic vs non-civic classification, then build model using SVM, RNN, and NB for civic issue categorization, and finally analyze the sentiment using VADER</t>
  </si>
  <si>
    <t>Environment (Air, Water), Waste (Plastic, Sewage, Sanitation)</t>
  </si>
  <si>
    <t>Reap Benefit, Twitter</t>
  </si>
  <si>
    <t>32,173 documents</t>
  </si>
  <si>
    <t>https://www-sciencedirect-com.bibliopass.unito.it/science/article/pii/S0747563216301509</t>
  </si>
  <si>
    <t>Not all emotions are created equal: Expressive behavior of the networked public on China's social media site</t>
  </si>
  <si>
    <t>YunyaSonga, Xin-YuDaib, JiaWangc</t>
  </si>
  <si>
    <t>Weibo, Emotional homophily, Social media, Online discussion networks, Connectedness, Responsiveness</t>
  </si>
  <si>
    <t>This study attempts to investigate the online expressive behavior of social media users in China. Specifically, we combine machine learning-based textual analysis with social network analysis to examine the structure and content of the discussion network which formed around the political aspects of food safety issues on China's Twitter-like Weibo. The findings suggest that Weibo-mediated communication space does not serve as an effective forum for deliberative discussion because people of like mind tend to cluster and the factor of emotion predominates. Further statistical analyses of a hand-coded sample show that emotional discussions influence people more than cognitive discussions, with distinct emotions (e.g., anger, fear and sadness) having different effects. A poster's status is also found to matter. We contend that this kind of online civic talk underlines an expressive form of rationality that transcends the dominant bipolar instrumental-communicative dimension for understanding the use of social media in online political discussion.</t>
  </si>
  <si>
    <t>This paper discusses emotion analysis on food safety issue</t>
  </si>
  <si>
    <t>https://drive.google.com/file/d/1MzM4LSMrPtqJZQgX-lj-ihA6f6YxtZSp/view?usp=sharing</t>
  </si>
  <si>
    <t>Food Safety, Government</t>
  </si>
  <si>
    <t>Randomly pick 6,000 posts to be labeled</t>
  </si>
  <si>
    <t>1 June 2014 - 9 August 2014 (2 months)</t>
  </si>
  <si>
    <t>43,575 posts (original scrap result), 6,000 posts (final labeled dataset)</t>
  </si>
  <si>
    <t>Using SVM (the feature used does not explained by the authors)</t>
  </si>
  <si>
    <t>sentiment analysis (AND) environment (AND) classifier</t>
  </si>
  <si>
    <t>https://aclanthology.org/search/?q=%28%22sentiment+analysis%22%29AND%28%22environment%22%29AND%28%22classifier%22%29</t>
  </si>
  <si>
    <t>https://aclanthology.org/Y15-1065.pdf</t>
  </si>
  <si>
    <t>Predicting Sector Index Movement with Microblogging Public Mood Time Series on Social Issues</t>
  </si>
  <si>
    <t>Proceedings of the 29th Pacific Asia Conference on Language, Information and Computation</t>
  </si>
  <si>
    <t>Yujie Lu, Jinlong Guo, Kotaro Sakamoto, Hideyuki Shibuki, Tatsunori Mori</t>
  </si>
  <si>
    <t>This paper develops a technique that unfolds public mood on social issues from real-time social media for sector index prediction. We first propose a low-dimensional support vector machine (SVM) classifier using surrounding information for twitter sentiment classification. Then, we generate public mood time series by aggregating message-level weighted daily mood (WDM) based on the sentiment classification results. Lastly, we evaluate our method against the real stock index in two kinds of time periods (fluctuating and monotonous) separately using static cross-correlation coefficient (CCF) and dynamic vector auto-regression (VAR). The experiments on “food safety” issue show that the proposed WDM method outperforms the wordlevel baseline method in predicting stock movement, especially during fluctuating period.</t>
  </si>
  <si>
    <t>This paper discusses sentiment analysis on food safety issue</t>
  </si>
  <si>
    <t>https://drive.google.com/file/d/1Cjd0s30eh_SGvYPKX9dU3oTZ2MSdRmXs/view?usp=sharing</t>
  </si>
  <si>
    <t>Food Safety</t>
  </si>
  <si>
    <t>Only consider the original posts</t>
  </si>
  <si>
    <t>1 October 2012 - 31 December 2012 (3 months)</t>
  </si>
  <si>
    <t>51,611 posts (original posts), 901 posts (final labeled dataset)</t>
  </si>
  <si>
    <t>The authors only mention "the annotators" without explaining whether expert or crowdsourcing.</t>
  </si>
  <si>
    <t>Using SVM with unigram, text features, surrounding info, and user info features</t>
  </si>
  <si>
    <t>https://www-scopus-com.bibliopass.unito.it/record/display.uri?eid=2-s2.0-85122861680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60&amp;citeCnt=0&amp;searchTerm=</t>
  </si>
  <si>
    <t>Public Perceptions on Climate Change: A Sentiment Analysis Approach</t>
  </si>
  <si>
    <t>GEMA Online Journal of Language Studies</t>
  </si>
  <si>
    <t>Taufek T.E., Nor N.F.M., Jaludin A., Tiun S., Choy L.K.</t>
  </si>
  <si>
    <t>Climate change, Corpus-driven, Discourse analysis, Malaysian English online newspapers, Sentiment analysis</t>
  </si>
  <si>
    <t>Public perception on climate change is a paramount component that affects the implementation of adaptation and mitigation measures. Taking into account the public perceptions on the issue may assist decision-makers in producing appropriate strategies to ameliorate the impacts of climate change. A corpus-driven sentiment analysis approach was done to classify the polarity of Malaysian public perceptions, identify the sentiment lexicon, and analyse the public sentiments. A part of a specialised corpus namely the Malaysian Diachronic Climate Change Corpus (MyDCCC) was developed from The Sun Daily and was used as the data for this study. The methodology involved the employment of Azure Machine Learning software to conduct sentiment analysis to explore the polarity of public sentiments, corpus analysis approach to identify the sentiment lexicon and discourse analysis to analyse public sentiments based on the identified sentiment lexicon. The results revealed that the majority of public sentiments appeared to be negative, depicting sentiment words such as long, critical, and serious. Positive sentiment words also prevailed such as better, best and hope. The discourse analysis revealed that the public is reasonably insightful of climate change although their sentiments appeared to be negative. However, the negative stance was largely influenced by the public's indignation with how decision-makers handle the climate change issue. Ironically, the negative sentiments may be an indication for the decision-makers to improve their approach in addressing climate change. This study has contributed significantly to research on public perceptions of climate change in the Malaysian context.</t>
  </si>
  <si>
    <t>https://drive.google.com/file/d/1_K9ddoGwqJEU0Fc7FH_7Pd0b5twJmSpd/view?usp=sharing</t>
  </si>
  <si>
    <t>The Sun Daily</t>
  </si>
  <si>
    <t>climate change Malaysia</t>
  </si>
  <si>
    <t>Remove non-editorial, duplicate, and irrelevant articles</t>
  </si>
  <si>
    <t>May 2017 - May 2021 (4 years)</t>
  </si>
  <si>
    <t>509 articles (original scrap result), 59 articles (final analysis)</t>
  </si>
  <si>
    <t>Using Azure Machine Learning library</t>
  </si>
  <si>
    <t>https://www-scopus-com.bibliopass.unito.it/record/display.uri?eid=2-s2.0-85062863096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561&amp;citeCnt=64&amp;searchTerm=</t>
  </si>
  <si>
    <t>Rapidly declining remarkability of temperature anomalies may obscure public perception of climate change</t>
  </si>
  <si>
    <t>Proceedings of the National Academy of Sciences of the United States of America</t>
  </si>
  <si>
    <t>Moore F.C.</t>
  </si>
  <si>
    <t>Baseline, Climate change, Perception, Temperature, Twitter</t>
  </si>
  <si>
    <t>The changing global climate is producing increasingly unusual weather relative to preindustrial conditions. In an absolute sense, these changing conditions constitute direct evidence of anthropogenic climate change. However, human evaluation of weather as either normal or abnormal will also be influenced by a range of factors including expectations, memory limitations, and cognitive biases. Here we show that experience of weather in recent years- rather than longer historical periods-determines the climatic baseline against which current weather is evaluated, potentially obscuring public recognition of anthropogenic climate change. We employ variation in decadal trends in temperature at weekly and county resolution over the continental United States, combined with discussion of the weather drawn from over 2 billion social media posts. These data indicate that the remarkability of particular temperatures changes rapidly with repeated exposure. Using sentiment analysis tools, we provide evidence for a "boiling frog" effect: The declining noteworthiness of historically extreme temperatures is not accompanied by a decline in the negative sentiment that they induce, indicating that social normalization of extreme conditions rather than adaptation is driving these results. Using climate model projections we show that, despite large increases in absolute temperature, anomalies relative to our empirically estimated shifting baseline are small and not clearly distinguishable from zero throughout the 21st century.</t>
  </si>
  <si>
    <t>https://drive.google.com/file/d/1BqjjTH978ncyiTrL4nIlKwtdVloDCYh1/view?usp=sharing</t>
  </si>
  <si>
    <t>Scrap all tweets in specific time range and geo-location (US)</t>
  </si>
  <si>
    <t>Remove tweets that do not discuss weather (using list of word matching, the list is given in the supplementary file), then manually pick random 6,000 tweets to be verified for final analysis</t>
  </si>
  <si>
    <t>March 2014 - November 2016 (2.5 years)</t>
  </si>
  <si>
    <t>2.18 billion tweets (original scrap result), 6,000 tweets (final analysis)</t>
  </si>
  <si>
    <t>Using LIWC and VADER library</t>
  </si>
  <si>
    <t>https://www-scopus-com.bibliopass.unito.it/record/display.uri?eid=2-s2.0-85091563540&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377&amp;citeCnt=3&amp;searchTerm=</t>
  </si>
  <si>
    <t>Sentiment Analysis of Shared Tweets on Global Warming on Twitter with Data Mining Methods: A Case Study on Turkish Language</t>
  </si>
  <si>
    <t>Computational Intelligence and Neuroscience</t>
  </si>
  <si>
    <t>Kirelli Y., Arslankaya S.</t>
  </si>
  <si>
    <t xml:space="preserve">As the usage of social media has increased, the size of shared data has instantly surged and this has been an important source of research for environmental issues as it has been with popular topics. Sentiment analysis has been used to determine people's sensitivity and behavior in environmental issues. However, the analysis of Turkish texts has not been investigated much in literature. In this article, sentiment analysis of Turkish tweets about global warming and climate change is determined by machine learning methods. In this regard, by using algorithms that are determined by supervised methods (linear classifiers and probabilistic classifiers) with trained thirty thousand randomly selected Turkish tweets, sentiment intensity (positive, negative, and neutral) has been detected and algorithm performance ratios have been compared. This study also provides benchmarking results for future sentiment analysis studies on Turkish texts. </t>
  </si>
  <si>
    <t>This paper discusses sentiment analysis on global warming</t>
  </si>
  <si>
    <t>https://drive.google.com/file/d/1BDyUVBsuRLU6ZvL10-rW_d6SX9uQqI8s/view?usp=sharing</t>
  </si>
  <si>
    <t>Yes - Using existing dataset (non-related to topic)</t>
  </si>
  <si>
    <t>They train on existing dataset [35] and test on their own dataset.</t>
  </si>
  <si>
    <t>Climate Change (Global Warming)</t>
  </si>
  <si>
    <t>#iklimdegisikligi, #kureselisinma, #iklimetkisi (#climatechange, #globalwarming, #climateeffect)</t>
  </si>
  <si>
    <t>32,000 tweets (training dataset from [35]), 891 tweets (labeled testing dataset)</t>
  </si>
  <si>
    <t>The authors do not describe who is/are the annotator(s).</t>
  </si>
  <si>
    <t>They train on existing dataset [35] and test on their own dataset using NB, kNN, SVM, with word unigram feature.</t>
  </si>
  <si>
    <t>https://computationalsocialnetworks.springeropen.com/articles/10.1186/s40649-015-0016-5</t>
  </si>
  <si>
    <t>Sentiment leaning of influential communities in social networks</t>
  </si>
  <si>
    <t>Computational Social Networks</t>
  </si>
  <si>
    <t>Borut Sluban, Jasmina Smailović, Stefano Battiston, Igor Mozetič</t>
  </si>
  <si>
    <t>Social networks, Communities, Sentiment analysis, Influence</t>
  </si>
  <si>
    <t>Social media and social networks contribute to shape the debate on societal and policy issues, but the dynamics of this process is not well understood. As a case study, we monitor Twitter activity on a wide range of environmental issues. First, we identify influential users and communities by means of a network analysis of the retweets. Second, we carry out a content-based classification of the communities according to the main interests and profile of their most influential users. Third, we perform sentiment analysis of the tweets to identify the leaning of each community towards a set of common topics, including some controversial issues. This novel combination of network, content-based, and sentiment analysis allows for a better characterization of groups and their leanings in complex social networks.</t>
  </si>
  <si>
    <t>This paper discusses sentiment analysis on environmental issue</t>
  </si>
  <si>
    <t>https://drive.google.com/file/d/1SMJEnDCAVA2E04_42rxO-avvwWE9VJrJ/view?usp=sharing</t>
  </si>
  <si>
    <t>Energy (Green Energy, Renewable Energy, Sustainable Energy, Nuclear Energy), Pollution, Waste (Waste Recycling, Waste Management), Emission, Carbon</t>
  </si>
  <si>
    <t>Keywords related environment (see Table 6)</t>
  </si>
  <si>
    <t>Remove duplicate, marketing, and spamming tweets, then filter the tweets using specific list of words (see Table 5)</t>
  </si>
  <si>
    <t>January 2014 - December 2014 (1 year)</t>
  </si>
  <si>
    <t>1,600,000 tweets (smiley-labeled dataset), 48,971 tweets (hand-labeled general dataset), 6,735 tweets (their own hand-labeled specific domain dataset)</t>
  </si>
  <si>
    <t>Using SVM with TF*IDF feature</t>
  </si>
  <si>
    <t>sentiment analysis (AND) nature (AND) algorithm</t>
  </si>
  <si>
    <t>https://aclanthology.org/search/?q=%28%22sentiment+analysis%22%29AND%28%22nature%22%29AND%28%22algorithm%22%29</t>
  </si>
  <si>
    <t>https://aclanthology.org/P12-3028.pdf</t>
  </si>
  <si>
    <t>Social Event Radar: A Bilingual Context Mining and Sentiment Analysis Summarization System</t>
  </si>
  <si>
    <t>Proceedings of the ACL 2012 System Demonstrations</t>
  </si>
  <si>
    <t>Wen-Tai Hsieh, Chen-Ming Wu, Tsun Ku, Seng-Cho T. Chou</t>
  </si>
  <si>
    <t>Social Event Radar is a new social networking-based service platform, that aim to alert as well as monitor any merchandise flaws, food-safety related issues, unexpected eruption of diseases or campaign issues towards to the Government, enterprises of any kind or election parties, through keyword expansion detection module, using bilingual sentiment opinion analysis tool kit to conclude the specific event social dashboard and deliver the outcome helping authorities to plan “risk control” strategy. With the rapid development of social network, people can now easily publish their opinions on the Internet. On the other hand, people can also obtain various opinions from others in a few seconds even though they do not know each other. A typical approach to obtain required information is to use a search engine with some relevant keywords. We thus take the social media and forum as our major data source and aim at collecting specific issues efficiently and effectively in this work.</t>
  </si>
  <si>
    <t>This paper discusses general sentiment analysis but they also mention "food safety" that may relevant with sentiment analysis modeling on environmental topic</t>
  </si>
  <si>
    <t>https://drive.google.com/file/d/1UDnptre0q4rSBCCSdUePKuRT-fDa42DH/view?usp=sharing</t>
  </si>
  <si>
    <t>Food (Food Contamination, Food Safety)</t>
  </si>
  <si>
    <t>di(2-ethylhexyl)phthalate (DEPH)</t>
  </si>
  <si>
    <t>303 news portal (the total article does not described by the authors)</t>
  </si>
  <si>
    <t>They build lexicon based model</t>
  </si>
  <si>
    <t>https://www-scopus-com.bibliopass.unito.it/record/display.uri?eid=2-s2.0-85118713532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66&amp;citeCnt=1&amp;searchTerm=</t>
  </si>
  <si>
    <t>Social media based decision support model to solve Indonesian waste management problem: An improved version</t>
  </si>
  <si>
    <t>International Journal of Emerging Technology and Advanced Engineering</t>
  </si>
  <si>
    <t>Christopher Michael, Ditdit Nugeraha Utama</t>
  </si>
  <si>
    <t>Fuzzy logic, Machine learning, Sentiment analysis, Social media</t>
  </si>
  <si>
    <t>Twitter is a commonly used social media and can sometimes picture an entire situation especially environmental issues like waste management. Machine learning and sentiment analysis tools have also been used in many cases around the world and has produced useful results to assist decision making models. In this research Decision Support Model (DSM) and Sentiment Analysis with the help of Naïve Bayes Theorem was used to analyze the waste management case in Indonesia and find out how much improvement is needed in the current situation. The research has found that severe improvements in all of the 5 aspects analyzed is needed to elevate the waste management quality to the next level, especially with a low overall score of 45.29.</t>
  </si>
  <si>
    <t>This paper discusses sentiment analysis on waste management issue</t>
  </si>
  <si>
    <t>https://drive.google.com/file/d/1tYmdWgEk0czanyDdqf_ZPCc5s3kl7tEy/view?usp=sharing</t>
  </si>
  <si>
    <t>They said build SA model using NB on TextBlob in the abstract but in fact they directly used instant TextBlob library (without training) and validated only on 6 tweets.</t>
  </si>
  <si>
    <t>Waste (Waste Management)</t>
  </si>
  <si>
    <t>Sampah, Manajemen, Lingkungan (Waste, Management, Environment)</t>
  </si>
  <si>
    <t>July 2020 - August 2020 (1 month)</t>
  </si>
  <si>
    <t>496 tweets</t>
  </si>
  <si>
    <t>They only annotated 6 tweets to validate TextBlob instant SA library performance</t>
  </si>
  <si>
    <t>They used TextBlob instant SA library and validated it just in 6 annotated tweets</t>
  </si>
  <si>
    <t>https://dl.acm.org/doi/10.1145/3368756.3368997</t>
  </si>
  <si>
    <t>Social media sentiment monitoring in smart cities | Proceedings of the 4th International Conference on Smart City Applications</t>
  </si>
  <si>
    <t>SCA '19: Proceedings of the 4th International Conference on Smart City Applications</t>
  </si>
  <si>
    <t>Monir Dahbi, Rachid Saadane, Samir Mbarki</t>
  </si>
  <si>
    <t>Smart cities utilize different devices not only to solve the increasingly serious urban resource shortage, environmental pollution, traffic congestion, security risks but also to identify concerns of citizens. Building a smart city is not free from using social networks that have changed citizen's daily life and becoming a new source of real-time information, so there is no doubt that sentiment analysis can contribute as important decision support. we take these challenges by presenting a set of features that have been used with machine learning techniques, sentiment analysis, text classification to extract the intelligence needed from social media feeds containing Moroccan dialects. A case scenario analyses the opinions of users concerning the traffic in three cities in Morocco is illustrated in the following.</t>
  </si>
  <si>
    <t>This paper discusses sentiment analysis on environmental topic for smart city monitoring</t>
  </si>
  <si>
    <t>https://drive.google.com/file/d/1JaRd1r4KA4RsilumN30mEBZF73vmnfvV/view?usp=sharing</t>
  </si>
  <si>
    <t>Facebook, Twitter</t>
  </si>
  <si>
    <t>Keywords related to traffic, health, energy, politics (the exact query is not given by the authors)</t>
  </si>
  <si>
    <t>Only consider the original comments (Facebook) and tweets (Twitter), then manually pick random to be labeled for training and testing dataset</t>
  </si>
  <si>
    <t>4,000 comments and tweets (training dataset), 2,750 comments and tweets (testing dataset)</t>
  </si>
  <si>
    <t>Moroccan Arabic</t>
  </si>
  <si>
    <t>Using DT, SVM, kNN, NB with binary weighting, TF, IDF, TF*IDF. They also try to used translation method. Best performance was obtained by SVM with translation.</t>
  </si>
  <si>
    <t>https://www-sciencedirect-com.bibliopass.unito.it/science/article/pii/S2210537918302336</t>
  </si>
  <si>
    <t>Socio-Sentic framework for sustainable agricultural governance</t>
  </si>
  <si>
    <t>Sustainable Computing: Informatics and Systems</t>
  </si>
  <si>
    <t>AkshiKumar, AbhilashaSharma</t>
  </si>
  <si>
    <t>Sustainable agriculture, Agricultural governance, Opinion mining, Machine learning, Twitter</t>
  </si>
  <si>
    <t>Livelihood security plays a critical role in strengthening the socio- economic situation of a country. Agriculture is one such sector which is expected to provide a complete array of economic, social, and environmental services. Good governance and management of allied policies at all levels is favourable for long-term sustainability of agricultural sector. The accountability of government is a direct measure of its social responsibility and sustainability. Social media as a powerful online platform reinforces hype and provides opportunities to extract and analyze public opinion about various governmental schemes and policies including the ones related to agriculture. The e-participation platforms such as Twitter offer unparallel means to intelligently gauge the consensus and orientation of people towards an agricultural policy. Motivated by this, the work presented in this research, proffers a Socio-Sentic framework for sustainable agricultural governance which probes the sentiment polarity of user-content on Twitter pertaining to government policies, specifically agricultural policies. In this intelligent analytic framework, supervised machine learning algorithms have been implemented and compared using tweets on an Indian Agricultural Policy launched in 2016, ‘Pradhan Mantri Fasal Bima Yojana’ (PMFBY). The preliminary results indicate that the adoption of the proposed framework for soliciting and probing citizen feedback for government policy evaluation can lead to a sustainable agricultural development.</t>
  </si>
  <si>
    <t>This paper discusses sentiment analysis on sustainable agricultural develpment</t>
  </si>
  <si>
    <t>https://drive.google.com/file/d/165SCngbJU7X_GNqQnnLq1sx1ohBHqo2u/view?usp=sharing</t>
  </si>
  <si>
    <t>Sustainability (Sustainable Agriculture)</t>
  </si>
  <si>
    <t>#PradhanMantriFasalBimaYojna, #PMFBY</t>
  </si>
  <si>
    <t>13 January 2016 - 13 February 2016; 18 February 2016 - 18 March 2016 (8 weeks)</t>
  </si>
  <si>
    <t>1008 tweets</t>
  </si>
  <si>
    <t>Using MLP, kNN, NB, SVM, DT. The feature used does not explained by the authors but it seems that they used word unigram.</t>
  </si>
  <si>
    <t>https://www.mdpi.com/search?advanced=(@(abstract)sentiment%20analysis@(abstract)food@(abstract)lexicon)</t>
  </si>
  <si>
    <t>https://www.mdpi.com/1996-1073/14/18/5787</t>
  </si>
  <si>
    <t>Sustainable Consumption in Consumer Behavior in the Time of COVID-19: Topic Modeling on Twitter Data Using LDA</t>
  </si>
  <si>
    <t>Energies</t>
  </si>
  <si>
    <t>Paweł Brzustewicz, Anupam Singh</t>
  </si>
  <si>
    <t>sustainable consumption, consumer behavior, COVID-19, coronavirus, Twitter, Latent Dirichlet Allocation (LDA), machine learning, semantic analysis, semantic network analysis, sentiment analysis</t>
  </si>
  <si>
    <t>By using text mining techniques, this study identifies the topics of sustainable consumption that are important during the COVID-19 pandemic. An Application Programming Interface (API) streaming method was used to extract the data from Twitter. A total of 14,591 tweets were collected using Twitter streaming API. However, after data cleaning, 13,635 tweets were considered for analysis. The objectives of the study are to identify (1) the topics users tweet about sustainable consumption and (2) to detect the emotion-based sentiments in the tweets. The study used Latent Dirichlet Allocation (LDA) algorithm for topic modeling and the Louvain algorithm for semantic network clustering. NRC emotion lexicon was used for sentiment analysis. The LDA model discovers six topics: organic food consumption, food waste, vegan food, sustainable tourism, sustainable transport, and sustainable energy consumption. While the Louvain algorithm detects four clusters—lifestyle and climate change, responsible consumption, energy consumption, and renewable energy, sentiment analysis results show more positive emotions among the users than the negative ones. The study contributes to existing literature by providing a fresh perspective on various interconnected topics of sustainable consumption that bring global consumption to a sustainable level.</t>
  </si>
  <si>
    <t>This paper discusses sentiment analysis on environment sustainability</t>
  </si>
  <si>
    <t>https://drive.google.com/file/d/1x2lzh5wWe95dZypzh7IcT1J_qQ1N0T4e/view?usp=sharing</t>
  </si>
  <si>
    <t>Sustainability (Sustainable Food Consumption, Sustainable Energy Consumption, Sustainable Transport, Sustainable Tourism), Food (Organic Food), Waste (Food Waste)</t>
  </si>
  <si>
    <t>sustainable consumption</t>
  </si>
  <si>
    <t>Remove dulicate tweets</t>
  </si>
  <si>
    <t>1 July 2021 - 15 July 2021 (2 weeks)</t>
  </si>
  <si>
    <t>14,591 tweets (original scrap result), 13,635 tweets (final analysis)</t>
  </si>
  <si>
    <t>https://www-scopus-com.bibliopass.unito.it/record/display.uri?eid=2-s2.0-85097432272&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362&amp;citeCnt=3&amp;searchTerm=</t>
  </si>
  <si>
    <t>Text Mining Approaches for Postmarket Food Safety Surveillance Using Online Media</t>
  </si>
  <si>
    <t>Risk Analysis</t>
  </si>
  <si>
    <t>Goldberg D.M.</t>
  </si>
  <si>
    <t>Food safety, online reviews, text mining</t>
  </si>
  <si>
    <t>Food contamination and food poisoning pose enormous risks to consumers across the world. As discussions of consumer experiences have spread through online media, we propose the use of text mining to rapidly screen online media for mentions of food safety hazards. We compile a large data set of labeled consumer posts spanning two major websites. Utilizing text mining and supervised machine learning, we identify unique words and phrases in online posts that identify consumers’ interactions with hazardous food products. We compare our methods to traditional sentiment-based text mining. We assess performance in a high-volume setting, utilizing a data set of over 4 million online reviews. Our methods were 77–90% accurate in top-ranking reviews, while sentiment analysis was just 11–26% accurate. Moreover, we aggregate review-level results to make product-level risk assessments. A panel of 21 food safety experts assessed our model's hazard-flagged products to exhibit substantially higher risk than baseline products. We suggest the use of these tools to profile food items and assess risk, building a postmarket decision support system to identify hazardous food products. Our research contributes to the literature and practice by providing practical and inexpensive means for rapidly monitoring food safety in real time.</t>
  </si>
  <si>
    <t>https://drive.google.com/file/d/1GohvmrP_DJE0-FG0v-DDmQ71A66vXx9W/view?usp=sharing</t>
  </si>
  <si>
    <t>They used SA for classifying safety hazard food reviews.</t>
  </si>
  <si>
    <t>Food (Food Poisoning, Food Contamination, Food Safety)</t>
  </si>
  <si>
    <t>Amazon Food Review, IWasPoisoned</t>
  </si>
  <si>
    <t>Reviews from “grocery and canned food” category.</t>
  </si>
  <si>
    <t>Only consider “verified purchase” review, then randomly picked the subset for annotation (the annotation is safety hazard foor reviews, not annotating the SA).</t>
  </si>
  <si>
    <t>2000 - 2018 (18 years)</t>
  </si>
  <si>
    <t>5,074,160 reviews (original scrap result), 4,437,360 reviews (verified purchase), 11,190 reviews (final labeled safety hazard food reviews)</t>
  </si>
  <si>
    <t>They annotate safety hazard food reviews, so that in this annotation assessment counted as "no annotation" since they do not annotate the sentiment.</t>
  </si>
  <si>
    <t>They used SA to classify safety hazard food reviews.</t>
  </si>
  <si>
    <t xml:space="preserve">Using Harvard General Inquirer (GI) and AFINN library. AFINN was better than Harvard GI in the experiment result. </t>
  </si>
  <si>
    <t>sentiment analysis (AND) climate change (AND) model</t>
  </si>
  <si>
    <t>https://arxiv.org/search/advanced?advanced=&amp;terms-0-operator=AND&amp;terms-0-term=sentiment+analysis&amp;terms-0-field=abstract&amp;terms-1-operator=AND&amp;terms-1-term=climate+change&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</si>
  <si>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https://arxiv.org/abs/2101.10376</t>
  </si>
  <si>
    <t>The Power of Language: Understanding Sentiment Towards the Climate Emergency using Twitter Data</t>
  </si>
  <si>
    <t>Arman Sarjou</t>
  </si>
  <si>
    <t>Understanding how attitudes towards the Climate Emergency vary can hold thekey to driving policy changes for effective action to mitigate climate relatedrisk. The Oil and Gas industry account for a significant proportion of globalemissions and so it could be speculated that there is a relationship betweenCrude Oil Futures and sentiment towards the Climate Emergency. Using LatentDirichlet Allocation for Topic Modelling on a bespoke Twitter dataset, thisstudy shows that it is possible to split the conversation surrounding theClimate Emergency into 3 distinct topics. Forecasting Crude Oil Futures usingSeasonal AutoRegressive Integrated Moving Average Modelling gives promisingresults with a root mean squared error of 0.196 and 0.209 on the training andtesting data respectively. Understanding variation in attitudes towards climateemergency provides inconclusive results which could be improved usingspatial-temporal analysis methods such as Density Based Clustering (DBSCAN).</t>
  </si>
  <si>
    <t>https://drive.google.com/file/d/1UTjnTT48yG9ZhWK2GwA_-FGNEaPP-TqB/view?usp=sharing</t>
  </si>
  <si>
    <t>They used SA on climate change topic for forecasting crude oil price.</t>
  </si>
  <si>
    <t>Climate Change (Climate Emergency, Global Warming)</t>
  </si>
  <si>
    <t>Climate Change, Climate Emergency, Global Warming, Our Planet, Paris Agreement, Environmental</t>
  </si>
  <si>
    <t>Remove non-English tweets, tweets were destroyed (corrupted) when saved in the CSV file, and tweets outside main topic.</t>
  </si>
  <si>
    <t>19 October 2020 - 29 October 2020 (10 days)</t>
  </si>
  <si>
    <t>100,000 tweets (original scrap result), 48,000 tweets (final analysis)</t>
  </si>
  <si>
    <t>Using TextBlob library</t>
  </si>
  <si>
    <t>https://ieeexplore.ieee.org/document/9074935/</t>
  </si>
  <si>
    <t>Time and Domain Specific Twitter Data Mining for Plastic Ban based on Public Opinion</t>
  </si>
  <si>
    <t>2020 2nd International Conference on Innovative Mechanisms for Industry Applications (ICIMIA)</t>
  </si>
  <si>
    <t>Swati Srivastava, Juginder Pal Singh, Deepak Mangal</t>
  </si>
  <si>
    <t>Text Mining based Sentiment Analysis, Supervised ML, Unsupervised ML, NLP based Sentiment Analysis</t>
  </si>
  <si>
    <t>Every product available in our environment has a shelf-life, but plastic is the only material that is non-degradable. The complex polymer presents in the plastic make it durable and non-degradable. As a result, it found in different forms on the earth for a long time. People have become used to of plastic made product in day to day life like carrying bags, disposable cutlery, food packaging and many more. Extensive quantities of plastic waste have accumulated in nature and landfills and have posed an alarming hazard to the environment and have achieved the height of crisis level. Nowadays, India is amongst the high rated nations that produce a vast amount of plastic wastes and ranked four throughout the world. Though there is a law against the use of plastic in India the consumption of plastic made products is at the highest level as the restriction of usage is completely and effectively not implemented. In this paper, a model is proposed for analyzing the opinion of Indian population on the plastic ban with the help of sentiment analysis technique on Twitter textual data and train and test a machine classifier based on learning approach with several combinations of datasets achieving 77.94% classification accuracy. The result obtained will help to understand how effective and successful polybags ban scheme will be when entirely implemented in India.</t>
  </si>
  <si>
    <t>This paper discusses sentiment analysis on plastic ban policy</t>
  </si>
  <si>
    <t>https://drive.google.com/file/d/1VwaDdkO1QEGpnngryPUX7-btFahdwXtb/view?usp=sharing</t>
  </si>
  <si>
    <t>Waste (Plastic Ban Policy, Plastic)</t>
  </si>
  <si>
    <t>Plastic Ban, Polythene Ban, Plastic
Pollution</t>
  </si>
  <si>
    <t>no_filtering_technique
Edit:
After second look, this paper is nnotating all scraped dataset, then balancing to 11,000 positive and 11,000 negative</t>
  </si>
  <si>
    <t>15 June 2018 - 22 June 2018 (1 week)</t>
  </si>
  <si>
    <t>31,634 tweets (original scrap result), 22,000 tweets (final labeled dataset)</t>
  </si>
  <si>
    <t>They used their own dataset and IMDB dataset.</t>
  </si>
  <si>
    <t>Using SVM and CRF (the feature is does not mentioned by the authors but seems using word unigram)</t>
  </si>
  <si>
    <t>https://www-sciencedirect-com.bibliopass.unito.it/science/article/pii/S2666389920302336</t>
  </si>
  <si>
    <t>Topic Modeling Uncovers Shifts in Media Framing of the German Renewable Energy Act</t>
  </si>
  <si>
    <t>Patterns</t>
  </si>
  <si>
    <t>JorisDehler-Holland123, KiraSchumacher12, WolfFichtner12</t>
  </si>
  <si>
    <t>DSML 3: Development/Pre-production: Data science output has been rolled out/validated across multiple domains/problems, renewable energy policy, German energy transition, attention cycle, newspaper content analysis, framing, structural topic model, text mining, natural language processing, sentiment analysis, time-series analysis</t>
  </si>
  <si>
    <t>SummaryRenewable energy policies have been recognized as a cornerstone in the transition toward low-emission energy systems. Media reports are an important variable in the policy-making process, interrelating politicians and the public. To understand the changes in media framing of a pioneering renewable energy support act, we collected 6,645 articles from five Germany-wide newspapers between 2000 and 2017 on the German Renewable Energy Act. We developed a structural topic model based on a change-point analysis to assess the temporal patterns of newspaper coverage. We introduced the notion of topic sentiment to elucidate the emotional content of topics. The results show that after its enactment, optimism about renewable energies dominated the media agenda. After 2012, however, the Renewable Energy Act was more associated with its costs. Such shifts in renewable energy policy framing may limit political leverage to reach ambitious climate and energy targets.</t>
  </si>
  <si>
    <t>https://drive.google.com/file/d/1nf9CxdYprY-IfJdDhmB-CSQmK7-TZZgh/view?usp=sharing</t>
  </si>
  <si>
    <t>Erneuerbare-Energien-Geset, EE, Einspeisevergutung, Stromeinspeisevergutung (Renewable Energy Act, EEG, Feed-in remuneration, power feed in remuneration)</t>
  </si>
  <si>
    <t>Remove duplicate/partial duplicate using Levenshtein distance</t>
  </si>
  <si>
    <t>2000 - 2017 (17 years)</t>
  </si>
  <si>
    <t>7,839 articles (original scrap result), 6,645 articles (final analysis)</t>
  </si>
  <si>
    <t>Using SentiWS lexicon</t>
  </si>
  <si>
    <t>https://www-scopus-com.bibliopass.unito.it/record/display.uri?eid=2-s2.0-85112243635&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189&amp;citeCnt=2&amp;searchTerm=</t>
  </si>
  <si>
    <t>Towards a resilient perspective for the future of offshore platforms. Insights from a data driven approach</t>
  </si>
  <si>
    <t>Transforming Government: People, Process and Policy</t>
  </si>
  <si>
    <t>Loia F., Capobianco N., Vona R.</t>
  </si>
  <si>
    <t>Circular economy, Data driven approach, Decommissioning, Green governance, Offshore platform, Resilience</t>
  </si>
  <si>
    <t>Purpose: This study aims to investigate the collective perception regarding the future of offshore platforms and frame the main categories of meanings associated by the community with the investigated phenomenon. Design/methodology/approach: A data driven approach has been conducted. The collection of the peoples’ opinions has been realized on two specific social network communities as follows: Twitter and Instagram. The text mining processes carried out a sentiment and a cluster analysis. Findings: The sentiment analysis of the most frequent words has been shown. The following four main homogeneous categories of words are emerged in relation to the decommissioning of offshore platforms: technological areas, green governance (GG), circular economy and socio-economic sphere. Research limitations/implications: The alternative use of the offshore platforms, including tourism initiatives, aquaculture, alternative energy generation, hydrogen storage and environmental research, could improve the resilience of communities by offering the development of new jobs and the growth of local and innovative green businesses. Practical implications: The adoption of a circular model and GG initiatives aims to limit the input of resources and energy, minimize waste and losses, adopt a sustainable approach and realize new social and territorial value. Originality/value: The analysis underlines the importance to adopt a systems perspective, which takes into account the social, economic and environmental system as a whole, the different phenomena that occur and the variety of categories of stakeholders, from users to local governments that participate in the territorial development.</t>
  </si>
  <si>
    <t>This paper discusses sentiment analysis on offshore platform</t>
  </si>
  <si>
    <t>https://drive.google.com/file/d/1S5V3oztZtoF2-cXleUYYcP80rpBZ3L3w/view?usp=sharing</t>
  </si>
  <si>
    <t>Green (Green Governance)</t>
  </si>
  <si>
    <t>#offshoreplatform, #offshoreplatforms, #offshoreoilplatforms, #oilandgasplatform, #oildandgasplatforms, #offshoreoilproduction, #oilandgasdecommissioning, #offshoredecommissioning, #offshoredecommissioningmarket, #offshoredecommissioningmarketinsights, #decommissioningoffshoreinstallations</t>
  </si>
  <si>
    <t>June 2020 - November 2020 (6 months)</t>
  </si>
  <si>
    <t>3,500 posts</t>
  </si>
  <si>
    <t>Using sentiment lexicon from previous works (Hu and Liu, 2004).</t>
  </si>
  <si>
    <t>https://arxiv.org/abs/2111.14929</t>
  </si>
  <si>
    <t>Trend and Thoughts: Understanding Climate Change Concern using Machine Learning and Social Media Data</t>
  </si>
  <si>
    <t>Zhongkai Shangguan, Zihe Zheng, Lei Lin</t>
  </si>
  <si>
    <t>Nowadays social media platforms such as Twitter provide a great opportunityto understand public opinion of climate change compared to traditional surveymethods. In this paper, we constructed a massive climate change Twitter datasetand conducted comprehensive analysis using machine learning. By conductingtopic modeling and natural language processing, we show the relationshipbetween the number of tweets about climate change and major climate events; thecommon topics people discuss climate change; and the trend of sentiment. Ourdataset was published on Kaggle(\url{https://www.kaggle.com/leonshangguan/climate-change-tweets-ids-until-aug-2021})and can be used in further research.</t>
  </si>
  <si>
    <t>https://drive.google.com/file/d/1XBJJbtictCHoLDLkg_LizXQy4HP2J6cb/view?usp=sharing</t>
  </si>
  <si>
    <t>Their train their model on on SemEval 2017 Task 4 (https://aclanthology.org/S17-2088.pdf) dataset</t>
  </si>
  <si>
    <t>#climatechange, #climatechangeisreal, #actonclimate, #globalwarming, #climatechangehoax, #climatedeniers, #climatechangeisfalse, #globalwarminghoax, #climatechangenotreal, climate change, global warming, climate hoax</t>
  </si>
  <si>
    <t>1 April 2019 - 31 August 2021 (2.3 years)</t>
  </si>
  <si>
    <t>15,075,535 tweets</t>
  </si>
  <si>
    <t>Yes - Evaluated on other non-related dataset</t>
  </si>
  <si>
    <t>Training using pre-trained RoBERTa-based model on SemEval 2017 Task 4 (https://aclanthology.org/S17-2088.pdf) dataset and achive 72.6 of macro-averaged recall. Then, they apply their model to classify sentiment on their dataset without evaluating again.</t>
  </si>
  <si>
    <t>sentiment analysis (AND) environment (AND) algorithm</t>
  </si>
  <si>
    <t>https://www.mdpi.com/search?advanced=(@(abstract)sentiment%20analysis@(abstract)environment@(abstract)algorithm)</t>
  </si>
  <si>
    <t>https://www.mdpi.com/1660-4601/15/11/2537</t>
  </si>
  <si>
    <t>Understanding #WorldEnvironmentDay User Opinions in Twitter: A Topic-Based Sentiment Analysis Approach</t>
  </si>
  <si>
    <t>Ana Reyes-Menendez, José Ramón Saura, Cesar Alvarez-Alonso</t>
  </si>
  <si>
    <t>#WorldEnviromentDay, sentiment analysis, Twitter, Python, Sustainable Development Goals, machine learning, Nvivo, textual analysis</t>
  </si>
  <si>
    <t>The main objective of this exploratory study is to identify the social, economic, environmental and cultural factors related to the sustainable care of both environment and public health that most concern Twitter users. With 336 million active users as of 2018, Twitter is a social network that is increasingly used in research to get information and to understand public opinion as exemplified by Twitter users. In order to identify the factors related to the sustainable care of environment and public health, we have downloaded n = 5873 tweets that used the hashtag #WorldEnvironmentDay on the respective day. As the next step, sentiment analysis with an algorithm developed in Python and trained with data mining was applied to the sample of tweets to group them according to the expressed feelings. Thereafter, a textual analysis was used to group the tweets according to the Sustainable Development Goals (SDGs), identifying the key factors about environment and public health that most concern Twitter users. To this end, we used the qualitative analysis software NVivo Pro 12. The results of the analysis enabled us to establish the key factors that most concern users about the environment and public health such as climate change, global warming, extreme weather, water pollution, deforestation, climate risks, acid rain or massive industrialization. The conclusions of the present study can be useful to companies and institutions that have initiatives related to the environment and they also facilitate decision-making regarding the environment in non-profit organizations. Our findings will also serve the United Nations that will thoroughly review the 17 SDGs at the High-level Political Forum in 2019.</t>
  </si>
  <si>
    <t>https://drive.google.com/file/d/1YzVcbKye_jgAbH990HXzbIzmMc_pE3dA/view?usp=sharing</t>
  </si>
  <si>
    <t>They train the model using MonkeyLearn library without explaining what the method used explicitly.</t>
  </si>
  <si>
    <t>Environment (World Environment Day), Sustainability (SDGs)</t>
  </si>
  <si>
    <t>#WordEnvironmentDay</t>
  </si>
  <si>
    <t>Remove retweets, tweets less than 80 characters, tweets that not exactly contain #WordEnvironmentDay (e.g. #WordEnvironmentDay2018 will also be removed).</t>
  </si>
  <si>
    <t>1 June 2018 - 7 June 2018 (1 week)</t>
  </si>
  <si>
    <t>9,467 tweets (original scrap result), 5,873 tweets (final analysis), 732 tweets (final labeled dataset)</t>
  </si>
  <si>
    <t>https://www-scopus-com.bibliopass.unito.it/record/display.uri?eid=2-s2.0-85088141566&amp;origin=resultslist&amp;sort=plf-f&amp;src=s&amp;nlo=&amp;nlr=&amp;nls=&amp;sid=45730a8677d84cbd18994d616df20e4e&amp;sot=a&amp;sdt=cl&amp;cluster=scopubyr%2c%222022%22%2ct%2c%222021%22%2ct%2c%222020%22%2ct%2c%222019%22%2ct%2c%222018%22%2ct%2c%222017%22%2ct%2c%222016%22%2ct%2c%222015%22%2ct%2c%222014%22%2ct%2c%222013%22%2ct%2c%222012%22%2ct&amp;sl=319&amp;s=ABS%28%28%22Sentiment+Analysis%22%29+AND+%28%22Green%22+OR+%22Nature%22+OR+%22Environment%22+OR+%22Chemical%22+OR+%22Food%22+OR+%22Plant%22+OR+%22Organism%22+OR+%22Climate+Change%22+OR+%22Sustainability%22+OR+%22Sustainable%22+OR+%22Carbon%22+OR+%22Emission%22+OR+%22Waste%22+OR+%22Pollution%22+OR+%22Global+Warming%22%29+AND+%28%22Corpora%22+OR+%22Lexicon%22+OR+%22Model%22+OR+%22Algorithm%22+OR+%22Classifier%22%29%29&amp;relpos=310&amp;citeCnt=0&amp;searchTerm=</t>
  </si>
  <si>
    <t>Understanding Perceptions and Attitudes toward Genetically Modified Organisms on Twitter</t>
  </si>
  <si>
    <t>ACM International Conference Proceeding Series</t>
  </si>
  <si>
    <t>Jun I., Zhao Y., He X., Gollakner R., Court C., Munoz O., Bian J., Capua I., Prosperi M.</t>
  </si>
  <si>
    <t>crowd surveillance, Genetically modified organism, sentiment analysis, social media, text mining, topic modeling, Twitter</t>
  </si>
  <si>
    <t>Social media platforms, especially Twitter, provide an abundance of information to study public perceptions and trends on a wide range of social topics. Genetically modified organisms (GMOs) and their uptake continuously generate controversial discussions among consumers, producers, and policymakers. Although several studies have analyzed public perceptions and attitudes toward GMOs, little is known about on how laypeople's opinions and GMO-related information posted by organizations are different on Twitter. In this study, we prospectively and retrospectively collected GMO-related Twitter data, developed text classifiers to filter out irrelevant tweets, and categorized relevant tweets into organizational entities and laypeople. We also explored discussion themes by using topic modeling, and used sentiment analysis to access laypeople's attitudes to answer three research questions (RQs), namely: RQ1) What are the most discussed topics in GMO-related tweets among laypeople as compared to those posted by organizational entities? RQ2) How have the discussion topics in GMO-related tweets changed in the US over time among laypeople and organizational entities? and RQ3) What are the sentiments associated with GMO-related tweets among laypeople?</t>
  </si>
  <si>
    <t>This paper discusses sentiment analysis on genetecally modified organism</t>
  </si>
  <si>
    <t>https://drive.google.com/file/d/1-DXATZ08-m1bL2KD_OApRDfSUE_VRsqK/view?usp=sharing</t>
  </si>
  <si>
    <t>They built model for relevances classification, but for the SA they used LIWC.</t>
  </si>
  <si>
    <t>Organism (GMO), Food (GMO Food)</t>
  </si>
  <si>
    <t>45 keywords related to GMO e.g. #GMOfruit, #NonGMO (the exact keyword list does not given by the authors)</t>
  </si>
  <si>
    <t>Remove duplicate, non-english, and non-relevant tweets</t>
  </si>
  <si>
    <t>1 January 2013 - 30 December
2017 (8 years, for historical tweets), 17 October 2018 - 20 November 2018 (1 month, for prospective tweets)</t>
  </si>
  <si>
    <t>452,200 tweets (unique English tweets), 103,261 tweets (final analysis)</t>
  </si>
  <si>
    <t>They built model for relevances classification, but for the SA they used LIWC so that they do not annotate the sentiment.</t>
  </si>
  <si>
    <t>Using LIWC Emotion Lexicon</t>
  </si>
  <si>
    <t>https://arxiv.org/search/advanced?advanced=&amp;terms-0-operator=AND&amp;terms-0-term=sentiment+analysis&amp;terms-0-field=abstract&amp;terms-1-operator=AND&amp;terms-1-term=environment&amp;terms-1-field=abstract&amp;terms-2-operator=AND&amp;terms-2-term=model&amp;terms-2-field=abstract&amp;classification-physics_archives=all&amp;classification-include_cross_list=include&amp;date-filter_by=all_dates&amp;date-year=&amp;date-from_date=&amp;date-to_date=&amp;date-date_type=submitted_date&amp;abstracts=show&amp;size=50&amp;order=-announced_date_first</t>
  </si>
  <si>
    <t>https://arxiv.org/abs/1905.02674</t>
  </si>
  <si>
    <t>Where does active travel fit within local community narratives of mobility space and place?</t>
  </si>
  <si>
    <t>Alec Biehl, Ying Chen, Karla Sanabria-Veaz, David Uttal, Amanda Stathopoulos</t>
  </si>
  <si>
    <t>Encouraging sustainable mobility patterns is at the forefront of policymakingat all scales of governance as the collective consciousness surrounding climatechange continues to expand. Not every community, however, possesses thenecessary economic or socio-cultural capital to encourage modal shifts awayfrom private motorized vehicles towards active modes. The current literature on`soft' policy emphasizes the importance of tailoring behavior change campaignsto individual or geographic context. Yet, there is a lack of insight andappropriate tools to promote active mobility and overcome transportdisadvantage from the local community perspective. The current studyinvestigates the promotion of walking and cycling adoption using a series offocus groups with local residents in two geographic communities, namelyChicago's (1) Humboldt Park neighborhood and (2) suburb of Evanston. Theresearch approach combines traditional qualitative discourse analysis withquantitative text-mining tools, namely topic modeling and sentiment analysis.The analysis uncovers the local mobility culture, embedded norms and valuesassociated with acceptance of active travel modes in different communities. Weobserve that underserved populations within diverse communities view activemobility simultaneously as a necessity and as a symbol of privilege that issometimes at odds with the local culture. The mixed methods approach toanalyzing community member discourses is translated into policy findings thatare either tailored to local context or broadly applicable to curbingautomobile dominance. Overall, residents of both Humboldt Park and Evanstonenvision a society in which multimodalism replaces car-centrism, butdifferences in the local physical and social environments would and shouldinfluence the manner in which overarching policy objectives are met.</t>
  </si>
  <si>
    <t>This paper discusses sentiment analysis on urban mobility but mentioning climate change on the abstract</t>
  </si>
  <si>
    <t>https://drive.google.com/file/d/1MHs3iabM6ySKpLwmklQCFDoUoLWRDxSM/view?usp=sharing</t>
  </si>
  <si>
    <t>Offline survey (recorded and then transcribed)</t>
  </si>
  <si>
    <t>Participants are from Humboldt Park and Evanston with 18+ age spectrum.</t>
  </si>
  <si>
    <t>15 participants (Humboldt Park), 9 participants (Evanston)</t>
  </si>
  <si>
    <t>The dataset was annotated by the expert (authors self).</t>
  </si>
  <si>
    <t>Using Lasso and elastic-net regularized generalized linear models.
Edit:
After second look, this paper evaluating they approach using 10-fold cross-validation but they do not mention the feature and metric evaluation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</si>
</sst>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8">
    <font>
      <sz val="11"/>
      <color theme="1"/>
      <name val="Calibri"/>
      <scheme val="minor"/>
    </font>
    <font>
      <b/>
      <sz val="11"/>
      <color theme="1"/>
      <name val="Calibri"/>
      <family val="2"/>
    </font>
    <font>
      <sz val="11"/>
      <color theme="1"/>
      <name val="Calibri"/>
      <family val="2"/>
    </font>
    <font>
      <sz val="11"/>
      <name val="Calibri"/>
      <family val="2"/>
    </font>
    <font>
      <sz val="11"/>
      <color rgb="FF000000"/>
      <name val="Docs-Calibri"/>
    </font>
    <font>
      <sz val="11"/>
      <color theme="1"/>
      <name val="Calibri"/>
      <family val="2"/>
      <scheme val="minor"/>
    </font>
    <font>
      <u/>
      <sz val="11"/>
      <color rgb="FF1155CC"/>
      <name val="Calibri"/>
      <family val="2"/>
    </font>
    <font>
      <u/>
      <sz val="11"/>
      <color rgb="FF0000FF"/>
      <name val="Calibri"/>
      <family val="2"/>
    </font>
  </fonts>
  <fills count="6">
    <fill>
      <patternFill patternType="none"/>
    </fill>
    <fill>
      <patternFill patternType="gray125"/>
    </fill>
    <fill>
      <patternFill patternType="solid">
        <fgColor rgb="FFFFFFFF"/>
        <bgColor rgb="FFFFFFFF"/>
      </patternFill>
    </fill>
    <fill>
      <patternFill patternType="solid">
        <fgColor theme="1"/>
        <bgColor theme="1"/>
      </patternFill>
    </fill>
    <fill>
      <patternFill patternType="solid">
        <fgColor rgb="FFFFF2CC"/>
        <bgColor rgb="FFFFF2CC"/>
      </patternFill>
    </fill>
    <fill>
      <patternFill patternType="solid">
        <fgColor rgb="FF000000"/>
        <bgColor rgb="FF0000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xf numFmtId="0" fontId="1"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2" borderId="0" xfId="0" applyFont="1" applyFill="1" applyAlignment="1">
      <alignment horizontal="center"/>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xf numFmtId="0" fontId="2" fillId="0" borderId="0" xfId="0" applyFont="1" applyAlignment="1">
      <alignment horizontal="left" vertical="center" wrapText="1"/>
    </xf>
    <xf numFmtId="0" fontId="1" fillId="0" borderId="5" xfId="0" applyFont="1" applyBorder="1" applyAlignment="1">
      <alignment horizontal="center" vertical="center"/>
    </xf>
    <xf numFmtId="0" fontId="1" fillId="3" borderId="1" xfId="0" applyFont="1" applyFill="1" applyBorder="1" applyAlignment="1">
      <alignment horizontal="center" vertical="center"/>
    </xf>
    <xf numFmtId="0" fontId="2" fillId="0" borderId="0" xfId="0" applyFont="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164" fontId="2" fillId="0" borderId="0" xfId="0" applyNumberFormat="1" applyFont="1" applyAlignment="1">
      <alignment horizontal="center" vertical="center" wrapText="1"/>
    </xf>
    <xf numFmtId="0" fontId="5" fillId="0" borderId="0" xfId="0" applyFont="1"/>
    <xf numFmtId="164" fontId="2" fillId="0" borderId="1" xfId="0" applyNumberFormat="1" applyFont="1" applyBorder="1" applyAlignment="1">
      <alignment horizontal="center" vertical="center"/>
    </xf>
    <xf numFmtId="0" fontId="1" fillId="5" borderId="1" xfId="0" applyFont="1" applyFill="1" applyBorder="1" applyAlignment="1">
      <alignment horizontal="center" vertical="center"/>
    </xf>
    <xf numFmtId="0" fontId="2" fillId="0" borderId="1" xfId="0" quotePrefix="1" applyFont="1" applyBorder="1" applyAlignment="1">
      <alignment horizontal="center" vertical="center"/>
    </xf>
    <xf numFmtId="0" fontId="2" fillId="3" borderId="1" xfId="0" applyFont="1" applyFill="1" applyBorder="1" applyAlignment="1">
      <alignment horizontal="center" vertical="center"/>
    </xf>
    <xf numFmtId="0" fontId="2" fillId="0" borderId="0" xfId="0" applyFont="1" applyAlignment="1">
      <alignment horizontal="center" vertical="top"/>
    </xf>
    <xf numFmtId="0" fontId="2" fillId="0" borderId="0" xfId="0" applyFont="1" applyAlignment="1">
      <alignment vertical="top"/>
    </xf>
    <xf numFmtId="0" fontId="6" fillId="0" borderId="0" xfId="0" applyFont="1" applyAlignment="1">
      <alignment vertical="top"/>
    </xf>
    <xf numFmtId="0" fontId="2" fillId="0" borderId="0" xfId="0" applyFont="1" applyAlignment="1">
      <alignment vertical="top" wrapText="1"/>
    </xf>
    <xf numFmtId="0" fontId="7" fillId="0" borderId="0" xfId="0" applyFont="1" applyAlignment="1">
      <alignment vertical="top"/>
    </xf>
    <xf numFmtId="0" fontId="2" fillId="0" borderId="0" xfId="0" applyFont="1" applyAlignment="1">
      <alignment horizontal="left" vertical="top" wrapText="1"/>
    </xf>
    <xf numFmtId="3" fontId="2" fillId="0" borderId="0" xfId="0" applyNumberFormat="1" applyFont="1" applyAlignment="1">
      <alignment vertical="top" wrapText="1"/>
    </xf>
    <xf numFmtId="0" fontId="2" fillId="0" borderId="2" xfId="0" applyFont="1" applyBorder="1" applyAlignment="1">
      <alignment horizontal="center" vertical="center" wrapText="1"/>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0" fillId="0" borderId="0" xfId="0"/>
    <xf numFmtId="0" fontId="2" fillId="0" borderId="0" xfId="0" applyFont="1" applyAlignment="1">
      <alignment horizontal="center" vertical="center"/>
    </xf>
    <xf numFmtId="0" fontId="1" fillId="0" borderId="5" xfId="0" applyFont="1" applyBorder="1" applyAlignment="1">
      <alignment horizontal="center" vertical="center"/>
    </xf>
    <xf numFmtId="0" fontId="3" fillId="0" borderId="6" xfId="0" applyFont="1" applyBorder="1"/>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2" xfId="0" applyFont="1" applyBorder="1" applyAlignment="1">
      <alignment horizontal="center" vertical="center"/>
    </xf>
  </cellXfs>
  <cellStyles count="1">
    <cellStyle name="Normal" xfId="0" builtinId="0"/>
  </cellStyles>
  <dxfs count="10">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 Papers vs. Sources</a:t>
            </a:r>
          </a:p>
        </c:rich>
      </c:tx>
      <c:overlay val="0"/>
    </c:title>
    <c:autoTitleDeleted val="0"/>
    <c:plotArea>
      <c:layout/>
      <c:barChart>
        <c:barDir val="col"/>
        <c:grouping val="clustered"/>
        <c:varyColors val="1"/>
        <c:ser>
          <c:idx val="0"/>
          <c:order val="0"/>
          <c:tx>
            <c:strRef>
              <c:f>Summary!$B$2</c:f>
              <c:strCache>
                <c:ptCount val="1"/>
                <c:pt idx="0">
                  <c:v># Papers</c:v>
                </c:pt>
              </c:strCache>
            </c:strRef>
          </c:tx>
          <c:spPr>
            <a:solidFill>
              <a:schemeClr val="accent1"/>
            </a:solidFill>
            <a:ln cmpd="sng">
              <a:solidFill>
                <a:srgbClr val="000000"/>
              </a:solidFill>
            </a:ln>
          </c:spPr>
          <c:invertIfNegative val="1"/>
          <c:cat>
            <c:strRef>
              <c:f>Summary!$A$3:$A$10</c:f>
              <c:strCache>
                <c:ptCount val="8"/>
                <c:pt idx="0">
                  <c:v>ACM</c:v>
                </c:pt>
                <c:pt idx="1">
                  <c:v>IEEEXplore</c:v>
                </c:pt>
                <c:pt idx="2">
                  <c:v>MDPI</c:v>
                </c:pt>
                <c:pt idx="3">
                  <c:v>ScienceDirect</c:v>
                </c:pt>
                <c:pt idx="4">
                  <c:v>SpringerOpen</c:v>
                </c:pt>
                <c:pt idx="5">
                  <c:v>ACL</c:v>
                </c:pt>
                <c:pt idx="6">
                  <c:v>Scopus</c:v>
                </c:pt>
                <c:pt idx="7">
                  <c:v>Arxiv</c:v>
                </c:pt>
              </c:strCache>
            </c:strRef>
          </c:cat>
          <c:val>
            <c:numRef>
              <c:f>Summary!$B$3:$B$10</c:f>
              <c:numCache>
                <c:formatCode>General</c:formatCode>
                <c:ptCount val="8"/>
                <c:pt idx="0">
                  <c:v>3</c:v>
                </c:pt>
                <c:pt idx="1">
                  <c:v>3</c:v>
                </c:pt>
                <c:pt idx="2">
                  <c:v>6</c:v>
                </c:pt>
                <c:pt idx="3">
                  <c:v>8</c:v>
                </c:pt>
                <c:pt idx="4">
                  <c:v>2</c:v>
                </c:pt>
                <c:pt idx="5">
                  <c:v>4</c:v>
                </c:pt>
                <c:pt idx="6">
                  <c:v>20</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91-1043-B421-D272970CA6DC}"/>
            </c:ext>
          </c:extLst>
        </c:ser>
        <c:dLbls>
          <c:showLegendKey val="0"/>
          <c:showVal val="0"/>
          <c:showCatName val="0"/>
          <c:showSerName val="0"/>
          <c:showPercent val="0"/>
          <c:showBubbleSize val="0"/>
        </c:dLbls>
        <c:gapWidth val="150"/>
        <c:axId val="1089006363"/>
        <c:axId val="2142208325"/>
      </c:barChart>
      <c:catAx>
        <c:axId val="1089006363"/>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Sources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2142208325"/>
        <c:crosses val="autoZero"/>
        <c:auto val="1"/>
        <c:lblAlgn val="ctr"/>
        <c:lblOffset val="100"/>
        <c:noMultiLvlLbl val="1"/>
      </c:catAx>
      <c:valAx>
        <c:axId val="21422083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1089006363"/>
        <c:crosses val="autoZero"/>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 Papers vs. Years</a:t>
            </a:r>
          </a:p>
        </c:rich>
      </c:tx>
      <c:overlay val="0"/>
    </c:title>
    <c:autoTitleDeleted val="0"/>
    <c:plotArea>
      <c:layout/>
      <c:barChart>
        <c:barDir val="col"/>
        <c:grouping val="clustered"/>
        <c:varyColors val="1"/>
        <c:ser>
          <c:idx val="0"/>
          <c:order val="0"/>
          <c:tx>
            <c:strRef>
              <c:f>Summary!$B$13</c:f>
              <c:strCache>
                <c:ptCount val="1"/>
                <c:pt idx="0">
                  <c:v># Papers</c:v>
                </c:pt>
              </c:strCache>
            </c:strRef>
          </c:tx>
          <c:spPr>
            <a:solidFill>
              <a:schemeClr val="accent1"/>
            </a:solidFill>
            <a:ln cmpd="sng">
              <a:solidFill>
                <a:srgbClr val="000000"/>
              </a:solidFill>
            </a:ln>
          </c:spPr>
          <c:invertIfNegative val="1"/>
          <c:cat>
            <c:numRef>
              <c:f>Summary!$A$14:$A$22</c:f>
              <c:numCache>
                <c:formatCode>General</c:formatCode>
                <c:ptCount val="9"/>
                <c:pt idx="0">
                  <c:v>2012</c:v>
                </c:pt>
                <c:pt idx="1">
                  <c:v>2015</c:v>
                </c:pt>
                <c:pt idx="2">
                  <c:v>2016</c:v>
                </c:pt>
                <c:pt idx="3">
                  <c:v>2017</c:v>
                </c:pt>
                <c:pt idx="4">
                  <c:v>2018</c:v>
                </c:pt>
                <c:pt idx="5">
                  <c:v>2019</c:v>
                </c:pt>
                <c:pt idx="6">
                  <c:v>2020</c:v>
                </c:pt>
                <c:pt idx="7">
                  <c:v>2021</c:v>
                </c:pt>
                <c:pt idx="8">
                  <c:v>2022</c:v>
                </c:pt>
              </c:numCache>
            </c:numRef>
          </c:cat>
          <c:val>
            <c:numRef>
              <c:f>Summary!$B$14:$B$22</c:f>
              <c:numCache>
                <c:formatCode>General</c:formatCode>
                <c:ptCount val="9"/>
                <c:pt idx="0">
                  <c:v>1</c:v>
                </c:pt>
                <c:pt idx="1">
                  <c:v>2</c:v>
                </c:pt>
                <c:pt idx="2">
                  <c:v>4</c:v>
                </c:pt>
                <c:pt idx="3">
                  <c:v>3</c:v>
                </c:pt>
                <c:pt idx="4">
                  <c:v>4</c:v>
                </c:pt>
                <c:pt idx="5">
                  <c:v>6</c:v>
                </c:pt>
                <c:pt idx="6">
                  <c:v>8</c:v>
                </c:pt>
                <c:pt idx="7">
                  <c:v>20</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DB-C141-83E1-258AE4B772A2}"/>
            </c:ext>
          </c:extLst>
        </c:ser>
        <c:dLbls>
          <c:showLegendKey val="0"/>
          <c:showVal val="0"/>
          <c:showCatName val="0"/>
          <c:showSerName val="0"/>
          <c:showPercent val="0"/>
          <c:showBubbleSize val="0"/>
        </c:dLbls>
        <c:gapWidth val="150"/>
        <c:axId val="1948436976"/>
        <c:axId val="1850977345"/>
      </c:barChart>
      <c:catAx>
        <c:axId val="1948436976"/>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Years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1850977345"/>
        <c:crosses val="autoZero"/>
        <c:auto val="1"/>
        <c:lblAlgn val="ctr"/>
        <c:lblOffset val="100"/>
        <c:noMultiLvlLbl val="1"/>
      </c:catAx>
      <c:valAx>
        <c:axId val="1850977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1948436976"/>
        <c:crosses val="autoZero"/>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 Papers vs. Corpus Used</a:t>
            </a:r>
          </a:p>
        </c:rich>
      </c:tx>
      <c:overlay val="0"/>
    </c:title>
    <c:autoTitleDeleted val="0"/>
    <c:plotArea>
      <c:layout/>
      <c:barChart>
        <c:barDir val="bar"/>
        <c:grouping val="clustered"/>
        <c:varyColors val="1"/>
        <c:ser>
          <c:idx val="0"/>
          <c:order val="0"/>
          <c:tx>
            <c:strRef>
              <c:f>Summary!$B$26</c:f>
              <c:strCache>
                <c:ptCount val="1"/>
                <c:pt idx="0">
                  <c:v># Papers</c:v>
                </c:pt>
              </c:strCache>
            </c:strRef>
          </c:tx>
          <c:spPr>
            <a:solidFill>
              <a:schemeClr val="accent1"/>
            </a:solidFill>
            <a:ln cmpd="sng">
              <a:solidFill>
                <a:srgbClr val="000000"/>
              </a:solidFill>
            </a:ln>
          </c:spPr>
          <c:invertIfNegative val="1"/>
          <c:cat>
            <c:strRef>
              <c:f>Summary!$A$27:$A$29</c:f>
              <c:strCache>
                <c:ptCount val="3"/>
                <c:pt idx="0">
                  <c:v>Using existing dataset</c:v>
                </c:pt>
                <c:pt idx="1">
                  <c:v>Scrap new dataset</c:v>
                </c:pt>
                <c:pt idx="2">
                  <c:v>Scrap new dataset and combine with existing dataset</c:v>
                </c:pt>
              </c:strCache>
            </c:strRef>
          </c:cat>
          <c:val>
            <c:numRef>
              <c:f>Summary!$B$27:$B$29</c:f>
              <c:numCache>
                <c:formatCode>General</c:formatCode>
                <c:ptCount val="3"/>
                <c:pt idx="0">
                  <c:v>2</c:v>
                </c:pt>
                <c:pt idx="1">
                  <c:v>46</c:v>
                </c:pt>
                <c:pt idx="2">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94-D54A-8526-C1DAB2C5039A}"/>
            </c:ext>
          </c:extLst>
        </c:ser>
        <c:dLbls>
          <c:showLegendKey val="0"/>
          <c:showVal val="0"/>
          <c:showCatName val="0"/>
          <c:showSerName val="0"/>
          <c:showPercent val="0"/>
          <c:showBubbleSize val="0"/>
        </c:dLbls>
        <c:gapWidth val="150"/>
        <c:axId val="1238038222"/>
        <c:axId val="1081928128"/>
      </c:barChart>
      <c:catAx>
        <c:axId val="1238038222"/>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Corpus Used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1081928128"/>
        <c:crosses val="autoZero"/>
        <c:auto val="1"/>
        <c:lblAlgn val="ctr"/>
        <c:lblOffset val="100"/>
        <c:noMultiLvlLbl val="1"/>
      </c:catAx>
      <c:valAx>
        <c:axId val="10819281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1238038222"/>
        <c:crosses val="max"/>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 Papers vs. Classifier Contribution</a:t>
            </a:r>
          </a:p>
        </c:rich>
      </c:tx>
      <c:overlay val="0"/>
    </c:title>
    <c:autoTitleDeleted val="0"/>
    <c:plotArea>
      <c:layout/>
      <c:barChart>
        <c:barDir val="bar"/>
        <c:grouping val="clustered"/>
        <c:varyColors val="1"/>
        <c:ser>
          <c:idx val="0"/>
          <c:order val="0"/>
          <c:tx>
            <c:strRef>
              <c:f>Summary!$B$32</c:f>
              <c:strCache>
                <c:ptCount val="1"/>
                <c:pt idx="0">
                  <c:v># Papers</c:v>
                </c:pt>
              </c:strCache>
            </c:strRef>
          </c:tx>
          <c:spPr>
            <a:solidFill>
              <a:schemeClr val="accent1"/>
            </a:solidFill>
            <a:ln cmpd="sng">
              <a:solidFill>
                <a:srgbClr val="000000"/>
              </a:solidFill>
            </a:ln>
          </c:spPr>
          <c:invertIfNegative val="1"/>
          <c:cat>
            <c:strRef>
              <c:f>Summary!$A$33:$A$36</c:f>
              <c:strCache>
                <c:ptCount val="4"/>
                <c:pt idx="0">
                  <c:v>No classifier (only build dataset)</c:v>
                </c:pt>
                <c:pt idx="1">
                  <c:v>Only use existing lexicon/pre-trained model</c:v>
                </c:pt>
                <c:pt idx="2">
                  <c:v>Building SA model</c:v>
                </c:pt>
                <c:pt idx="3">
                  <c:v>Combine/compare existing lexicon/pre-trained model with build SA model</c:v>
                </c:pt>
              </c:strCache>
            </c:strRef>
          </c:cat>
          <c:val>
            <c:numRef>
              <c:f>Summary!$B$33:$B$36</c:f>
              <c:numCache>
                <c:formatCode>General</c:formatCode>
                <c:ptCount val="4"/>
                <c:pt idx="0">
                  <c:v>1</c:v>
                </c:pt>
                <c:pt idx="1">
                  <c:v>27</c:v>
                </c:pt>
                <c:pt idx="2">
                  <c:v>21</c:v>
                </c:pt>
                <c:pt idx="3">
                  <c:v>1077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87-5D40-8541-D762C18E0721}"/>
            </c:ext>
          </c:extLst>
        </c:ser>
        <c:dLbls>
          <c:showLegendKey val="0"/>
          <c:showVal val="0"/>
          <c:showCatName val="0"/>
          <c:showSerName val="0"/>
          <c:showPercent val="0"/>
          <c:showBubbleSize val="0"/>
        </c:dLbls>
        <c:gapWidth val="150"/>
        <c:axId val="438417252"/>
        <c:axId val="1477258807"/>
      </c:barChart>
      <c:catAx>
        <c:axId val="438417252"/>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Classifier Contribution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1477258807"/>
        <c:crosses val="autoZero"/>
        <c:auto val="1"/>
        <c:lblAlgn val="ctr"/>
        <c:lblOffset val="100"/>
        <c:noMultiLvlLbl val="1"/>
      </c:catAx>
      <c:valAx>
        <c:axId val="14772588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438417252"/>
        <c:crosses val="max"/>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 Papers vs. Existing Library/Pre-trained Model Used</a:t>
            </a:r>
          </a:p>
        </c:rich>
      </c:tx>
      <c:overlay val="0"/>
    </c:title>
    <c:autoTitleDeleted val="0"/>
    <c:plotArea>
      <c:layout/>
      <c:barChart>
        <c:barDir val="bar"/>
        <c:grouping val="clustered"/>
        <c:varyColors val="1"/>
        <c:ser>
          <c:idx val="0"/>
          <c:order val="0"/>
          <c:tx>
            <c:strRef>
              <c:f>Summary!$B$39</c:f>
              <c:strCache>
                <c:ptCount val="1"/>
                <c:pt idx="0">
                  <c:v># Papers</c:v>
                </c:pt>
              </c:strCache>
            </c:strRef>
          </c:tx>
          <c:spPr>
            <a:solidFill>
              <a:schemeClr val="accent1"/>
            </a:solidFill>
            <a:ln cmpd="sng">
              <a:solidFill>
                <a:srgbClr val="000000"/>
              </a:solidFill>
            </a:ln>
          </c:spPr>
          <c:invertIfNegative val="1"/>
          <c:cat>
            <c:strRef>
              <c:f>Summary!$A$40:$A$43</c:f>
              <c:strCache>
                <c:ptCount val="4"/>
                <c:pt idx="0">
                  <c:v>Lexicon-based</c:v>
                </c:pt>
                <c:pt idx="1">
                  <c:v>Classic ML-based</c:v>
                </c:pt>
                <c:pt idx="2">
                  <c:v>DL-based</c:v>
                </c:pt>
                <c:pt idx="3">
                  <c:v>Combine several existing library/pre-trained models</c:v>
                </c:pt>
              </c:strCache>
            </c:strRef>
          </c:cat>
          <c:val>
            <c:numRef>
              <c:f>Summary!$B$40:$B$43</c:f>
              <c:numCache>
                <c:formatCode>General</c:formatCode>
                <c:ptCount val="4"/>
                <c:pt idx="0">
                  <c:v>23</c:v>
                </c:pt>
                <c:pt idx="1">
                  <c:v>2</c:v>
                </c:pt>
                <c:pt idx="2">
                  <c:v>3</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AED-FC4E-8C27-EC2E764C2CA1}"/>
            </c:ext>
          </c:extLst>
        </c:ser>
        <c:dLbls>
          <c:showLegendKey val="0"/>
          <c:showVal val="0"/>
          <c:showCatName val="0"/>
          <c:showSerName val="0"/>
          <c:showPercent val="0"/>
          <c:showBubbleSize val="0"/>
        </c:dLbls>
        <c:gapWidth val="150"/>
        <c:axId val="569009418"/>
        <c:axId val="1137496429"/>
      </c:barChart>
      <c:catAx>
        <c:axId val="569009418"/>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Existing Library/Pre-trained Model Used</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1137496429"/>
        <c:crosses val="autoZero"/>
        <c:auto val="1"/>
        <c:lblAlgn val="ctr"/>
        <c:lblOffset val="100"/>
        <c:noMultiLvlLbl val="1"/>
      </c:catAx>
      <c:valAx>
        <c:axId val="11374964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569009418"/>
        <c:crosses val="max"/>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 Papers vs. Dataset Used for Model Building</a:t>
            </a:r>
          </a:p>
        </c:rich>
      </c:tx>
      <c:overlay val="0"/>
    </c:title>
    <c:autoTitleDeleted val="0"/>
    <c:plotArea>
      <c:layout/>
      <c:barChart>
        <c:barDir val="bar"/>
        <c:grouping val="clustered"/>
        <c:varyColors val="1"/>
        <c:ser>
          <c:idx val="0"/>
          <c:order val="0"/>
          <c:tx>
            <c:strRef>
              <c:f>Summary!$B$46</c:f>
              <c:strCache>
                <c:ptCount val="1"/>
                <c:pt idx="0">
                  <c:v># Papers</c:v>
                </c:pt>
              </c:strCache>
            </c:strRef>
          </c:tx>
          <c:spPr>
            <a:solidFill>
              <a:schemeClr val="accent1"/>
            </a:solidFill>
            <a:ln cmpd="sng">
              <a:solidFill>
                <a:srgbClr val="000000"/>
              </a:solidFill>
            </a:ln>
          </c:spPr>
          <c:invertIfNegative val="1"/>
          <c:cat>
            <c:strRef>
              <c:f>Summary!$A$47:$A$50</c:f>
              <c:strCache>
                <c:ptCount val="4"/>
                <c:pt idx="0">
                  <c:v>No dataset used (build lexicon-based model)</c:v>
                </c:pt>
                <c:pt idx="1">
                  <c:v>Using non-related topic existing dataset</c:v>
                </c:pt>
                <c:pt idx="2">
                  <c:v>Using their own dataset</c:v>
                </c:pt>
                <c:pt idx="3">
                  <c:v>Usinf their own dataset combine with existing dataset</c:v>
                </c:pt>
              </c:strCache>
            </c:strRef>
          </c:cat>
          <c:val>
            <c:numRef>
              <c:f>Summary!$B$47:$B$50</c:f>
              <c:numCache>
                <c:formatCode>General</c:formatCode>
                <c:ptCount val="4"/>
                <c:pt idx="0">
                  <c:v>1</c:v>
                </c:pt>
                <c:pt idx="1">
                  <c:v>2</c:v>
                </c:pt>
                <c:pt idx="2">
                  <c:v>17</c:v>
                </c:pt>
                <c:pt idx="3">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031-A04B-88F6-712C04CCAE1C}"/>
            </c:ext>
          </c:extLst>
        </c:ser>
        <c:dLbls>
          <c:showLegendKey val="0"/>
          <c:showVal val="0"/>
          <c:showCatName val="0"/>
          <c:showSerName val="0"/>
          <c:showPercent val="0"/>
          <c:showBubbleSize val="0"/>
        </c:dLbls>
        <c:gapWidth val="150"/>
        <c:axId val="1752890858"/>
        <c:axId val="321287475"/>
      </c:barChart>
      <c:catAx>
        <c:axId val="1752890858"/>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Dataset Used for Model Building</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321287475"/>
        <c:crosses val="autoZero"/>
        <c:auto val="1"/>
        <c:lblAlgn val="ctr"/>
        <c:lblOffset val="100"/>
        <c:noMultiLvlLbl val="1"/>
      </c:catAx>
      <c:valAx>
        <c:axId val="3212874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1752890858"/>
        <c:crosses val="max"/>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 Papers vs. Topics</a:t>
            </a:r>
          </a:p>
        </c:rich>
      </c:tx>
      <c:overlay val="0"/>
    </c:title>
    <c:autoTitleDeleted val="0"/>
    <c:plotArea>
      <c:layout/>
      <c:barChart>
        <c:barDir val="col"/>
        <c:grouping val="clustered"/>
        <c:varyColors val="1"/>
        <c:ser>
          <c:idx val="0"/>
          <c:order val="0"/>
          <c:tx>
            <c:strRef>
              <c:f>Summary!$G$55</c:f>
              <c:strCache>
                <c:ptCount val="1"/>
                <c:pt idx="0">
                  <c:v># Papers</c:v>
                </c:pt>
              </c:strCache>
            </c:strRef>
          </c:tx>
          <c:spPr>
            <a:solidFill>
              <a:schemeClr val="accent1"/>
            </a:solidFill>
            <a:ln cmpd="sng">
              <a:solidFill>
                <a:srgbClr val="000000"/>
              </a:solidFill>
            </a:ln>
          </c:spPr>
          <c:invertIfNegative val="1"/>
          <c:cat>
            <c:strRef>
              <c:f>Summary!$F$56:$F$65</c:f>
              <c:strCache>
                <c:ptCount val="10"/>
                <c:pt idx="0">
                  <c:v>Environment</c:v>
                </c:pt>
                <c:pt idx="1">
                  <c:v>Green</c:v>
                </c:pt>
                <c:pt idx="2">
                  <c:v>Sustainability</c:v>
                </c:pt>
                <c:pt idx="3">
                  <c:v>Food</c:v>
                </c:pt>
                <c:pt idx="4">
                  <c:v>Organism</c:v>
                </c:pt>
                <c:pt idx="5">
                  <c:v>Climate Change</c:v>
                </c:pt>
                <c:pt idx="6">
                  <c:v>Carbon</c:v>
                </c:pt>
                <c:pt idx="7">
                  <c:v>Energy</c:v>
                </c:pt>
                <c:pt idx="8">
                  <c:v>Waste</c:v>
                </c:pt>
                <c:pt idx="9">
                  <c:v>Pollution</c:v>
                </c:pt>
              </c:strCache>
            </c:strRef>
          </c:cat>
          <c:val>
            <c:numRef>
              <c:f>Summary!$G$56:$G$65</c:f>
              <c:numCache>
                <c:formatCode>General</c:formatCode>
                <c:ptCount val="10"/>
                <c:pt idx="0">
                  <c:v>15</c:v>
                </c:pt>
                <c:pt idx="1">
                  <c:v>8</c:v>
                </c:pt>
                <c:pt idx="2">
                  <c:v>10</c:v>
                </c:pt>
                <c:pt idx="3">
                  <c:v>24</c:v>
                </c:pt>
                <c:pt idx="4">
                  <c:v>2</c:v>
                </c:pt>
                <c:pt idx="5">
                  <c:v>10</c:v>
                </c:pt>
                <c:pt idx="6">
                  <c:v>2</c:v>
                </c:pt>
                <c:pt idx="7">
                  <c:v>12</c:v>
                </c:pt>
                <c:pt idx="8">
                  <c:v>12</c:v>
                </c:pt>
                <c:pt idx="9">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13F-6049-8B0A-ACB8B6DB3469}"/>
            </c:ext>
          </c:extLst>
        </c:ser>
        <c:dLbls>
          <c:showLegendKey val="0"/>
          <c:showVal val="0"/>
          <c:showCatName val="0"/>
          <c:showSerName val="0"/>
          <c:showPercent val="0"/>
          <c:showBubbleSize val="0"/>
        </c:dLbls>
        <c:gapWidth val="150"/>
        <c:axId val="446331872"/>
        <c:axId val="270051519"/>
      </c:barChart>
      <c:catAx>
        <c:axId val="446331872"/>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Topics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270051519"/>
        <c:crosses val="autoZero"/>
        <c:auto val="1"/>
        <c:lblAlgn val="ctr"/>
        <c:lblOffset val="100"/>
        <c:noMultiLvlLbl val="1"/>
      </c:catAx>
      <c:valAx>
        <c:axId val="2700515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446331872"/>
        <c:crosses val="autoZero"/>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 Papers vs. Media Category</a:t>
            </a:r>
          </a:p>
        </c:rich>
      </c:tx>
      <c:overlay val="0"/>
    </c:title>
    <c:autoTitleDeleted val="0"/>
    <c:plotArea>
      <c:layout/>
      <c:barChart>
        <c:barDir val="col"/>
        <c:grouping val="clustered"/>
        <c:varyColors val="1"/>
        <c:ser>
          <c:idx val="0"/>
          <c:order val="0"/>
          <c:tx>
            <c:strRef>
              <c:f>Summary!$G$126</c:f>
              <c:strCache>
                <c:ptCount val="1"/>
                <c:pt idx="0">
                  <c:v># Papers</c:v>
                </c:pt>
              </c:strCache>
            </c:strRef>
          </c:tx>
          <c:spPr>
            <a:solidFill>
              <a:schemeClr val="accent1"/>
            </a:solidFill>
            <a:ln cmpd="sng">
              <a:solidFill>
                <a:srgbClr val="000000"/>
              </a:solidFill>
            </a:ln>
          </c:spPr>
          <c:invertIfNegative val="1"/>
          <c:cat>
            <c:strRef>
              <c:f>Summary!$F$127:$F$131</c:f>
              <c:strCache>
                <c:ptCount val="5"/>
                <c:pt idx="0">
                  <c:v>RSS, News Article, and BBS</c:v>
                </c:pt>
                <c:pt idx="1">
                  <c:v>Blog Forum</c:v>
                </c:pt>
                <c:pt idx="2">
                  <c:v>Social Media</c:v>
                </c:pt>
                <c:pt idx="3">
                  <c:v>Review Platform</c:v>
                </c:pt>
                <c:pt idx="4">
                  <c:v>Other</c:v>
                </c:pt>
              </c:strCache>
            </c:strRef>
          </c:cat>
          <c:val>
            <c:numRef>
              <c:f>Summary!$G$127:$G$131</c:f>
              <c:numCache>
                <c:formatCode>General</c:formatCode>
                <c:ptCount val="5"/>
                <c:pt idx="0">
                  <c:v>10</c:v>
                </c:pt>
                <c:pt idx="1">
                  <c:v>4</c:v>
                </c:pt>
                <c:pt idx="2">
                  <c:v>43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0D5-BB4A-89B9-40CDB8D0D013}"/>
            </c:ext>
          </c:extLst>
        </c:ser>
        <c:dLbls>
          <c:showLegendKey val="0"/>
          <c:showVal val="0"/>
          <c:showCatName val="0"/>
          <c:showSerName val="0"/>
          <c:showPercent val="0"/>
          <c:showBubbleSize val="0"/>
        </c:dLbls>
        <c:gapWidth val="150"/>
        <c:axId val="99690426"/>
        <c:axId val="1629945825"/>
      </c:barChart>
      <c:catAx>
        <c:axId val="996904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Media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1629945825"/>
        <c:crosses val="autoZero"/>
        <c:auto val="1"/>
        <c:lblAlgn val="ctr"/>
        <c:lblOffset val="100"/>
        <c:noMultiLvlLbl val="1"/>
      </c:catAx>
      <c:valAx>
        <c:axId val="16299458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99690426"/>
        <c:crosses val="autoZero"/>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 Papers vs. Library/Algorithm Categories</a:t>
            </a:r>
          </a:p>
        </c:rich>
      </c:tx>
      <c:overlay val="0"/>
    </c:title>
    <c:autoTitleDeleted val="0"/>
    <c:plotArea>
      <c:layout/>
      <c:barChart>
        <c:barDir val="col"/>
        <c:grouping val="clustered"/>
        <c:varyColors val="1"/>
        <c:ser>
          <c:idx val="0"/>
          <c:order val="0"/>
          <c:tx>
            <c:strRef>
              <c:f>Summary!$G$314</c:f>
              <c:strCache>
                <c:ptCount val="1"/>
                <c:pt idx="0">
                  <c:v># Papers</c:v>
                </c:pt>
              </c:strCache>
            </c:strRef>
          </c:tx>
          <c:spPr>
            <a:solidFill>
              <a:schemeClr val="accent1"/>
            </a:solidFill>
            <a:ln cmpd="sng">
              <a:solidFill>
                <a:srgbClr val="000000"/>
              </a:solidFill>
            </a:ln>
          </c:spPr>
          <c:invertIfNegative val="1"/>
          <c:cat>
            <c:strRef>
              <c:f>Summary!$F$315:$F$319</c:f>
              <c:strCache>
                <c:ptCount val="5"/>
                <c:pt idx="0">
                  <c:v>Instant End-user Tools</c:v>
                </c:pt>
                <c:pt idx="1">
                  <c:v>Lexicon-based Libraries</c:v>
                </c:pt>
                <c:pt idx="2">
                  <c:v>Lexicon-based Models</c:v>
                </c:pt>
                <c:pt idx="3">
                  <c:v>Classic Machine Learning</c:v>
                </c:pt>
                <c:pt idx="4">
                  <c:v>Deep Learning</c:v>
                </c:pt>
              </c:strCache>
            </c:strRef>
          </c:cat>
          <c:val>
            <c:numRef>
              <c:f>Summary!$G$315:$G$319</c:f>
              <c:numCache>
                <c:formatCode>General</c:formatCode>
                <c:ptCount val="5"/>
                <c:pt idx="0">
                  <c:v>3</c:v>
                </c:pt>
                <c:pt idx="1">
                  <c:v>29</c:v>
                </c:pt>
                <c:pt idx="2">
                  <c:v>4</c:v>
                </c:pt>
                <c:pt idx="3">
                  <c:v>34</c:v>
                </c:pt>
                <c:pt idx="4">
                  <c:v>14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DD9-3140-BD90-319553AE2CA7}"/>
            </c:ext>
          </c:extLst>
        </c:ser>
        <c:dLbls>
          <c:showLegendKey val="0"/>
          <c:showVal val="0"/>
          <c:showCatName val="0"/>
          <c:showSerName val="0"/>
          <c:showPercent val="0"/>
          <c:showBubbleSize val="0"/>
        </c:dLbls>
        <c:gapWidth val="150"/>
        <c:axId val="196471933"/>
        <c:axId val="1318265526"/>
      </c:barChart>
      <c:catAx>
        <c:axId val="1964719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Library/Algorithm Categories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IT"/>
          </a:p>
        </c:txPr>
        <c:crossAx val="1318265526"/>
        <c:crosses val="autoZero"/>
        <c:auto val="1"/>
        <c:lblAlgn val="ctr"/>
        <c:lblOffset val="100"/>
        <c:noMultiLvlLbl val="1"/>
      </c:catAx>
      <c:valAx>
        <c:axId val="1318265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IT"/>
          </a:p>
        </c:txPr>
        <c:crossAx val="196471933"/>
        <c:crosses val="autoZero"/>
        <c:crossBetween val="between"/>
      </c:valAx>
    </c:plotArea>
    <c:legend>
      <c:legendPos val="r"/>
      <c:overlay val="0"/>
      <c:txPr>
        <a:bodyPr/>
        <a:lstStyle/>
        <a:p>
          <a:pPr lvl="0">
            <a:defRPr b="0">
              <a:solidFill>
                <a:srgbClr val="1A1A1A"/>
              </a:solidFill>
              <a:latin typeface="+mn-lt"/>
            </a:defRPr>
          </a:pPr>
          <a:endParaRPr lang="en-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2</xdr:col>
      <xdr:colOff>333375</xdr:colOff>
      <xdr:row>1</xdr:row>
      <xdr:rowOff>57150</xdr:rowOff>
    </xdr:from>
    <xdr:ext cx="4733925" cy="2924175"/>
    <xdr:graphicFrame macro="">
      <xdr:nvGraphicFramePr>
        <xdr:cNvPr id="509699999" name="Chart 1" title="Chart">
          <a:extLst>
            <a:ext uri="{FF2B5EF4-FFF2-40B4-BE49-F238E27FC236}">
              <a16:creationId xmlns:a16="http://schemas.microsoft.com/office/drawing/2014/main" id="{00000000-0008-0000-0000-00009F676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9525</xdr:colOff>
      <xdr:row>3</xdr:row>
      <xdr:rowOff>161925</xdr:rowOff>
    </xdr:from>
    <xdr:ext cx="4733925" cy="2924175"/>
    <xdr:graphicFrame macro="">
      <xdr:nvGraphicFramePr>
        <xdr:cNvPr id="2074085026" name="Chart 2" title="Chart">
          <a:extLst>
            <a:ext uri="{FF2B5EF4-FFF2-40B4-BE49-F238E27FC236}">
              <a16:creationId xmlns:a16="http://schemas.microsoft.com/office/drawing/2014/main" id="{00000000-0008-0000-0000-0000A206A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447675</xdr:colOff>
      <xdr:row>18</xdr:row>
      <xdr:rowOff>104775</xdr:rowOff>
    </xdr:from>
    <xdr:ext cx="5495925" cy="2286000"/>
    <xdr:graphicFrame macro="">
      <xdr:nvGraphicFramePr>
        <xdr:cNvPr id="1299193326" name="Chart 3" title="Chart">
          <a:extLst>
            <a:ext uri="{FF2B5EF4-FFF2-40B4-BE49-F238E27FC236}">
              <a16:creationId xmlns:a16="http://schemas.microsoft.com/office/drawing/2014/main" id="{00000000-0008-0000-0000-0000EE1D7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152400</xdr:colOff>
      <xdr:row>29</xdr:row>
      <xdr:rowOff>133350</xdr:rowOff>
    </xdr:from>
    <xdr:ext cx="5791200" cy="3638550"/>
    <xdr:graphicFrame macro="">
      <xdr:nvGraphicFramePr>
        <xdr:cNvPr id="763966482" name="Chart 4" title="Chart">
          <a:extLst>
            <a:ext uri="{FF2B5EF4-FFF2-40B4-BE49-F238E27FC236}">
              <a16:creationId xmlns:a16="http://schemas.microsoft.com/office/drawing/2014/main" id="{00000000-0008-0000-0000-000012348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466725</xdr:colOff>
      <xdr:row>31</xdr:row>
      <xdr:rowOff>19050</xdr:rowOff>
    </xdr:from>
    <xdr:ext cx="5715000" cy="3533775"/>
    <xdr:graphicFrame macro="">
      <xdr:nvGraphicFramePr>
        <xdr:cNvPr id="144349748" name="Chart 5" title="Chart">
          <a:extLst>
            <a:ext uri="{FF2B5EF4-FFF2-40B4-BE49-F238E27FC236}">
              <a16:creationId xmlns:a16="http://schemas.microsoft.com/office/drawing/2014/main" id="{00000000-0008-0000-0000-0000349A9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333375</xdr:colOff>
      <xdr:row>42</xdr:row>
      <xdr:rowOff>76200</xdr:rowOff>
    </xdr:from>
    <xdr:ext cx="6915150" cy="2743200"/>
    <xdr:graphicFrame macro="">
      <xdr:nvGraphicFramePr>
        <xdr:cNvPr id="1473558560" name="Chart 6" title="Chart">
          <a:extLst>
            <a:ext uri="{FF2B5EF4-FFF2-40B4-BE49-F238E27FC236}">
              <a16:creationId xmlns:a16="http://schemas.microsoft.com/office/drawing/2014/main" id="{00000000-0008-0000-0000-000020B8D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4</xdr:col>
      <xdr:colOff>333375</xdr:colOff>
      <xdr:row>65</xdr:row>
      <xdr:rowOff>161925</xdr:rowOff>
    </xdr:from>
    <xdr:ext cx="5715000" cy="3533775"/>
    <xdr:graphicFrame macro="">
      <xdr:nvGraphicFramePr>
        <xdr:cNvPr id="1077128268" name="Chart 7" title="Chart">
          <a:extLst>
            <a:ext uri="{FF2B5EF4-FFF2-40B4-BE49-F238E27FC236}">
              <a16:creationId xmlns:a16="http://schemas.microsoft.com/office/drawing/2014/main" id="{00000000-0008-0000-0000-00004CAC3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4</xdr:col>
      <xdr:colOff>266700</xdr:colOff>
      <xdr:row>132</xdr:row>
      <xdr:rowOff>0</xdr:rowOff>
    </xdr:from>
    <xdr:ext cx="5715000" cy="3533775"/>
    <xdr:graphicFrame macro="">
      <xdr:nvGraphicFramePr>
        <xdr:cNvPr id="526694068" name="Chart 8" title="Chart">
          <a:extLst>
            <a:ext uri="{FF2B5EF4-FFF2-40B4-BE49-F238E27FC236}">
              <a16:creationId xmlns:a16="http://schemas.microsoft.com/office/drawing/2014/main" id="{00000000-0008-0000-0000-0000B4B66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4</xdr:col>
      <xdr:colOff>266700</xdr:colOff>
      <xdr:row>320</xdr:row>
      <xdr:rowOff>85725</xdr:rowOff>
    </xdr:from>
    <xdr:ext cx="5715000" cy="3533775"/>
    <xdr:graphicFrame macro="">
      <xdr:nvGraphicFramePr>
        <xdr:cNvPr id="397626328" name="Chart 9" title="Chart">
          <a:extLst>
            <a:ext uri="{FF2B5EF4-FFF2-40B4-BE49-F238E27FC236}">
              <a16:creationId xmlns:a16="http://schemas.microsoft.com/office/drawing/2014/main" id="{00000000-0008-0000-0000-0000D84BB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mdpi.com/1660-4601/17/14/5077" TargetMode="External"/><Relationship Id="rId18" Type="http://schemas.openxmlformats.org/officeDocument/2006/relationships/hyperlink" Target="https://drive.google.com/file/d/1TN4F3EKvdAv_j8khla647q-e72wh26vM/view?usp=sharing" TargetMode="External"/><Relationship Id="rId26" Type="http://schemas.openxmlformats.org/officeDocument/2006/relationships/hyperlink" Target="https://drive.google.com/file/d/1x3J_Vmwl5Hrrsp7fQd-NVX1-mzzl5Aou/view?usp=sharing" TargetMode="External"/><Relationship Id="rId39" Type="http://schemas.openxmlformats.org/officeDocument/2006/relationships/hyperlink" Target="https://drive.google.com/file/d/1SMJEnDCAVA2E04_42rxO-avvwWE9VJrJ/view?usp=sharing" TargetMode="External"/><Relationship Id="rId21" Type="http://schemas.openxmlformats.org/officeDocument/2006/relationships/hyperlink" Target="https://drive.google.com/file/d/1dVzVLF6UF_4zbgpRmIXQzmdM3EaxcCbF/view?usp=sharing" TargetMode="External"/><Relationship Id="rId34" Type="http://schemas.openxmlformats.org/officeDocument/2006/relationships/hyperlink" Target="https://drive.google.com/file/d/1MzM4LSMrPtqJZQgX-lj-ihA6f6YxtZSp/view?usp=sharing" TargetMode="External"/><Relationship Id="rId42" Type="http://schemas.openxmlformats.org/officeDocument/2006/relationships/hyperlink" Target="https://drive.google.com/file/d/1JaRd1r4KA4RsilumN30mEBZF73vmnfvV/view?usp=sharing" TargetMode="External"/><Relationship Id="rId47" Type="http://schemas.openxmlformats.org/officeDocument/2006/relationships/hyperlink" Target="https://drive.google.com/file/d/1VwaDdkO1QEGpnngryPUX7-btFahdwXtb/view?usp=sharing" TargetMode="External"/><Relationship Id="rId50" Type="http://schemas.openxmlformats.org/officeDocument/2006/relationships/hyperlink" Target="https://drive.google.com/file/d/1XBJJbtictCHoLDLkg_LizXQy4HP2J6cb/view?usp=sharing" TargetMode="External"/><Relationship Id="rId7" Type="http://schemas.openxmlformats.org/officeDocument/2006/relationships/hyperlink" Target="https://drive.google.com/file/d/1c41IM2z4iigoqmOmm1wNj0jCghBzo2Gb/view?usp=sharing" TargetMode="External"/><Relationship Id="rId2" Type="http://schemas.openxmlformats.org/officeDocument/2006/relationships/hyperlink" Target="https://drive.google.com/file/d/1GURvE2syp8fERcJGfNvpNFSFrZYn4eoa/view?usp=sharing" TargetMode="External"/><Relationship Id="rId16" Type="http://schemas.openxmlformats.org/officeDocument/2006/relationships/hyperlink" Target="https://drive.google.com/file/d/1qIzcdpBEjWepzpWKeE2U1ItZbJJOHSGG/view?usp=sharing" TargetMode="External"/><Relationship Id="rId29" Type="http://schemas.openxmlformats.org/officeDocument/2006/relationships/hyperlink" Target="https://drive.google.com/file/d/1oAHOhorWU50kJO5U9bGLZpLNgD3LP6Ot/view?usp=sharing" TargetMode="External"/><Relationship Id="rId11" Type="http://schemas.openxmlformats.org/officeDocument/2006/relationships/hyperlink" Target="https://drive.google.com/file/d/1Sbr0FYo7u65iiiPrYrQEVnsRQtgWbUtL/view?usp=sharing" TargetMode="External"/><Relationship Id="rId24" Type="http://schemas.openxmlformats.org/officeDocument/2006/relationships/hyperlink" Target="https://drive.google.com/file/d/1TruUxa5Hc_Q2mOsmV-2Pvzcbbvx8iD22/view?usp=sharing" TargetMode="External"/><Relationship Id="rId32" Type="http://schemas.openxmlformats.org/officeDocument/2006/relationships/hyperlink" Target="https://drive.google.com/file/d/1De9VH7GQMX4viZQCeykpkKzjG8Aze83g/view?usp=sharing" TargetMode="External"/><Relationship Id="rId37" Type="http://schemas.openxmlformats.org/officeDocument/2006/relationships/hyperlink" Target="https://drive.google.com/file/d/1BqjjTH978ncyiTrL4nIlKwtdVloDCYh1/view?usp=sharing" TargetMode="External"/><Relationship Id="rId40" Type="http://schemas.openxmlformats.org/officeDocument/2006/relationships/hyperlink" Target="https://drive.google.com/file/d/1UDnptre0q4rSBCCSdUePKuRT-fDa42DH/view?usp=sharing" TargetMode="External"/><Relationship Id="rId45" Type="http://schemas.openxmlformats.org/officeDocument/2006/relationships/hyperlink" Target="https://drive.google.com/file/d/1GohvmrP_DJE0-FG0v-DDmQ71A66vXx9W/view?usp=sharing" TargetMode="External"/><Relationship Id="rId53" Type="http://schemas.openxmlformats.org/officeDocument/2006/relationships/hyperlink" Target="https://drive.google.com/file/d/1MHs3iabM6ySKpLwmklQCFDoUoLWRDxSM/view?usp=sharing" TargetMode="External"/><Relationship Id="rId5" Type="http://schemas.openxmlformats.org/officeDocument/2006/relationships/hyperlink" Target="https://drive.google.com/file/d/1Nu9FScxSq-yNdydtU7HzS7nIqbgAHQd5/view?usp=sharing" TargetMode="External"/><Relationship Id="rId10" Type="http://schemas.openxmlformats.org/officeDocument/2006/relationships/hyperlink" Target="https://drive.google.com/file/d/1yNg8rhjzZ46uwRz5D2NlppbO6WAk3MES/view?usp=sharing" TargetMode="External"/><Relationship Id="rId19" Type="http://schemas.openxmlformats.org/officeDocument/2006/relationships/hyperlink" Target="https://drive.google.com/file/d/1ao3IVtqhXrukqZ6FhPh2mF8yXo850PEE/view?usp=sharing" TargetMode="External"/><Relationship Id="rId31" Type="http://schemas.openxmlformats.org/officeDocument/2006/relationships/hyperlink" Target="https://drive.google.com/file/d/1EzqxNTkWW5o6imjk3zVLTY63dgE3mU8O/view?usp=sharing" TargetMode="External"/><Relationship Id="rId44" Type="http://schemas.openxmlformats.org/officeDocument/2006/relationships/hyperlink" Target="https://drive.google.com/file/d/1x2lzh5wWe95dZypzh7IcT1J_qQ1N0T4e/view?usp=sharing" TargetMode="External"/><Relationship Id="rId52" Type="http://schemas.openxmlformats.org/officeDocument/2006/relationships/hyperlink" Target="https://drive.google.com/file/d/1-DXATZ08-m1bL2KD_OApRDfSUE_VRsqK/view?usp=sharing" TargetMode="External"/><Relationship Id="rId4" Type="http://schemas.openxmlformats.org/officeDocument/2006/relationships/hyperlink" Target="https://drive.google.com/file/d/1eIGcJeRLRa6EIIr6TM6nJ1uHt04AKdNB/view?usp=sharing" TargetMode="External"/><Relationship Id="rId9" Type="http://schemas.openxmlformats.org/officeDocument/2006/relationships/hyperlink" Target="https://drive.google.com/file/d/1vL3w0NvI2USE_wQGZ8_drTvkStNXPSSd/view?usp=sharing" TargetMode="External"/><Relationship Id="rId14" Type="http://schemas.openxmlformats.org/officeDocument/2006/relationships/hyperlink" Target="https://drive.google.com/file/d/1J5D48UZqmMlB0sl2365xdyI2xx-lsjgr/view?usp=sharing" TargetMode="External"/><Relationship Id="rId22" Type="http://schemas.openxmlformats.org/officeDocument/2006/relationships/hyperlink" Target="https://drive.google.com/file/d/13YmtrdJuaj9jvBtcdWxGk8BiE8WJNB8A/view?usp=sharing" TargetMode="External"/><Relationship Id="rId27" Type="http://schemas.openxmlformats.org/officeDocument/2006/relationships/hyperlink" Target="https://drive.google.com/file/d/1QuDXyeU1mBKgKZbUz_n2n1Zl0YRm89Tb/view?usp=sharing" TargetMode="External"/><Relationship Id="rId30" Type="http://schemas.openxmlformats.org/officeDocument/2006/relationships/hyperlink" Target="https://drive.google.com/file/d/1LYO42RxD47a4cRKpLWerK8vbaPDHVy5k/view?usp=sharing" TargetMode="External"/><Relationship Id="rId35" Type="http://schemas.openxmlformats.org/officeDocument/2006/relationships/hyperlink" Target="https://drive.google.com/file/d/1Cjd0s30eh_SGvYPKX9dU3oTZ2MSdRmXs/view?usp=sharing" TargetMode="External"/><Relationship Id="rId43" Type="http://schemas.openxmlformats.org/officeDocument/2006/relationships/hyperlink" Target="https://drive.google.com/file/d/165SCngbJU7X_GNqQnnLq1sx1ohBHqo2u/view?usp=sharing" TargetMode="External"/><Relationship Id="rId48" Type="http://schemas.openxmlformats.org/officeDocument/2006/relationships/hyperlink" Target="https://drive.google.com/file/d/1nf9CxdYprY-IfJdDhmB-CSQmK7-TZZgh/view?usp=sharing" TargetMode="External"/><Relationship Id="rId8" Type="http://schemas.openxmlformats.org/officeDocument/2006/relationships/hyperlink" Target="https://drive.google.com/file/d/1auetP-V7LJNVnFeooaSBxRMTfMcsCNAP/view?usp=sharing" TargetMode="External"/><Relationship Id="rId51" Type="http://schemas.openxmlformats.org/officeDocument/2006/relationships/hyperlink" Target="https://drive.google.com/file/d/1YzVcbKye_jgAbH990HXzbIzmMc_pE3dA/view?usp=sharing" TargetMode="External"/><Relationship Id="rId3" Type="http://schemas.openxmlformats.org/officeDocument/2006/relationships/hyperlink" Target="https://drive.google.com/file/d/1GjTOrkG2_fcZfCWKoJmPKDqzh_ZopPvs/view?usp=sharing" TargetMode="External"/><Relationship Id="rId12" Type="http://schemas.openxmlformats.org/officeDocument/2006/relationships/hyperlink" Target="https://drive.google.com/file/d/1uQK7-_bHNKFvUGehF-lvwNaZ5KULRVxm/view?usp=sharing" TargetMode="External"/><Relationship Id="rId17" Type="http://schemas.openxmlformats.org/officeDocument/2006/relationships/hyperlink" Target="https://drive.google.com/file/d/18W6vySqgZCIcba3Nzs1moTEs1BWnPWZ9/view?usp=sharing" TargetMode="External"/><Relationship Id="rId25" Type="http://schemas.openxmlformats.org/officeDocument/2006/relationships/hyperlink" Target="https://drive.google.com/file/d/1ssGUgnKDSj12Si44l8wzStSZFP_i7M5g/view?usp=sharing" TargetMode="External"/><Relationship Id="rId33" Type="http://schemas.openxmlformats.org/officeDocument/2006/relationships/hyperlink" Target="https://drive.google.com/file/d/1-DlhNVx4Z34nvKj2nDD1-zeNxTVecPWO/view?usp=sharing" TargetMode="External"/><Relationship Id="rId38" Type="http://schemas.openxmlformats.org/officeDocument/2006/relationships/hyperlink" Target="https://drive.google.com/file/d/1BDyUVBsuRLU6ZvL10-rW_d6SX9uQqI8s/view?usp=sharing" TargetMode="External"/><Relationship Id="rId46" Type="http://schemas.openxmlformats.org/officeDocument/2006/relationships/hyperlink" Target="https://drive.google.com/file/d/1UTjnTT48yG9ZhWK2GwA_-FGNEaPP-TqB/view?usp=sharing" TargetMode="External"/><Relationship Id="rId20" Type="http://schemas.openxmlformats.org/officeDocument/2006/relationships/hyperlink" Target="https://drive.google.com/file/d/1R7SgRZ7KbkPLjsSbxgkSQSE9Fzukjjqb/view?usp=sharing" TargetMode="External"/><Relationship Id="rId41" Type="http://schemas.openxmlformats.org/officeDocument/2006/relationships/hyperlink" Target="https://drive.google.com/file/d/1tYmdWgEk0czanyDdqf_ZPCc5s3kl7tEy/view?usp=sharing" TargetMode="External"/><Relationship Id="rId1" Type="http://schemas.openxmlformats.org/officeDocument/2006/relationships/hyperlink" Target="https://arxiv.org/abs/2111.02259" TargetMode="External"/><Relationship Id="rId6" Type="http://schemas.openxmlformats.org/officeDocument/2006/relationships/hyperlink" Target="https://drive.google.com/file/d/1MFXVTyiZ7boLw6zZ8dFrU7o317PTu8vl/view?usp=sharing" TargetMode="External"/><Relationship Id="rId15" Type="http://schemas.openxmlformats.org/officeDocument/2006/relationships/hyperlink" Target="https://drive.google.com/file/d/1hw7UtOuvbx0B2605X2ZGAxi_4H-JGckE/view?usp=sharing" TargetMode="External"/><Relationship Id="rId23" Type="http://schemas.openxmlformats.org/officeDocument/2006/relationships/hyperlink" Target="https://drive.google.com/file/d/1F6BX1evgf-_sPci1T6AkFTIpLJwuXQHs/view?usp=sharing" TargetMode="External"/><Relationship Id="rId28" Type="http://schemas.openxmlformats.org/officeDocument/2006/relationships/hyperlink" Target="https://drive.google.com/file/d/1itGE6yn7TfwisGG63hUbU3BlNb1312s_/view?usp=sharing" TargetMode="External"/><Relationship Id="rId36" Type="http://schemas.openxmlformats.org/officeDocument/2006/relationships/hyperlink" Target="https://drive.google.com/file/d/1_K9ddoGwqJEU0Fc7FH_7Pd0b5twJmSpd/view?usp=sharing" TargetMode="External"/><Relationship Id="rId49" Type="http://schemas.openxmlformats.org/officeDocument/2006/relationships/hyperlink" Target="https://drive.google.com/file/d/1S5V3oztZtoF2-cXleUYYcP80rpBZ3L3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127"/>
  <sheetViews>
    <sheetView workbookViewId="0"/>
  </sheetViews>
  <sheetFormatPr baseColWidth="10" defaultColWidth="14.5" defaultRowHeight="15" customHeight="1"/>
  <cols>
    <col min="1" max="1" width="19.6640625" customWidth="1"/>
    <col min="2" max="2" width="22.33203125" customWidth="1"/>
    <col min="3" max="3" width="21.1640625" customWidth="1"/>
    <col min="4" max="4" width="46.6640625" customWidth="1"/>
    <col min="5" max="5" width="18.83203125" customWidth="1"/>
  </cols>
  <sheetData>
    <row r="1" spans="1:17">
      <c r="A1" s="1" t="s">
        <v>0</v>
      </c>
      <c r="B1" s="2"/>
      <c r="C1" s="3"/>
      <c r="D1" s="3"/>
      <c r="E1" s="3"/>
      <c r="F1" s="3"/>
      <c r="G1" s="3"/>
      <c r="H1" s="3"/>
      <c r="I1" s="3"/>
      <c r="J1" s="3"/>
      <c r="K1" s="3"/>
      <c r="L1" s="3"/>
      <c r="M1" s="3"/>
      <c r="N1" s="3"/>
      <c r="O1" s="3"/>
      <c r="P1" s="3"/>
      <c r="Q1" s="3"/>
    </row>
    <row r="2" spans="1:17">
      <c r="A2" s="4" t="s">
        <v>1</v>
      </c>
      <c r="B2" s="4" t="s">
        <v>2</v>
      </c>
      <c r="C2" s="3"/>
      <c r="D2" s="3"/>
      <c r="E2" s="3"/>
      <c r="F2" s="3"/>
      <c r="G2" s="3"/>
      <c r="H2" s="3"/>
      <c r="I2" s="3"/>
      <c r="J2" s="3"/>
      <c r="K2" s="3"/>
      <c r="L2" s="3"/>
      <c r="M2" s="3"/>
      <c r="N2" s="3"/>
      <c r="O2" s="3"/>
      <c r="P2" s="3"/>
      <c r="Q2" s="3"/>
    </row>
    <row r="3" spans="1:17">
      <c r="A3" s="5" t="s">
        <v>3</v>
      </c>
      <c r="B3" s="5">
        <f>COUNTIF(Annotation!B:B,A3)</f>
        <v>3</v>
      </c>
      <c r="C3" s="3"/>
      <c r="D3" s="3"/>
      <c r="E3" s="3"/>
      <c r="F3" s="3"/>
      <c r="G3" s="3"/>
      <c r="H3" s="3"/>
      <c r="I3" s="3"/>
      <c r="J3" s="3"/>
      <c r="K3" s="3"/>
      <c r="L3" s="3"/>
      <c r="M3" s="3"/>
      <c r="N3" s="3"/>
      <c r="O3" s="3"/>
      <c r="P3" s="3"/>
      <c r="Q3" s="3"/>
    </row>
    <row r="4" spans="1:17">
      <c r="A4" s="5" t="s">
        <v>4</v>
      </c>
      <c r="B4" s="5">
        <f>COUNTIF(Annotation!B:B,A4)</f>
        <v>3</v>
      </c>
      <c r="C4" s="3"/>
      <c r="D4" s="3"/>
      <c r="E4" s="3"/>
      <c r="F4" s="3"/>
      <c r="G4" s="3"/>
      <c r="H4" s="3"/>
      <c r="I4" s="3"/>
      <c r="J4" s="3"/>
      <c r="K4" s="3"/>
      <c r="L4" s="3"/>
      <c r="M4" s="3"/>
      <c r="N4" s="3"/>
      <c r="O4" s="3"/>
      <c r="P4" s="3"/>
      <c r="Q4" s="3"/>
    </row>
    <row r="5" spans="1:17">
      <c r="A5" s="5" t="s">
        <v>5</v>
      </c>
      <c r="B5" s="5">
        <f>COUNTIF(Annotation!B:B,A5)</f>
        <v>6</v>
      </c>
      <c r="C5" s="3"/>
      <c r="D5" s="3"/>
      <c r="E5" s="3"/>
      <c r="F5" s="3"/>
      <c r="G5" s="3"/>
      <c r="H5" s="3"/>
      <c r="I5" s="3"/>
      <c r="J5" s="3"/>
      <c r="K5" s="3"/>
      <c r="L5" s="3"/>
      <c r="M5" s="3"/>
      <c r="N5" s="3"/>
      <c r="O5" s="3"/>
      <c r="P5" s="3"/>
      <c r="Q5" s="3"/>
    </row>
    <row r="6" spans="1:17">
      <c r="A6" s="5" t="s">
        <v>6</v>
      </c>
      <c r="B6" s="5">
        <f>COUNTIF(Annotation!B:B,A6)</f>
        <v>8</v>
      </c>
      <c r="C6" s="3"/>
      <c r="D6" s="3"/>
      <c r="E6" s="3"/>
      <c r="F6" s="3"/>
      <c r="G6" s="3"/>
      <c r="H6" s="3"/>
      <c r="I6" s="3"/>
      <c r="J6" s="3"/>
      <c r="K6" s="3"/>
      <c r="L6" s="3"/>
      <c r="M6" s="3"/>
      <c r="N6" s="3"/>
      <c r="O6" s="3"/>
      <c r="P6" s="3"/>
      <c r="Q6" s="3"/>
    </row>
    <row r="7" spans="1:17">
      <c r="A7" s="5" t="s">
        <v>7</v>
      </c>
      <c r="B7" s="5">
        <f>COUNTIF(Annotation!B:B,A7)</f>
        <v>2</v>
      </c>
      <c r="C7" s="3"/>
      <c r="D7" s="3"/>
      <c r="E7" s="3"/>
      <c r="F7" s="3"/>
      <c r="G7" s="3"/>
      <c r="H7" s="3"/>
      <c r="I7" s="3"/>
      <c r="J7" s="3"/>
      <c r="K7" s="3"/>
      <c r="L7" s="3"/>
      <c r="M7" s="3"/>
      <c r="N7" s="3"/>
      <c r="O7" s="3"/>
      <c r="P7" s="3"/>
      <c r="Q7" s="3"/>
    </row>
    <row r="8" spans="1:17">
      <c r="A8" s="5" t="s">
        <v>8</v>
      </c>
      <c r="B8" s="5">
        <f>COUNTIF(Annotation!B:B,A8)</f>
        <v>4</v>
      </c>
      <c r="C8" s="3"/>
      <c r="D8" s="3"/>
      <c r="E8" s="3"/>
      <c r="F8" s="3"/>
      <c r="G8" s="3"/>
      <c r="H8" s="3"/>
      <c r="I8" s="3"/>
      <c r="J8" s="3"/>
      <c r="K8" s="3"/>
      <c r="L8" s="3"/>
      <c r="M8" s="3"/>
      <c r="N8" s="3"/>
      <c r="O8" s="3"/>
      <c r="P8" s="3"/>
      <c r="Q8" s="3"/>
    </row>
    <row r="9" spans="1:17">
      <c r="A9" s="5" t="s">
        <v>9</v>
      </c>
      <c r="B9" s="5">
        <f>COUNTIF(Annotation!B:B,A9)</f>
        <v>20</v>
      </c>
      <c r="C9" s="3"/>
      <c r="D9" s="3"/>
      <c r="E9" s="3"/>
      <c r="F9" s="3"/>
      <c r="G9" s="3"/>
      <c r="H9" s="3"/>
      <c r="I9" s="3"/>
      <c r="J9" s="3"/>
      <c r="K9" s="3"/>
      <c r="L9" s="3"/>
      <c r="M9" s="3"/>
      <c r="N9" s="3"/>
      <c r="O9" s="3"/>
      <c r="P9" s="3"/>
      <c r="Q9" s="3"/>
    </row>
    <row r="10" spans="1:17">
      <c r="A10" s="5" t="s">
        <v>10</v>
      </c>
      <c r="B10" s="5">
        <f>COUNTIF(Annotation!B:B,A10)</f>
        <v>5</v>
      </c>
      <c r="C10" s="3"/>
      <c r="D10" s="3"/>
      <c r="E10" s="3"/>
      <c r="F10" s="3"/>
      <c r="G10" s="3"/>
      <c r="H10" s="3"/>
      <c r="I10" s="3"/>
      <c r="J10" s="3"/>
      <c r="K10" s="3"/>
      <c r="L10" s="3"/>
      <c r="M10" s="3"/>
      <c r="N10" s="3"/>
      <c r="O10" s="3"/>
      <c r="P10" s="3"/>
      <c r="Q10" s="3"/>
    </row>
    <row r="11" spans="1:17">
      <c r="A11" s="4" t="s">
        <v>11</v>
      </c>
      <c r="B11" s="4">
        <f>SUM(B3:B10)</f>
        <v>51</v>
      </c>
      <c r="C11" s="3"/>
      <c r="D11" s="3"/>
      <c r="E11" s="3"/>
      <c r="F11" s="3"/>
      <c r="G11" s="3"/>
      <c r="H11" s="3"/>
      <c r="I11" s="3"/>
      <c r="J11" s="3"/>
      <c r="K11" s="3"/>
      <c r="L11" s="3"/>
      <c r="M11" s="3"/>
      <c r="N11" s="3"/>
      <c r="O11" s="3"/>
      <c r="P11" s="3"/>
      <c r="Q11" s="3"/>
    </row>
    <row r="12" spans="1:17">
      <c r="A12" s="3"/>
      <c r="B12" s="3"/>
      <c r="C12" s="3"/>
      <c r="D12" s="3"/>
      <c r="E12" s="3"/>
      <c r="F12" s="3"/>
      <c r="G12" s="3"/>
      <c r="H12" s="3"/>
      <c r="I12" s="3"/>
      <c r="J12" s="3"/>
      <c r="K12" s="3"/>
      <c r="L12" s="3"/>
      <c r="M12" s="3"/>
      <c r="N12" s="3"/>
      <c r="O12" s="3"/>
      <c r="P12" s="3"/>
      <c r="Q12" s="3"/>
    </row>
    <row r="13" spans="1:17">
      <c r="A13" s="4" t="s">
        <v>12</v>
      </c>
      <c r="B13" s="4" t="s">
        <v>2</v>
      </c>
      <c r="C13" s="3"/>
      <c r="D13" s="3"/>
      <c r="E13" s="3"/>
      <c r="F13" s="3"/>
      <c r="G13" s="3"/>
      <c r="H13" s="3"/>
      <c r="I13" s="3"/>
      <c r="J13" s="3"/>
      <c r="K13" s="3"/>
      <c r="L13" s="3"/>
      <c r="M13" s="3"/>
      <c r="N13" s="3"/>
      <c r="O13" s="3"/>
      <c r="P13" s="3"/>
      <c r="Q13" s="3"/>
    </row>
    <row r="14" spans="1:17">
      <c r="A14" s="5">
        <v>2012</v>
      </c>
      <c r="B14" s="5">
        <f>COUNTIF(Annotation!F:F,A14)</f>
        <v>1</v>
      </c>
      <c r="C14" s="3"/>
      <c r="D14" s="3"/>
      <c r="E14" s="3"/>
      <c r="F14" s="3"/>
      <c r="G14" s="3"/>
      <c r="H14" s="3"/>
      <c r="I14" s="3"/>
      <c r="J14" s="3"/>
      <c r="K14" s="3"/>
      <c r="L14" s="3"/>
      <c r="M14" s="3"/>
      <c r="N14" s="3"/>
      <c r="O14" s="3"/>
      <c r="P14" s="3"/>
      <c r="Q14" s="3"/>
    </row>
    <row r="15" spans="1:17">
      <c r="A15" s="5">
        <v>2015</v>
      </c>
      <c r="B15" s="5">
        <f>COUNTIF(Annotation!F:F,A15)</f>
        <v>2</v>
      </c>
      <c r="C15" s="3"/>
      <c r="D15" s="3"/>
      <c r="E15" s="3"/>
      <c r="F15" s="3"/>
      <c r="G15" s="3"/>
      <c r="H15" s="3"/>
      <c r="I15" s="3"/>
      <c r="J15" s="3"/>
      <c r="K15" s="3"/>
      <c r="L15" s="3"/>
      <c r="M15" s="3"/>
      <c r="N15" s="3"/>
      <c r="O15" s="3"/>
      <c r="P15" s="3"/>
      <c r="Q15" s="3"/>
    </row>
    <row r="16" spans="1:17">
      <c r="A16" s="5">
        <v>2016</v>
      </c>
      <c r="B16" s="5">
        <f>COUNTIF(Annotation!F:F,A16)</f>
        <v>4</v>
      </c>
      <c r="C16" s="3"/>
      <c r="D16" s="3"/>
      <c r="E16" s="3"/>
      <c r="F16" s="3"/>
      <c r="G16" s="3"/>
      <c r="H16" s="3"/>
      <c r="I16" s="3"/>
      <c r="J16" s="3"/>
      <c r="K16" s="3"/>
      <c r="L16" s="3"/>
      <c r="M16" s="3"/>
      <c r="N16" s="3"/>
      <c r="O16" s="3"/>
      <c r="P16" s="3"/>
      <c r="Q16" s="3"/>
    </row>
    <row r="17" spans="1:17">
      <c r="A17" s="5">
        <v>2017</v>
      </c>
      <c r="B17" s="5">
        <f>COUNTIF(Annotation!F:F,A17)</f>
        <v>3</v>
      </c>
      <c r="C17" s="3"/>
      <c r="D17" s="3"/>
      <c r="E17" s="3"/>
      <c r="F17" s="3"/>
      <c r="G17" s="3"/>
      <c r="H17" s="3"/>
      <c r="I17" s="3"/>
      <c r="J17" s="3"/>
      <c r="K17" s="3"/>
      <c r="L17" s="3"/>
      <c r="M17" s="3"/>
      <c r="N17" s="3"/>
      <c r="O17" s="3"/>
      <c r="P17" s="3"/>
      <c r="Q17" s="3"/>
    </row>
    <row r="18" spans="1:17">
      <c r="A18" s="5">
        <v>2018</v>
      </c>
      <c r="B18" s="5">
        <f>COUNTIF(Annotation!F:F,A18)</f>
        <v>4</v>
      </c>
      <c r="C18" s="3"/>
      <c r="D18" s="3"/>
      <c r="E18" s="3"/>
      <c r="F18" s="3"/>
      <c r="G18" s="3"/>
      <c r="H18" s="3"/>
      <c r="I18" s="3"/>
      <c r="J18" s="3"/>
      <c r="K18" s="3"/>
      <c r="L18" s="3"/>
      <c r="M18" s="3"/>
      <c r="N18" s="3"/>
      <c r="O18" s="3"/>
      <c r="P18" s="3"/>
      <c r="Q18" s="3"/>
    </row>
    <row r="19" spans="1:17">
      <c r="A19" s="5">
        <v>2019</v>
      </c>
      <c r="B19" s="5">
        <f>COUNTIF(Annotation!F:F,A19)</f>
        <v>6</v>
      </c>
      <c r="C19" s="3"/>
      <c r="D19" s="3"/>
      <c r="E19" s="3"/>
      <c r="F19" s="3"/>
      <c r="G19" s="3"/>
      <c r="H19" s="3"/>
      <c r="I19" s="3"/>
      <c r="J19" s="3"/>
      <c r="K19" s="3"/>
      <c r="L19" s="3"/>
      <c r="M19" s="3"/>
      <c r="N19" s="3"/>
      <c r="O19" s="3"/>
      <c r="P19" s="3"/>
      <c r="Q19" s="3"/>
    </row>
    <row r="20" spans="1:17">
      <c r="A20" s="5">
        <v>2020</v>
      </c>
      <c r="B20" s="5">
        <f>COUNTIF(Annotation!F:F,A20)</f>
        <v>8</v>
      </c>
      <c r="C20" s="3"/>
      <c r="D20" s="3"/>
      <c r="E20" s="3"/>
      <c r="F20" s="3"/>
      <c r="G20" s="3"/>
      <c r="H20" s="3"/>
      <c r="I20" s="3"/>
      <c r="J20" s="3"/>
      <c r="K20" s="3"/>
      <c r="L20" s="3"/>
      <c r="M20" s="3"/>
      <c r="N20" s="3"/>
      <c r="O20" s="3"/>
      <c r="P20" s="3"/>
      <c r="Q20" s="3"/>
    </row>
    <row r="21" spans="1:17">
      <c r="A21" s="5">
        <v>2021</v>
      </c>
      <c r="B21" s="5">
        <f>COUNTIF(Annotation!F:F,A21)</f>
        <v>20</v>
      </c>
      <c r="C21" s="3"/>
      <c r="D21" s="3"/>
      <c r="E21" s="3"/>
      <c r="F21" s="3"/>
      <c r="G21" s="3"/>
      <c r="H21" s="3"/>
      <c r="I21" s="3"/>
      <c r="J21" s="3"/>
      <c r="K21" s="3"/>
      <c r="L21" s="3"/>
      <c r="M21" s="3"/>
      <c r="N21" s="3"/>
      <c r="O21" s="3"/>
      <c r="P21" s="3"/>
      <c r="Q21" s="3"/>
    </row>
    <row r="22" spans="1:17">
      <c r="A22" s="5">
        <v>2022</v>
      </c>
      <c r="B22" s="5">
        <f>COUNTIF(Annotation!F:F,A22)</f>
        <v>3</v>
      </c>
      <c r="C22" s="3"/>
      <c r="D22" s="3"/>
      <c r="E22" s="3"/>
      <c r="F22" s="3"/>
      <c r="G22" s="3"/>
      <c r="H22" s="3"/>
      <c r="I22" s="3"/>
      <c r="J22" s="3"/>
      <c r="K22" s="3"/>
      <c r="L22" s="3"/>
      <c r="M22" s="3"/>
      <c r="N22" s="3"/>
      <c r="O22" s="3"/>
      <c r="P22" s="3"/>
      <c r="Q22" s="3"/>
    </row>
    <row r="23" spans="1:17">
      <c r="A23" s="4" t="s">
        <v>11</v>
      </c>
      <c r="B23" s="4">
        <f>SUM(B14:B22)</f>
        <v>51</v>
      </c>
      <c r="C23" s="3"/>
      <c r="D23" s="3"/>
      <c r="E23" s="3"/>
      <c r="F23" s="3"/>
      <c r="G23" s="3"/>
      <c r="H23" s="3"/>
      <c r="I23" s="3"/>
      <c r="J23" s="3"/>
      <c r="K23" s="3"/>
      <c r="L23" s="3"/>
      <c r="M23" s="3"/>
      <c r="N23" s="3"/>
      <c r="O23" s="3"/>
      <c r="P23" s="3"/>
      <c r="Q23" s="3"/>
    </row>
    <row r="24" spans="1:17">
      <c r="A24" s="3"/>
      <c r="B24" s="3"/>
      <c r="C24" s="3"/>
      <c r="D24" s="3"/>
      <c r="E24" s="3"/>
      <c r="F24" s="3"/>
      <c r="G24" s="3"/>
      <c r="H24" s="3"/>
      <c r="I24" s="3"/>
      <c r="J24" s="3"/>
      <c r="K24" s="3"/>
      <c r="L24" s="3"/>
      <c r="M24" s="3"/>
      <c r="N24" s="3"/>
      <c r="O24" s="3"/>
      <c r="P24" s="3"/>
      <c r="Q24" s="3"/>
    </row>
    <row r="25" spans="1:17">
      <c r="A25" s="1" t="s">
        <v>13</v>
      </c>
      <c r="B25" s="3"/>
      <c r="C25" s="3"/>
      <c r="D25" s="3"/>
      <c r="E25" s="3"/>
      <c r="F25" s="3"/>
      <c r="G25" s="3"/>
      <c r="H25" s="3"/>
      <c r="I25" s="3"/>
      <c r="J25" s="3"/>
      <c r="K25" s="3"/>
      <c r="L25" s="3"/>
      <c r="M25" s="3"/>
      <c r="N25" s="3"/>
      <c r="O25" s="3"/>
      <c r="P25" s="3"/>
      <c r="Q25" s="3"/>
    </row>
    <row r="26" spans="1:17">
      <c r="A26" s="4" t="s">
        <v>14</v>
      </c>
      <c r="B26" s="4" t="s">
        <v>2</v>
      </c>
      <c r="C26" s="3"/>
      <c r="D26" s="3"/>
      <c r="E26" s="3"/>
      <c r="F26" s="3"/>
      <c r="G26" s="3"/>
      <c r="H26" s="3"/>
      <c r="I26" s="3"/>
      <c r="J26" s="3"/>
      <c r="K26" s="3"/>
      <c r="L26" s="3"/>
      <c r="M26" s="3"/>
      <c r="N26" s="3"/>
      <c r="O26" s="3"/>
      <c r="P26" s="3"/>
      <c r="Q26" s="3"/>
    </row>
    <row r="27" spans="1:17">
      <c r="A27" s="6" t="s">
        <v>15</v>
      </c>
      <c r="B27" s="5">
        <f>COUNTIF(Annotation!U:U,"No")</f>
        <v>2</v>
      </c>
      <c r="C27" s="3"/>
      <c r="D27" s="3"/>
      <c r="E27" s="3"/>
      <c r="F27" s="3"/>
      <c r="G27" s="3"/>
      <c r="H27" s="3"/>
      <c r="I27" s="3"/>
      <c r="J27" s="3"/>
      <c r="K27" s="3"/>
      <c r="L27" s="3"/>
      <c r="M27" s="3"/>
      <c r="N27" s="3"/>
      <c r="O27" s="3"/>
      <c r="P27" s="3"/>
      <c r="Q27" s="3"/>
    </row>
    <row r="28" spans="1:17">
      <c r="A28" s="6" t="s">
        <v>16</v>
      </c>
      <c r="B28" s="5">
        <f>COUNTIF(Annotation!U:U,"Yes - Scrap new dataset")</f>
        <v>46</v>
      </c>
      <c r="C28" s="3"/>
      <c r="D28" s="3"/>
      <c r="E28" s="3"/>
      <c r="F28" s="3"/>
      <c r="G28" s="3"/>
      <c r="H28" s="3"/>
      <c r="I28" s="3"/>
      <c r="J28" s="3"/>
      <c r="K28" s="3"/>
      <c r="L28" s="3"/>
      <c r="M28" s="3"/>
      <c r="N28" s="3"/>
      <c r="O28" s="3"/>
      <c r="P28" s="3"/>
      <c r="Q28" s="3"/>
    </row>
    <row r="29" spans="1:17">
      <c r="A29" s="7" t="s">
        <v>17</v>
      </c>
      <c r="B29" s="5">
        <f>COUNTIF(Annotation!U:U,"Yes - Scrap new and combine with existing dataset")</f>
        <v>3</v>
      </c>
      <c r="C29" s="3"/>
      <c r="D29" s="3"/>
      <c r="E29" s="3"/>
      <c r="F29" s="3"/>
      <c r="G29" s="3"/>
      <c r="H29" s="3"/>
      <c r="I29" s="3"/>
      <c r="J29" s="3"/>
      <c r="K29" s="3"/>
      <c r="L29" s="3"/>
      <c r="M29" s="3"/>
      <c r="N29" s="3"/>
      <c r="O29" s="3"/>
      <c r="P29" s="3"/>
      <c r="Q29" s="3"/>
    </row>
    <row r="30" spans="1:17">
      <c r="A30" s="4" t="s">
        <v>11</v>
      </c>
      <c r="B30" s="4">
        <f>SUM(B27:B29)</f>
        <v>51</v>
      </c>
      <c r="C30" s="3"/>
      <c r="D30" s="3"/>
      <c r="E30" s="3"/>
      <c r="F30" s="3"/>
      <c r="G30" s="3"/>
      <c r="H30" s="3"/>
      <c r="I30" s="3"/>
      <c r="J30" s="3"/>
      <c r="K30" s="3"/>
      <c r="L30" s="3"/>
      <c r="M30" s="3"/>
      <c r="N30" s="3"/>
      <c r="O30" s="3"/>
      <c r="P30" s="3"/>
      <c r="Q30" s="3"/>
    </row>
    <row r="31" spans="1:17">
      <c r="A31" s="3"/>
      <c r="B31" s="3"/>
      <c r="C31" s="3"/>
      <c r="D31" s="3"/>
      <c r="E31" s="3"/>
      <c r="F31" s="3"/>
      <c r="G31" s="3"/>
      <c r="H31" s="3"/>
      <c r="I31" s="3"/>
      <c r="J31" s="3"/>
      <c r="K31" s="3"/>
      <c r="L31" s="3"/>
      <c r="M31" s="3"/>
      <c r="N31" s="3"/>
      <c r="O31" s="3"/>
      <c r="P31" s="3"/>
      <c r="Q31" s="3"/>
    </row>
    <row r="32" spans="1:17">
      <c r="A32" s="4" t="s">
        <v>18</v>
      </c>
      <c r="B32" s="4" t="s">
        <v>2</v>
      </c>
      <c r="C32" s="3"/>
      <c r="D32" s="3"/>
      <c r="E32" s="3"/>
      <c r="F32" s="3"/>
      <c r="G32" s="3"/>
      <c r="H32" s="3"/>
      <c r="I32" s="3"/>
      <c r="J32" s="3"/>
      <c r="K32" s="3"/>
      <c r="L32" s="3"/>
      <c r="M32" s="3"/>
      <c r="N32" s="3"/>
      <c r="O32" s="3"/>
      <c r="P32" s="3"/>
      <c r="Q32" s="3"/>
    </row>
    <row r="33" spans="1:17">
      <c r="A33" s="7" t="s">
        <v>19</v>
      </c>
      <c r="B33" s="5">
        <f>COUNTIFS(Annotation!X:X,"No",Annotation!Y:Y,"No")</f>
        <v>1</v>
      </c>
      <c r="C33" s="3"/>
      <c r="D33" s="3"/>
      <c r="E33" s="3"/>
      <c r="F33" s="3"/>
      <c r="G33" s="3"/>
      <c r="H33" s="3"/>
      <c r="I33" s="3"/>
      <c r="J33" s="3"/>
      <c r="K33" s="3"/>
      <c r="L33" s="3"/>
      <c r="M33" s="3"/>
      <c r="N33" s="3"/>
      <c r="O33" s="3"/>
      <c r="P33" s="3"/>
      <c r="Q33" s="3"/>
    </row>
    <row r="34" spans="1:17">
      <c r="A34" s="7" t="s">
        <v>20</v>
      </c>
      <c r="B34" s="5">
        <f>COUNTIFS(Annotation!X:X,"&lt;&gt;No",Annotation!Y:Y,"No")</f>
        <v>27</v>
      </c>
      <c r="C34" s="3"/>
      <c r="D34" s="3"/>
      <c r="E34" s="3"/>
      <c r="F34" s="3"/>
      <c r="G34" s="3"/>
      <c r="H34" s="3"/>
      <c r="I34" s="3"/>
      <c r="J34" s="3"/>
      <c r="K34" s="3"/>
      <c r="L34" s="3"/>
      <c r="M34" s="3"/>
      <c r="N34" s="3"/>
      <c r="O34" s="3"/>
      <c r="P34" s="3"/>
      <c r="Q34" s="3"/>
    </row>
    <row r="35" spans="1:17">
      <c r="A35" s="7" t="s">
        <v>21</v>
      </c>
      <c r="B35" s="5">
        <f>COUNTIFS(Annotation!X:X,"No",Annotation!Y:Y,"&lt;&gt;No")</f>
        <v>21</v>
      </c>
      <c r="C35" s="3"/>
      <c r="D35" s="3"/>
      <c r="E35" s="3"/>
      <c r="F35" s="3"/>
      <c r="G35" s="3"/>
      <c r="H35" s="3"/>
      <c r="I35" s="3"/>
      <c r="J35" s="3"/>
      <c r="K35" s="3"/>
      <c r="L35" s="3"/>
      <c r="M35" s="3"/>
      <c r="N35" s="3"/>
      <c r="O35" s="3"/>
      <c r="P35" s="3"/>
      <c r="Q35" s="3"/>
    </row>
    <row r="36" spans="1:17">
      <c r="A36" s="7" t="s">
        <v>22</v>
      </c>
      <c r="B36" s="5">
        <f>COUNTIFS(Annotation!X2:X1127,"&lt;&gt;No",Annotation!Y2:Y1127,"&lt;&gt;No")</f>
        <v>1077</v>
      </c>
      <c r="C36" s="3"/>
      <c r="D36" s="3"/>
      <c r="E36" s="3"/>
      <c r="F36" s="3"/>
      <c r="G36" s="3"/>
      <c r="H36" s="3"/>
      <c r="I36" s="3"/>
      <c r="J36" s="3"/>
      <c r="K36" s="3"/>
      <c r="L36" s="3"/>
      <c r="M36" s="3"/>
      <c r="N36" s="3"/>
      <c r="O36" s="3"/>
      <c r="P36" s="3"/>
      <c r="Q36" s="3"/>
    </row>
    <row r="37" spans="1:17">
      <c r="A37" s="4" t="s">
        <v>11</v>
      </c>
      <c r="B37" s="4">
        <f>SUM(B33:B36)</f>
        <v>1126</v>
      </c>
      <c r="C37" s="3"/>
      <c r="D37" s="3"/>
      <c r="E37" s="3"/>
      <c r="F37" s="3"/>
      <c r="G37" s="3"/>
      <c r="H37" s="3"/>
      <c r="I37" s="3"/>
      <c r="J37" s="3"/>
      <c r="K37" s="3"/>
      <c r="L37" s="3"/>
      <c r="M37" s="3"/>
      <c r="N37" s="3"/>
      <c r="O37" s="3"/>
      <c r="P37" s="3"/>
      <c r="Q37" s="3"/>
    </row>
    <row r="38" spans="1:17">
      <c r="A38" s="8"/>
      <c r="B38" s="2"/>
      <c r="C38" s="3"/>
      <c r="D38" s="3"/>
      <c r="E38" s="3"/>
      <c r="F38" s="3"/>
      <c r="G38" s="3"/>
      <c r="H38" s="3"/>
      <c r="I38" s="3"/>
      <c r="J38" s="3"/>
      <c r="K38" s="3"/>
      <c r="L38" s="3"/>
      <c r="M38" s="3"/>
      <c r="N38" s="3"/>
      <c r="O38" s="3"/>
      <c r="P38" s="3"/>
      <c r="Q38" s="3"/>
    </row>
    <row r="39" spans="1:17">
      <c r="A39" s="9" t="s">
        <v>23</v>
      </c>
      <c r="B39" s="4" t="s">
        <v>2</v>
      </c>
      <c r="C39" s="3"/>
      <c r="D39" s="3"/>
      <c r="E39" s="3"/>
      <c r="F39" s="3"/>
      <c r="G39" s="3"/>
      <c r="H39" s="3"/>
      <c r="I39" s="3"/>
      <c r="J39" s="3"/>
      <c r="K39" s="3"/>
      <c r="L39" s="3"/>
      <c r="M39" s="3"/>
      <c r="N39" s="3"/>
      <c r="O39" s="3"/>
      <c r="P39" s="3"/>
      <c r="Q39" s="3"/>
    </row>
    <row r="40" spans="1:17">
      <c r="A40" s="6" t="s">
        <v>24</v>
      </c>
      <c r="B40" s="5">
        <f>COUNTIF(Annotation!X:X,"Yes - Lexicon based")</f>
        <v>23</v>
      </c>
      <c r="C40" s="3"/>
      <c r="D40" s="3"/>
      <c r="E40" s="3"/>
      <c r="F40" s="3"/>
      <c r="G40" s="3"/>
      <c r="H40" s="3"/>
      <c r="I40" s="3"/>
      <c r="J40" s="3"/>
      <c r="K40" s="3"/>
      <c r="L40" s="3"/>
      <c r="M40" s="3"/>
      <c r="N40" s="3"/>
      <c r="O40" s="3"/>
      <c r="P40" s="3"/>
      <c r="Q40" s="3"/>
    </row>
    <row r="41" spans="1:17">
      <c r="A41" s="6" t="s">
        <v>25</v>
      </c>
      <c r="B41" s="5">
        <f>COUNTIF(Annotation!X:X,"Yes - Classic ML based")</f>
        <v>2</v>
      </c>
      <c r="C41" s="3"/>
      <c r="D41" s="3"/>
      <c r="E41" s="3"/>
      <c r="F41" s="3"/>
      <c r="G41" s="3"/>
      <c r="H41" s="3"/>
      <c r="I41" s="3"/>
      <c r="J41" s="3"/>
      <c r="K41" s="3"/>
      <c r="L41" s="3"/>
      <c r="M41" s="3"/>
      <c r="N41" s="3"/>
      <c r="O41" s="3"/>
      <c r="P41" s="3"/>
      <c r="Q41" s="3"/>
    </row>
    <row r="42" spans="1:17">
      <c r="A42" s="7" t="s">
        <v>26</v>
      </c>
      <c r="B42" s="5">
        <f>COUNTIF(Annotation!X:X,"Yes - DL based")</f>
        <v>3</v>
      </c>
      <c r="C42" s="3"/>
      <c r="D42" s="3"/>
      <c r="E42" s="3"/>
      <c r="F42" s="3"/>
      <c r="G42" s="3"/>
      <c r="H42" s="3"/>
      <c r="I42" s="3"/>
      <c r="J42" s="3"/>
      <c r="K42" s="3"/>
      <c r="L42" s="3"/>
      <c r="M42" s="3"/>
      <c r="N42" s="3"/>
      <c r="O42" s="3"/>
      <c r="P42" s="3"/>
      <c r="Q42" s="3"/>
    </row>
    <row r="43" spans="1:17">
      <c r="A43" s="7" t="s">
        <v>27</v>
      </c>
      <c r="B43" s="5">
        <f>COUNTIF(Annotation!X:X,"Yes - Used several SA libraries/pre-trained models")</f>
        <v>1</v>
      </c>
      <c r="C43" s="3"/>
      <c r="D43" s="3"/>
      <c r="E43" s="3"/>
      <c r="F43" s="3"/>
      <c r="G43" s="3"/>
      <c r="H43" s="3"/>
      <c r="I43" s="3"/>
      <c r="J43" s="3"/>
      <c r="K43" s="3"/>
      <c r="L43" s="3"/>
      <c r="M43" s="3"/>
      <c r="N43" s="3"/>
      <c r="O43" s="3"/>
      <c r="P43" s="3"/>
      <c r="Q43" s="3"/>
    </row>
    <row r="44" spans="1:17">
      <c r="A44" s="4" t="s">
        <v>11</v>
      </c>
      <c r="B44" s="4">
        <f>SUM(B40:B43)</f>
        <v>29</v>
      </c>
      <c r="C44" s="3"/>
      <c r="D44" s="3"/>
      <c r="E44" s="3"/>
      <c r="F44" s="3"/>
      <c r="G44" s="3"/>
      <c r="H44" s="3"/>
      <c r="I44" s="3"/>
      <c r="J44" s="3"/>
      <c r="K44" s="3"/>
      <c r="L44" s="3"/>
      <c r="M44" s="3"/>
      <c r="N44" s="3"/>
      <c r="O44" s="3"/>
      <c r="P44" s="3"/>
      <c r="Q44" s="3"/>
    </row>
    <row r="45" spans="1:17">
      <c r="A45" s="3"/>
      <c r="B45" s="3"/>
      <c r="C45" s="3"/>
      <c r="D45" s="3"/>
      <c r="E45" s="3"/>
      <c r="F45" s="3"/>
      <c r="G45" s="3"/>
      <c r="H45" s="3"/>
      <c r="I45" s="3"/>
      <c r="J45" s="3"/>
      <c r="K45" s="3"/>
      <c r="L45" s="3"/>
      <c r="M45" s="3"/>
      <c r="N45" s="3"/>
      <c r="O45" s="3"/>
      <c r="P45" s="3"/>
      <c r="Q45" s="3"/>
    </row>
    <row r="46" spans="1:17">
      <c r="A46" s="9" t="s">
        <v>28</v>
      </c>
      <c r="B46" s="4" t="s">
        <v>2</v>
      </c>
      <c r="C46" s="9" t="s">
        <v>29</v>
      </c>
      <c r="D46" s="9" t="s">
        <v>30</v>
      </c>
      <c r="E46" s="3"/>
      <c r="F46" s="3"/>
      <c r="G46" s="3"/>
      <c r="H46" s="3"/>
      <c r="I46" s="3"/>
      <c r="J46" s="3"/>
      <c r="K46" s="3"/>
      <c r="L46" s="3"/>
      <c r="M46" s="3"/>
      <c r="N46" s="3"/>
      <c r="O46" s="3"/>
      <c r="P46" s="3"/>
      <c r="Q46" s="3"/>
    </row>
    <row r="47" spans="1:17">
      <c r="A47" s="7" t="s">
        <v>31</v>
      </c>
      <c r="B47" s="5">
        <f>COUNTIF(Annotation!Y:Y,"Yes - Using lexicon based (no training process)")</f>
        <v>1</v>
      </c>
      <c r="C47" s="5">
        <f>COUNTIFS(Annotation!Y:Y,"Yes - Using lexicon based (no training process)",Annotation!AR:AR,"Yes")</f>
        <v>0</v>
      </c>
      <c r="D47" s="5">
        <v>0</v>
      </c>
      <c r="E47" s="3"/>
      <c r="F47" s="3"/>
      <c r="G47" s="3"/>
      <c r="H47" s="3"/>
      <c r="I47" s="3"/>
      <c r="J47" s="3"/>
      <c r="K47" s="3"/>
      <c r="L47" s="3"/>
      <c r="M47" s="3"/>
      <c r="N47" s="3"/>
      <c r="O47" s="3"/>
      <c r="P47" s="3"/>
      <c r="Q47" s="3"/>
    </row>
    <row r="48" spans="1:17">
      <c r="A48" s="7" t="s">
        <v>32</v>
      </c>
      <c r="B48" s="5">
        <f>COUNTIF(Annotation!Y:Y,"Yes - Using existing dataset (non-related to topic)")</f>
        <v>2</v>
      </c>
      <c r="C48" s="5">
        <f>COUNTIFS(Annotation!Y:Y,"Yes - Using existing dataset (non-related to topic)",Annotation!AR:AR,"Yes")</f>
        <v>1</v>
      </c>
      <c r="D48" s="5">
        <v>1</v>
      </c>
      <c r="E48" s="3"/>
      <c r="F48" s="3"/>
      <c r="G48" s="3"/>
      <c r="H48" s="3"/>
      <c r="I48" s="3"/>
      <c r="J48" s="3"/>
      <c r="K48" s="3"/>
      <c r="L48" s="3"/>
      <c r="M48" s="3"/>
      <c r="N48" s="3"/>
      <c r="O48" s="3"/>
      <c r="P48" s="3"/>
      <c r="Q48" s="3"/>
    </row>
    <row r="49" spans="1:17">
      <c r="A49" s="7" t="s">
        <v>33</v>
      </c>
      <c r="B49" s="5">
        <f>COUNTIF(Annotation!Y:Y,"Yes - Using their own dataset")</f>
        <v>17</v>
      </c>
      <c r="C49" s="5">
        <f>COUNTIFS(Annotation!Y:Y,"Yes - Using their own dataset",Annotation!AR:AR,"Yes")</f>
        <v>13</v>
      </c>
      <c r="D49" s="5">
        <v>0</v>
      </c>
      <c r="E49" s="3"/>
      <c r="F49" s="3"/>
      <c r="G49" s="3"/>
      <c r="H49" s="3"/>
      <c r="I49" s="3"/>
      <c r="J49" s="3"/>
      <c r="K49" s="3"/>
      <c r="L49" s="3"/>
      <c r="M49" s="3"/>
      <c r="N49" s="3"/>
      <c r="O49" s="3"/>
      <c r="P49" s="3"/>
      <c r="Q49" s="3"/>
    </row>
    <row r="50" spans="1:17">
      <c r="A50" s="7" t="s">
        <v>34</v>
      </c>
      <c r="B50" s="5">
        <f>COUNTIF(Annotation!Y:Y,"Yes - Using their own and existing dataset")</f>
        <v>3</v>
      </c>
      <c r="C50" s="5">
        <f>COUNTIFS(Annotation!Y:Y,"Yes - Using their own and existing dataset",Annotation!AR:AR,"Yes")</f>
        <v>3</v>
      </c>
      <c r="D50" s="5">
        <v>0</v>
      </c>
      <c r="E50" s="3"/>
      <c r="F50" s="3"/>
      <c r="G50" s="3"/>
      <c r="H50" s="3"/>
      <c r="I50" s="3"/>
      <c r="J50" s="3"/>
      <c r="K50" s="3"/>
      <c r="L50" s="3"/>
      <c r="M50" s="3"/>
      <c r="N50" s="3"/>
      <c r="O50" s="3"/>
      <c r="P50" s="3"/>
      <c r="Q50" s="3"/>
    </row>
    <row r="51" spans="1:17">
      <c r="A51" s="4" t="s">
        <v>11</v>
      </c>
      <c r="B51" s="4">
        <f t="shared" ref="B51:D51" si="0">SUM(B47:B50)</f>
        <v>23</v>
      </c>
      <c r="C51" s="4">
        <f t="shared" si="0"/>
        <v>17</v>
      </c>
      <c r="D51" s="4">
        <f t="shared" si="0"/>
        <v>1</v>
      </c>
      <c r="E51" s="3"/>
      <c r="F51" s="3"/>
      <c r="G51" s="3"/>
      <c r="H51" s="3"/>
      <c r="I51" s="3"/>
      <c r="J51" s="3"/>
      <c r="K51" s="3"/>
      <c r="L51" s="3"/>
      <c r="M51" s="3"/>
      <c r="N51" s="3"/>
      <c r="O51" s="3"/>
      <c r="P51" s="3"/>
      <c r="Q51" s="3"/>
    </row>
    <row r="52" spans="1:17">
      <c r="A52" s="3"/>
      <c r="B52" s="3"/>
      <c r="C52" s="3"/>
      <c r="D52" s="3"/>
      <c r="E52" s="3"/>
      <c r="F52" s="3"/>
      <c r="G52" s="3"/>
      <c r="H52" s="3"/>
      <c r="I52" s="3"/>
      <c r="J52" s="3"/>
      <c r="K52" s="3"/>
      <c r="L52" s="3"/>
      <c r="M52" s="3"/>
      <c r="N52" s="3"/>
      <c r="O52" s="3"/>
      <c r="P52" s="3"/>
      <c r="Q52" s="3"/>
    </row>
    <row r="53" spans="1:17">
      <c r="A53" s="3"/>
      <c r="B53" s="3"/>
      <c r="C53" s="3"/>
      <c r="D53" s="3"/>
      <c r="E53" s="3"/>
      <c r="F53" s="3"/>
      <c r="G53" s="3"/>
      <c r="H53" s="3"/>
      <c r="I53" s="3"/>
      <c r="J53" s="3"/>
      <c r="K53" s="3"/>
      <c r="L53" s="3"/>
      <c r="M53" s="3"/>
      <c r="N53" s="3"/>
      <c r="O53" s="3"/>
      <c r="P53" s="3"/>
      <c r="Q53" s="3"/>
    </row>
    <row r="54" spans="1:17">
      <c r="A54" s="1" t="s">
        <v>35</v>
      </c>
      <c r="B54" s="3"/>
      <c r="C54" s="3"/>
      <c r="D54" s="3"/>
      <c r="E54" s="3"/>
      <c r="F54" s="3"/>
      <c r="G54" s="3"/>
      <c r="H54" s="3"/>
      <c r="I54" s="3"/>
      <c r="J54" s="3"/>
      <c r="K54" s="3"/>
      <c r="L54" s="3"/>
      <c r="M54" s="3"/>
      <c r="N54" s="3"/>
      <c r="O54" s="3"/>
      <c r="P54" s="3"/>
      <c r="Q54" s="3"/>
    </row>
    <row r="55" spans="1:17">
      <c r="A55" s="9" t="s">
        <v>36</v>
      </c>
      <c r="B55" s="4" t="s">
        <v>37</v>
      </c>
      <c r="C55" s="9" t="s">
        <v>2</v>
      </c>
      <c r="D55" s="9" t="s">
        <v>38</v>
      </c>
      <c r="E55" s="3"/>
      <c r="F55" s="3" t="s">
        <v>36</v>
      </c>
      <c r="G55" s="3" t="s">
        <v>2</v>
      </c>
      <c r="H55" s="3"/>
      <c r="I55" s="3"/>
      <c r="J55" s="3"/>
      <c r="K55" s="3"/>
      <c r="L55" s="3"/>
      <c r="M55" s="3"/>
      <c r="N55" s="3"/>
      <c r="O55" s="3"/>
      <c r="P55" s="3"/>
      <c r="Q55" s="3"/>
    </row>
    <row r="56" spans="1:17">
      <c r="A56" s="35" t="str">
        <f>CONCATENATE("Environment (11 Subtopics, ",SUM(C56:C66)," papers)")</f>
        <v>Environment (11 Subtopics, 15 papers)</v>
      </c>
      <c r="B56" s="7" t="s">
        <v>39</v>
      </c>
      <c r="C56" s="5">
        <v>4</v>
      </c>
      <c r="D56" s="5" t="s">
        <v>40</v>
      </c>
      <c r="E56" s="3"/>
      <c r="F56" s="3" t="s">
        <v>41</v>
      </c>
      <c r="G56" s="3">
        <v>15</v>
      </c>
      <c r="H56" s="3"/>
      <c r="I56" s="3"/>
      <c r="J56" s="3"/>
      <c r="K56" s="3"/>
      <c r="L56" s="3"/>
      <c r="M56" s="3"/>
      <c r="N56" s="3"/>
      <c r="O56" s="3"/>
      <c r="P56" s="3"/>
      <c r="Q56" s="3"/>
    </row>
    <row r="57" spans="1:17">
      <c r="A57" s="36"/>
      <c r="B57" s="7" t="s">
        <v>42</v>
      </c>
      <c r="C57" s="5">
        <v>1</v>
      </c>
      <c r="D57" s="5">
        <v>29</v>
      </c>
      <c r="E57" s="3"/>
      <c r="F57" s="3" t="s">
        <v>43</v>
      </c>
      <c r="G57" s="3">
        <v>8</v>
      </c>
      <c r="H57" s="3"/>
      <c r="I57" s="3"/>
      <c r="J57" s="3"/>
      <c r="K57" s="3"/>
      <c r="L57" s="3"/>
      <c r="M57" s="3"/>
      <c r="N57" s="3"/>
      <c r="O57" s="3"/>
      <c r="P57" s="3"/>
      <c r="Q57" s="3"/>
    </row>
    <row r="58" spans="1:17">
      <c r="A58" s="36"/>
      <c r="B58" s="7" t="s">
        <v>44</v>
      </c>
      <c r="C58" s="5">
        <v>1</v>
      </c>
      <c r="D58" s="5">
        <v>57</v>
      </c>
      <c r="E58" s="3"/>
      <c r="F58" s="3" t="s">
        <v>45</v>
      </c>
      <c r="G58" s="3">
        <v>10</v>
      </c>
      <c r="H58" s="3"/>
      <c r="I58" s="3"/>
      <c r="J58" s="3"/>
      <c r="K58" s="3"/>
      <c r="L58" s="3"/>
      <c r="M58" s="3"/>
      <c r="N58" s="3"/>
      <c r="O58" s="3"/>
      <c r="P58" s="3"/>
      <c r="Q58" s="3"/>
    </row>
    <row r="59" spans="1:17">
      <c r="A59" s="36"/>
      <c r="B59" s="7" t="s">
        <v>46</v>
      </c>
      <c r="C59" s="5">
        <v>2</v>
      </c>
      <c r="D59" s="5" t="s">
        <v>47</v>
      </c>
      <c r="E59" s="3"/>
      <c r="F59" s="3" t="s">
        <v>48</v>
      </c>
      <c r="G59" s="3">
        <v>24</v>
      </c>
      <c r="H59" s="3"/>
      <c r="I59" s="3"/>
      <c r="J59" s="3"/>
      <c r="K59" s="3"/>
      <c r="L59" s="3"/>
      <c r="M59" s="3"/>
      <c r="N59" s="3"/>
      <c r="O59" s="3"/>
      <c r="P59" s="3"/>
      <c r="Q59" s="3"/>
    </row>
    <row r="60" spans="1:17">
      <c r="A60" s="36"/>
      <c r="B60" s="7" t="s">
        <v>49</v>
      </c>
      <c r="C60" s="5">
        <v>1</v>
      </c>
      <c r="D60" s="5">
        <v>56</v>
      </c>
      <c r="E60" s="3"/>
      <c r="F60" s="3" t="s">
        <v>50</v>
      </c>
      <c r="G60" s="3">
        <v>2</v>
      </c>
      <c r="H60" s="3"/>
      <c r="I60" s="3"/>
      <c r="J60" s="3"/>
      <c r="K60" s="3"/>
      <c r="L60" s="3"/>
      <c r="M60" s="3"/>
      <c r="N60" s="3"/>
      <c r="O60" s="3"/>
      <c r="P60" s="3"/>
      <c r="Q60" s="3"/>
    </row>
    <row r="61" spans="1:17">
      <c r="A61" s="36"/>
      <c r="B61" s="7" t="s">
        <v>51</v>
      </c>
      <c r="C61" s="5">
        <v>1</v>
      </c>
      <c r="D61" s="5">
        <v>25</v>
      </c>
      <c r="E61" s="3"/>
      <c r="F61" s="3" t="s">
        <v>52</v>
      </c>
      <c r="G61" s="3">
        <v>10</v>
      </c>
      <c r="H61" s="3"/>
      <c r="I61" s="3"/>
      <c r="J61" s="3"/>
      <c r="K61" s="3"/>
      <c r="L61" s="3"/>
      <c r="M61" s="3"/>
      <c r="N61" s="3"/>
      <c r="O61" s="3"/>
      <c r="P61" s="3"/>
      <c r="Q61" s="3"/>
    </row>
    <row r="62" spans="1:17">
      <c r="A62" s="36"/>
      <c r="B62" s="7" t="s">
        <v>53</v>
      </c>
      <c r="C62" s="5">
        <v>1</v>
      </c>
      <c r="D62" s="5">
        <v>29</v>
      </c>
      <c r="E62" s="3"/>
      <c r="F62" s="3" t="s">
        <v>54</v>
      </c>
      <c r="G62" s="3">
        <v>2</v>
      </c>
      <c r="H62" s="3"/>
      <c r="I62" s="3"/>
      <c r="J62" s="3"/>
      <c r="K62" s="3"/>
      <c r="L62" s="3"/>
      <c r="M62" s="3"/>
      <c r="N62" s="3"/>
      <c r="O62" s="3"/>
      <c r="P62" s="3"/>
      <c r="Q62" s="3"/>
    </row>
    <row r="63" spans="1:17">
      <c r="A63" s="36"/>
      <c r="B63" s="7" t="s">
        <v>55</v>
      </c>
      <c r="C63" s="5">
        <v>1</v>
      </c>
      <c r="D63" s="5">
        <v>29</v>
      </c>
      <c r="E63" s="3"/>
      <c r="F63" s="3" t="s">
        <v>56</v>
      </c>
      <c r="G63" s="3">
        <v>12</v>
      </c>
      <c r="H63" s="3"/>
      <c r="I63" s="3"/>
      <c r="J63" s="3"/>
      <c r="K63" s="3"/>
      <c r="L63" s="3"/>
      <c r="M63" s="3"/>
      <c r="N63" s="3"/>
      <c r="O63" s="3"/>
      <c r="P63" s="3"/>
      <c r="Q63" s="3"/>
    </row>
    <row r="64" spans="1:17">
      <c r="A64" s="36"/>
      <c r="B64" s="7" t="s">
        <v>57</v>
      </c>
      <c r="C64" s="5">
        <v>1</v>
      </c>
      <c r="D64" s="5">
        <v>24</v>
      </c>
      <c r="E64" s="3"/>
      <c r="F64" s="3" t="s">
        <v>58</v>
      </c>
      <c r="G64" s="3">
        <v>12</v>
      </c>
      <c r="H64" s="3"/>
      <c r="I64" s="3"/>
      <c r="J64" s="3"/>
      <c r="K64" s="3"/>
      <c r="L64" s="3"/>
      <c r="M64" s="3"/>
      <c r="N64" s="3"/>
      <c r="O64" s="3"/>
      <c r="P64" s="3"/>
      <c r="Q64" s="3"/>
    </row>
    <row r="65" spans="1:17">
      <c r="A65" s="36"/>
      <c r="B65" s="7" t="s">
        <v>59</v>
      </c>
      <c r="C65" s="5">
        <v>1</v>
      </c>
      <c r="D65" s="5">
        <v>39</v>
      </c>
      <c r="E65" s="3"/>
      <c r="F65" s="3" t="s">
        <v>60</v>
      </c>
      <c r="G65" s="3">
        <v>5</v>
      </c>
      <c r="H65" s="3"/>
      <c r="I65" s="3"/>
      <c r="J65" s="3"/>
      <c r="K65" s="3"/>
      <c r="L65" s="3"/>
      <c r="M65" s="3"/>
      <c r="N65" s="3"/>
      <c r="O65" s="3"/>
      <c r="P65" s="3"/>
      <c r="Q65" s="3"/>
    </row>
    <row r="66" spans="1:17">
      <c r="A66" s="37"/>
      <c r="B66" s="7" t="s">
        <v>61</v>
      </c>
      <c r="C66" s="5">
        <v>1</v>
      </c>
      <c r="D66" s="5">
        <v>40</v>
      </c>
      <c r="E66" s="3"/>
      <c r="F66" s="3"/>
      <c r="G66" s="3"/>
      <c r="H66" s="3"/>
      <c r="I66" s="3"/>
      <c r="J66" s="3"/>
      <c r="K66" s="3"/>
      <c r="L66" s="3"/>
      <c r="M66" s="3"/>
      <c r="N66" s="3"/>
      <c r="O66" s="3"/>
      <c r="P66" s="3"/>
      <c r="Q66" s="3"/>
    </row>
    <row r="67" spans="1:17">
      <c r="A67" s="35" t="str">
        <f>CONCATENATE("Green (7 Subtopics, ",SUM(C67:C73)," papers)")</f>
        <v>Green (7 Subtopics, 8 papers)</v>
      </c>
      <c r="B67" s="7" t="s">
        <v>62</v>
      </c>
      <c r="C67" s="5">
        <v>2</v>
      </c>
      <c r="D67" s="5" t="s">
        <v>63</v>
      </c>
      <c r="E67" s="3"/>
      <c r="F67" s="3"/>
      <c r="G67" s="3"/>
      <c r="H67" s="3"/>
      <c r="I67" s="3"/>
      <c r="J67" s="3"/>
      <c r="K67" s="3"/>
      <c r="L67" s="3"/>
      <c r="M67" s="3"/>
      <c r="N67" s="3"/>
      <c r="O67" s="3"/>
      <c r="P67" s="3"/>
      <c r="Q67" s="3"/>
    </row>
    <row r="68" spans="1:17">
      <c r="A68" s="36"/>
      <c r="B68" s="7" t="s">
        <v>64</v>
      </c>
      <c r="C68" s="5">
        <v>1</v>
      </c>
      <c r="D68" s="5">
        <v>30</v>
      </c>
      <c r="E68" s="3"/>
      <c r="F68" s="3"/>
      <c r="G68" s="3"/>
      <c r="H68" s="3"/>
      <c r="I68" s="3"/>
      <c r="J68" s="3"/>
      <c r="K68" s="3"/>
      <c r="L68" s="3"/>
      <c r="M68" s="3"/>
      <c r="N68" s="3"/>
      <c r="O68" s="3"/>
      <c r="P68" s="3"/>
      <c r="Q68" s="3"/>
    </row>
    <row r="69" spans="1:17">
      <c r="A69" s="36"/>
      <c r="B69" s="7" t="s">
        <v>65</v>
      </c>
      <c r="C69" s="5">
        <v>1</v>
      </c>
      <c r="D69" s="5">
        <v>49</v>
      </c>
      <c r="E69" s="3"/>
      <c r="F69" s="3"/>
      <c r="G69" s="3"/>
      <c r="H69" s="3"/>
      <c r="I69" s="3"/>
      <c r="J69" s="3"/>
      <c r="K69" s="3"/>
      <c r="L69" s="3"/>
      <c r="M69" s="3"/>
      <c r="N69" s="3"/>
      <c r="O69" s="3"/>
      <c r="P69" s="3"/>
      <c r="Q69" s="3"/>
    </row>
    <row r="70" spans="1:17">
      <c r="A70" s="36"/>
      <c r="B70" s="7" t="s">
        <v>66</v>
      </c>
      <c r="C70" s="5">
        <v>1</v>
      </c>
      <c r="D70" s="5">
        <v>36</v>
      </c>
      <c r="E70" s="3"/>
      <c r="F70" s="3"/>
      <c r="G70" s="3"/>
      <c r="H70" s="3"/>
      <c r="I70" s="3"/>
      <c r="J70" s="3"/>
      <c r="K70" s="3"/>
      <c r="L70" s="3"/>
      <c r="M70" s="3"/>
      <c r="N70" s="3"/>
      <c r="O70" s="3"/>
      <c r="P70" s="3"/>
      <c r="Q70" s="3"/>
    </row>
    <row r="71" spans="1:17">
      <c r="A71" s="36"/>
      <c r="B71" s="7" t="s">
        <v>67</v>
      </c>
      <c r="C71" s="5">
        <v>1</v>
      </c>
      <c r="D71" s="5">
        <v>36</v>
      </c>
      <c r="E71" s="3"/>
      <c r="F71" s="3"/>
      <c r="G71" s="3"/>
      <c r="H71" s="3"/>
      <c r="I71" s="3"/>
      <c r="J71" s="3"/>
      <c r="K71" s="3"/>
      <c r="L71" s="3"/>
      <c r="M71" s="3"/>
      <c r="N71" s="3"/>
      <c r="O71" s="3"/>
      <c r="P71" s="3"/>
      <c r="Q71" s="3"/>
    </row>
    <row r="72" spans="1:17">
      <c r="A72" s="36"/>
      <c r="B72" s="7" t="s">
        <v>68</v>
      </c>
      <c r="C72" s="5">
        <v>1</v>
      </c>
      <c r="D72" s="5">
        <v>36</v>
      </c>
      <c r="E72" s="3"/>
      <c r="F72" s="3"/>
      <c r="G72" s="3"/>
      <c r="H72" s="3"/>
      <c r="I72" s="3"/>
      <c r="J72" s="3"/>
      <c r="K72" s="3"/>
      <c r="L72" s="3"/>
      <c r="M72" s="3"/>
      <c r="N72" s="3"/>
      <c r="O72" s="3"/>
      <c r="P72" s="3"/>
      <c r="Q72" s="3"/>
    </row>
    <row r="73" spans="1:17">
      <c r="A73" s="37"/>
      <c r="B73" s="7" t="s">
        <v>69</v>
      </c>
      <c r="C73" s="5">
        <v>1</v>
      </c>
      <c r="D73" s="5">
        <v>83</v>
      </c>
      <c r="E73" s="3"/>
      <c r="F73" s="3"/>
      <c r="G73" s="3"/>
      <c r="H73" s="3"/>
      <c r="I73" s="3"/>
      <c r="J73" s="3"/>
      <c r="K73" s="3"/>
      <c r="L73" s="3"/>
      <c r="M73" s="3"/>
      <c r="N73" s="3"/>
      <c r="O73" s="3"/>
      <c r="P73" s="3"/>
      <c r="Q73" s="3"/>
    </row>
    <row r="74" spans="1:17">
      <c r="A74" s="35" t="str">
        <f>CONCATENATE("Sustainability (9 Subtopics, ",SUM(C74:C82)," papers)")</f>
        <v>Sustainability (9 Subtopics, 10 papers)</v>
      </c>
      <c r="B74" s="7" t="s">
        <v>70</v>
      </c>
      <c r="C74" s="5">
        <v>1</v>
      </c>
      <c r="D74" s="5">
        <v>86</v>
      </c>
      <c r="E74" s="3"/>
      <c r="F74" s="3"/>
      <c r="G74" s="3"/>
      <c r="H74" s="3"/>
      <c r="I74" s="3"/>
      <c r="J74" s="3"/>
      <c r="K74" s="3"/>
      <c r="L74" s="3"/>
      <c r="M74" s="3"/>
      <c r="N74" s="3"/>
      <c r="O74" s="3"/>
      <c r="P74" s="3"/>
      <c r="Q74" s="3"/>
    </row>
    <row r="75" spans="1:17">
      <c r="A75" s="36"/>
      <c r="B75" s="7" t="s">
        <v>71</v>
      </c>
      <c r="C75" s="5">
        <v>1</v>
      </c>
      <c r="D75" s="5">
        <v>42</v>
      </c>
      <c r="E75" s="3"/>
      <c r="F75" s="3"/>
      <c r="G75" s="3"/>
      <c r="H75" s="3"/>
      <c r="I75" s="3"/>
      <c r="J75" s="3"/>
      <c r="K75" s="3"/>
      <c r="L75" s="3"/>
      <c r="M75" s="3"/>
      <c r="N75" s="3"/>
      <c r="O75" s="3"/>
      <c r="P75" s="3"/>
      <c r="Q75" s="3"/>
    </row>
    <row r="76" spans="1:17">
      <c r="A76" s="36"/>
      <c r="B76" s="7" t="s">
        <v>72</v>
      </c>
      <c r="C76" s="5">
        <v>2</v>
      </c>
      <c r="D76" s="5" t="s">
        <v>73</v>
      </c>
      <c r="E76" s="3"/>
      <c r="F76" s="3"/>
      <c r="G76" s="3"/>
      <c r="H76" s="3"/>
      <c r="I76" s="3"/>
      <c r="J76" s="3"/>
      <c r="K76" s="3"/>
      <c r="L76" s="3"/>
      <c r="M76" s="3"/>
      <c r="N76" s="3"/>
      <c r="O76" s="3"/>
      <c r="P76" s="3"/>
      <c r="Q76" s="3"/>
    </row>
    <row r="77" spans="1:17">
      <c r="A77" s="36"/>
      <c r="B77" s="7" t="s">
        <v>74</v>
      </c>
      <c r="C77" s="5">
        <v>1</v>
      </c>
      <c r="D77" s="5">
        <v>76</v>
      </c>
      <c r="E77" s="3"/>
      <c r="F77" s="3"/>
      <c r="G77" s="3"/>
      <c r="H77" s="3"/>
      <c r="I77" s="3"/>
      <c r="J77" s="3"/>
      <c r="K77" s="3"/>
      <c r="L77" s="3"/>
      <c r="M77" s="3"/>
      <c r="N77" s="3"/>
      <c r="O77" s="3"/>
      <c r="P77" s="3"/>
      <c r="Q77" s="3"/>
    </row>
    <row r="78" spans="1:17">
      <c r="A78" s="36"/>
      <c r="B78" s="7" t="s">
        <v>75</v>
      </c>
      <c r="C78" s="5">
        <v>1</v>
      </c>
      <c r="D78" s="11">
        <v>76</v>
      </c>
      <c r="E78" s="3"/>
      <c r="F78" s="3"/>
      <c r="G78" s="3"/>
      <c r="H78" s="3"/>
      <c r="I78" s="3"/>
      <c r="J78" s="3"/>
      <c r="K78" s="3"/>
      <c r="L78" s="3"/>
      <c r="M78" s="3"/>
      <c r="N78" s="3"/>
      <c r="O78" s="3"/>
      <c r="P78" s="3"/>
      <c r="Q78" s="3"/>
    </row>
    <row r="79" spans="1:17">
      <c r="A79" s="36"/>
      <c r="B79" s="7" t="s">
        <v>76</v>
      </c>
      <c r="C79" s="5">
        <v>1</v>
      </c>
      <c r="D79" s="5">
        <v>36</v>
      </c>
      <c r="E79" s="3"/>
      <c r="F79" s="3"/>
      <c r="G79" s="3"/>
      <c r="H79" s="3"/>
      <c r="I79" s="3"/>
      <c r="J79" s="3"/>
      <c r="K79" s="3"/>
      <c r="L79" s="3"/>
      <c r="M79" s="3"/>
      <c r="N79" s="3"/>
      <c r="O79" s="3"/>
      <c r="P79" s="3"/>
      <c r="Q79" s="3"/>
    </row>
    <row r="80" spans="1:17">
      <c r="A80" s="36"/>
      <c r="B80" s="7" t="s">
        <v>77</v>
      </c>
      <c r="C80" s="5">
        <v>1</v>
      </c>
      <c r="D80" s="5">
        <v>74</v>
      </c>
      <c r="E80" s="3"/>
      <c r="F80" s="3"/>
      <c r="G80" s="3"/>
      <c r="H80" s="3"/>
      <c r="I80" s="3"/>
      <c r="J80" s="3"/>
      <c r="K80" s="3"/>
      <c r="L80" s="3"/>
      <c r="M80" s="3"/>
      <c r="N80" s="3"/>
      <c r="O80" s="3"/>
      <c r="P80" s="3"/>
      <c r="Q80" s="3"/>
    </row>
    <row r="81" spans="1:17">
      <c r="A81" s="36"/>
      <c r="B81" s="7" t="s">
        <v>78</v>
      </c>
      <c r="C81" s="5">
        <v>1</v>
      </c>
      <c r="D81" s="12">
        <v>76</v>
      </c>
      <c r="E81" s="3"/>
      <c r="F81" s="3"/>
      <c r="G81" s="3"/>
      <c r="H81" s="3"/>
      <c r="I81" s="3"/>
      <c r="J81" s="3"/>
      <c r="K81" s="3"/>
      <c r="L81" s="3"/>
      <c r="M81" s="3"/>
      <c r="N81" s="3"/>
      <c r="O81" s="3"/>
      <c r="P81" s="3"/>
      <c r="Q81" s="3"/>
    </row>
    <row r="82" spans="1:17">
      <c r="A82" s="37"/>
      <c r="B82" s="7" t="s">
        <v>79</v>
      </c>
      <c r="C82" s="5">
        <v>1</v>
      </c>
      <c r="D82" s="12">
        <v>76</v>
      </c>
      <c r="E82" s="3"/>
      <c r="F82" s="3"/>
      <c r="G82" s="3"/>
      <c r="H82" s="3"/>
      <c r="I82" s="3"/>
      <c r="J82" s="3"/>
      <c r="K82" s="3"/>
      <c r="L82" s="3"/>
      <c r="M82" s="3"/>
      <c r="N82" s="3"/>
      <c r="O82" s="3"/>
      <c r="P82" s="3"/>
      <c r="Q82" s="3"/>
    </row>
    <row r="83" spans="1:17">
      <c r="A83" s="35" t="str">
        <f>CONCATENATE("Food (12 Subtopics, ",SUM(C83:C94)," papers)")</f>
        <v>Food (12 Subtopics, 24 papers)</v>
      </c>
      <c r="B83" s="7" t="s">
        <v>80</v>
      </c>
      <c r="C83" s="5">
        <v>1</v>
      </c>
      <c r="D83" s="5">
        <v>56</v>
      </c>
      <c r="E83" s="3"/>
      <c r="F83" s="3"/>
      <c r="G83" s="3"/>
      <c r="H83" s="3"/>
      <c r="I83" s="3"/>
      <c r="J83" s="3"/>
      <c r="K83" s="3"/>
      <c r="L83" s="3"/>
      <c r="M83" s="3"/>
      <c r="N83" s="3"/>
      <c r="O83" s="3"/>
      <c r="P83" s="3"/>
      <c r="Q83" s="3"/>
    </row>
    <row r="84" spans="1:17">
      <c r="A84" s="36"/>
      <c r="B84" s="7" t="s">
        <v>81</v>
      </c>
      <c r="C84" s="5">
        <v>7</v>
      </c>
      <c r="D84" s="5" t="s">
        <v>82</v>
      </c>
      <c r="E84" s="3"/>
      <c r="F84" s="3"/>
      <c r="G84" s="3"/>
      <c r="H84" s="3"/>
      <c r="I84" s="3"/>
      <c r="J84" s="3"/>
      <c r="K84" s="3"/>
      <c r="L84" s="3"/>
      <c r="M84" s="3"/>
      <c r="N84" s="3"/>
      <c r="O84" s="3"/>
      <c r="P84" s="3"/>
      <c r="Q84" s="3"/>
    </row>
    <row r="85" spans="1:17">
      <c r="A85" s="36"/>
      <c r="B85" s="7" t="s">
        <v>83</v>
      </c>
      <c r="C85" s="5">
        <v>3</v>
      </c>
      <c r="D85" s="5" t="s">
        <v>84</v>
      </c>
      <c r="E85" s="3"/>
      <c r="F85" s="3"/>
      <c r="G85" s="3"/>
      <c r="H85" s="3"/>
      <c r="I85" s="3"/>
      <c r="J85" s="3"/>
      <c r="K85" s="3"/>
      <c r="L85" s="3"/>
      <c r="M85" s="3"/>
      <c r="N85" s="3"/>
      <c r="O85" s="3"/>
      <c r="P85" s="3"/>
      <c r="Q85" s="3"/>
    </row>
    <row r="86" spans="1:17">
      <c r="A86" s="36"/>
      <c r="B86" s="7" t="s">
        <v>85</v>
      </c>
      <c r="C86" s="5">
        <v>2</v>
      </c>
      <c r="D86" s="5" t="s">
        <v>86</v>
      </c>
      <c r="E86" s="3"/>
      <c r="F86" s="3"/>
      <c r="G86" s="3"/>
      <c r="H86" s="3"/>
      <c r="I86" s="3"/>
      <c r="J86" s="3"/>
      <c r="K86" s="3"/>
      <c r="L86" s="3"/>
      <c r="M86" s="3"/>
      <c r="N86" s="3"/>
      <c r="O86" s="3"/>
      <c r="P86" s="3"/>
      <c r="Q86" s="3"/>
    </row>
    <row r="87" spans="1:17">
      <c r="A87" s="36"/>
      <c r="B87" s="7" t="s">
        <v>87</v>
      </c>
      <c r="C87" s="5">
        <v>4</v>
      </c>
      <c r="D87" s="13" t="s">
        <v>88</v>
      </c>
      <c r="E87" s="3"/>
      <c r="F87" s="3"/>
      <c r="G87" s="3"/>
      <c r="H87" s="3"/>
      <c r="I87" s="3"/>
      <c r="J87" s="3"/>
      <c r="K87" s="3"/>
      <c r="L87" s="3"/>
      <c r="M87" s="3"/>
      <c r="N87" s="3"/>
      <c r="O87" s="3"/>
      <c r="P87" s="3"/>
      <c r="Q87" s="3"/>
    </row>
    <row r="88" spans="1:17">
      <c r="A88" s="36"/>
      <c r="B88" s="7" t="s">
        <v>89</v>
      </c>
      <c r="C88" s="5">
        <v>1</v>
      </c>
      <c r="D88" s="5">
        <v>5</v>
      </c>
      <c r="E88" s="3"/>
      <c r="F88" s="3"/>
      <c r="G88" s="3"/>
      <c r="H88" s="3"/>
      <c r="I88" s="3"/>
      <c r="J88" s="3"/>
      <c r="K88" s="3"/>
      <c r="L88" s="3"/>
      <c r="M88" s="3"/>
      <c r="N88" s="3"/>
      <c r="O88" s="3"/>
      <c r="P88" s="3"/>
      <c r="Q88" s="3"/>
    </row>
    <row r="89" spans="1:17">
      <c r="A89" s="36"/>
      <c r="B89" s="7" t="s">
        <v>90</v>
      </c>
      <c r="C89" s="5">
        <v>1</v>
      </c>
      <c r="D89" s="5">
        <v>38</v>
      </c>
      <c r="E89" s="3"/>
      <c r="F89" s="3"/>
      <c r="G89" s="3"/>
      <c r="H89" s="3"/>
      <c r="I89" s="3"/>
      <c r="J89" s="3"/>
      <c r="K89" s="3"/>
      <c r="L89" s="3"/>
      <c r="M89" s="3"/>
      <c r="N89" s="3"/>
      <c r="O89" s="3"/>
      <c r="P89" s="3"/>
      <c r="Q89" s="3"/>
    </row>
    <row r="90" spans="1:17">
      <c r="A90" s="36"/>
      <c r="B90" s="7" t="s">
        <v>91</v>
      </c>
      <c r="C90" s="5">
        <v>1</v>
      </c>
      <c r="D90" s="5">
        <v>38</v>
      </c>
      <c r="E90" s="3"/>
      <c r="F90" s="3"/>
      <c r="G90" s="3"/>
      <c r="H90" s="3"/>
      <c r="I90" s="3"/>
      <c r="J90" s="3"/>
      <c r="K90" s="3"/>
      <c r="L90" s="3"/>
      <c r="M90" s="3"/>
      <c r="N90" s="3"/>
      <c r="O90" s="3"/>
      <c r="P90" s="3"/>
      <c r="Q90" s="3"/>
    </row>
    <row r="91" spans="1:17">
      <c r="A91" s="36"/>
      <c r="B91" s="7" t="s">
        <v>92</v>
      </c>
      <c r="C91" s="5">
        <v>1</v>
      </c>
      <c r="D91" s="5">
        <v>38</v>
      </c>
      <c r="E91" s="3"/>
      <c r="F91" s="3"/>
      <c r="G91" s="3"/>
      <c r="H91" s="3"/>
      <c r="I91" s="3"/>
      <c r="J91" s="3"/>
      <c r="K91" s="3"/>
      <c r="L91" s="3"/>
      <c r="M91" s="3"/>
      <c r="N91" s="3"/>
      <c r="O91" s="3"/>
      <c r="P91" s="3"/>
      <c r="Q91" s="3"/>
    </row>
    <row r="92" spans="1:17">
      <c r="A92" s="36"/>
      <c r="B92" s="7" t="s">
        <v>93</v>
      </c>
      <c r="C92" s="5">
        <v>1</v>
      </c>
      <c r="D92" s="5">
        <v>38</v>
      </c>
      <c r="E92" s="3"/>
      <c r="F92" s="3"/>
      <c r="G92" s="3"/>
      <c r="H92" s="3"/>
      <c r="I92" s="3"/>
      <c r="J92" s="3"/>
      <c r="K92" s="3"/>
      <c r="L92" s="3"/>
      <c r="M92" s="3"/>
      <c r="N92" s="3"/>
      <c r="O92" s="3"/>
      <c r="P92" s="3"/>
      <c r="Q92" s="3"/>
    </row>
    <row r="93" spans="1:17">
      <c r="A93" s="36"/>
      <c r="B93" s="7" t="s">
        <v>94</v>
      </c>
      <c r="C93" s="5">
        <v>1</v>
      </c>
      <c r="D93" s="5">
        <v>16</v>
      </c>
      <c r="E93" s="3"/>
      <c r="F93" s="3"/>
      <c r="G93" s="3"/>
      <c r="H93" s="3"/>
      <c r="I93" s="3"/>
      <c r="J93" s="3"/>
      <c r="K93" s="3"/>
      <c r="L93" s="3"/>
      <c r="M93" s="3"/>
      <c r="N93" s="3"/>
      <c r="O93" s="3"/>
      <c r="P93" s="3"/>
      <c r="Q93" s="3"/>
    </row>
    <row r="94" spans="1:17">
      <c r="A94" s="37"/>
      <c r="B94" s="7" t="s">
        <v>95</v>
      </c>
      <c r="C94" s="5">
        <v>1</v>
      </c>
      <c r="D94" s="5">
        <v>87</v>
      </c>
      <c r="E94" s="3"/>
      <c r="F94" s="3"/>
      <c r="G94" s="3"/>
      <c r="H94" s="3"/>
      <c r="I94" s="3"/>
      <c r="J94" s="3"/>
      <c r="K94" s="3"/>
      <c r="L94" s="3"/>
      <c r="M94" s="3"/>
      <c r="N94" s="3"/>
      <c r="O94" s="3"/>
      <c r="P94" s="3"/>
      <c r="Q94" s="3"/>
    </row>
    <row r="95" spans="1:17">
      <c r="A95" s="14" t="s">
        <v>96</v>
      </c>
      <c r="B95" s="7" t="s">
        <v>97</v>
      </c>
      <c r="C95" s="5">
        <v>2</v>
      </c>
      <c r="D95" s="5" t="s">
        <v>98</v>
      </c>
      <c r="E95" s="3"/>
      <c r="F95" s="3"/>
      <c r="G95" s="3"/>
      <c r="H95" s="3"/>
      <c r="I95" s="3"/>
      <c r="J95" s="3"/>
      <c r="K95" s="3"/>
      <c r="L95" s="3"/>
      <c r="M95" s="3"/>
      <c r="N95" s="3"/>
      <c r="O95" s="3"/>
      <c r="P95" s="3"/>
      <c r="Q95" s="3"/>
    </row>
    <row r="96" spans="1:17">
      <c r="A96" s="35" t="s">
        <v>99</v>
      </c>
      <c r="B96" s="7" t="s">
        <v>100</v>
      </c>
      <c r="C96" s="5">
        <v>6</v>
      </c>
      <c r="D96" s="5" t="s">
        <v>101</v>
      </c>
      <c r="E96" s="3"/>
      <c r="F96" s="3"/>
      <c r="G96" s="3"/>
      <c r="H96" s="3"/>
      <c r="I96" s="3"/>
      <c r="J96" s="3"/>
      <c r="K96" s="3"/>
      <c r="L96" s="3"/>
      <c r="M96" s="3"/>
      <c r="N96" s="3"/>
      <c r="O96" s="3"/>
      <c r="P96" s="3"/>
      <c r="Q96" s="3"/>
    </row>
    <row r="97" spans="1:17">
      <c r="A97" s="36"/>
      <c r="B97" s="7" t="s">
        <v>102</v>
      </c>
      <c r="C97" s="5">
        <v>1</v>
      </c>
      <c r="D97" s="5">
        <v>80</v>
      </c>
      <c r="E97" s="3"/>
      <c r="F97" s="3"/>
      <c r="G97" s="3"/>
      <c r="H97" s="3"/>
      <c r="I97" s="3"/>
      <c r="J97" s="3"/>
      <c r="K97" s="3"/>
      <c r="L97" s="3"/>
      <c r="M97" s="3"/>
      <c r="N97" s="3"/>
      <c r="O97" s="3"/>
      <c r="P97" s="3"/>
      <c r="Q97" s="3"/>
    </row>
    <row r="98" spans="1:17">
      <c r="A98" s="37"/>
      <c r="B98" s="7" t="s">
        <v>103</v>
      </c>
      <c r="C98" s="5">
        <v>3</v>
      </c>
      <c r="D98" s="5" t="s">
        <v>104</v>
      </c>
      <c r="E98" s="3"/>
      <c r="F98" s="3"/>
      <c r="G98" s="3"/>
      <c r="H98" s="3"/>
      <c r="I98" s="3"/>
      <c r="J98" s="3"/>
      <c r="K98" s="3"/>
      <c r="L98" s="3"/>
      <c r="M98" s="3"/>
      <c r="N98" s="3"/>
      <c r="O98" s="3"/>
      <c r="P98" s="3"/>
      <c r="Q98" s="3"/>
    </row>
    <row r="99" spans="1:17">
      <c r="A99" s="35" t="s">
        <v>105</v>
      </c>
      <c r="B99" s="7" t="s">
        <v>106</v>
      </c>
      <c r="C99" s="5">
        <v>1</v>
      </c>
      <c r="D99" s="5">
        <v>70</v>
      </c>
      <c r="E99" s="3"/>
      <c r="F99" s="3"/>
      <c r="G99" s="3"/>
      <c r="H99" s="3"/>
      <c r="I99" s="3"/>
      <c r="J99" s="3"/>
      <c r="K99" s="3"/>
      <c r="L99" s="3"/>
      <c r="M99" s="3"/>
      <c r="N99" s="3"/>
      <c r="O99" s="3"/>
      <c r="P99" s="3"/>
      <c r="Q99" s="3"/>
    </row>
    <row r="100" spans="1:17">
      <c r="A100" s="37"/>
      <c r="B100" s="7" t="s">
        <v>107</v>
      </c>
      <c r="C100" s="5">
        <v>1</v>
      </c>
      <c r="D100" s="5">
        <v>9</v>
      </c>
      <c r="E100" s="3"/>
      <c r="F100" s="3"/>
      <c r="G100" s="3"/>
      <c r="H100" s="3"/>
      <c r="I100" s="3"/>
      <c r="J100" s="3"/>
      <c r="K100" s="3"/>
      <c r="L100" s="3"/>
      <c r="M100" s="3"/>
      <c r="N100" s="3"/>
      <c r="O100" s="3"/>
      <c r="P100" s="3"/>
      <c r="Q100" s="3"/>
    </row>
    <row r="101" spans="1:17">
      <c r="A101" s="35" t="str">
        <f>CONCATENATE("Energy (8 Subtopics, ",SUM(C101:C108)," papers)")</f>
        <v>Energy (8 Subtopics, 12 papers)</v>
      </c>
      <c r="B101" s="7" t="s">
        <v>108</v>
      </c>
      <c r="C101" s="5">
        <v>1</v>
      </c>
      <c r="D101" s="5">
        <v>73</v>
      </c>
      <c r="E101" s="3"/>
      <c r="F101" s="3"/>
      <c r="G101" s="3"/>
      <c r="H101" s="3"/>
      <c r="I101" s="3"/>
      <c r="J101" s="3"/>
      <c r="K101" s="3"/>
      <c r="L101" s="3"/>
      <c r="M101" s="3"/>
      <c r="N101" s="3"/>
      <c r="O101" s="3"/>
      <c r="P101" s="3"/>
      <c r="Q101" s="3"/>
    </row>
    <row r="102" spans="1:17">
      <c r="A102" s="36"/>
      <c r="B102" s="7" t="s">
        <v>109</v>
      </c>
      <c r="C102" s="5">
        <v>1</v>
      </c>
      <c r="D102" s="5">
        <v>4</v>
      </c>
      <c r="E102" s="3"/>
      <c r="F102" s="3"/>
      <c r="G102" s="3"/>
      <c r="H102" s="3"/>
      <c r="I102" s="3"/>
      <c r="J102" s="3"/>
      <c r="K102" s="3"/>
      <c r="L102" s="3"/>
      <c r="M102" s="3"/>
      <c r="N102" s="3"/>
      <c r="O102" s="3"/>
      <c r="P102" s="3"/>
      <c r="Q102" s="3"/>
    </row>
    <row r="103" spans="1:17">
      <c r="A103" s="36"/>
      <c r="B103" s="7" t="s">
        <v>110</v>
      </c>
      <c r="C103" s="5">
        <v>1</v>
      </c>
      <c r="D103" s="5">
        <v>17</v>
      </c>
      <c r="E103" s="3"/>
      <c r="F103" s="3"/>
      <c r="G103" s="3"/>
      <c r="H103" s="3"/>
      <c r="I103" s="3"/>
      <c r="J103" s="3"/>
      <c r="K103" s="3"/>
      <c r="L103" s="3"/>
      <c r="M103" s="3"/>
      <c r="N103" s="3"/>
      <c r="O103" s="3"/>
      <c r="P103" s="3"/>
      <c r="Q103" s="3"/>
    </row>
    <row r="104" spans="1:17">
      <c r="A104" s="36"/>
      <c r="B104" s="7" t="s">
        <v>111</v>
      </c>
      <c r="C104" s="5">
        <v>1</v>
      </c>
      <c r="D104" s="5">
        <v>70</v>
      </c>
      <c r="E104" s="3"/>
      <c r="F104" s="3"/>
      <c r="G104" s="3"/>
      <c r="H104" s="3"/>
      <c r="I104" s="3"/>
      <c r="J104" s="3"/>
      <c r="K104" s="3"/>
      <c r="L104" s="3"/>
      <c r="M104" s="3"/>
      <c r="N104" s="3"/>
      <c r="O104" s="3"/>
      <c r="P104" s="3"/>
      <c r="Q104" s="3"/>
    </row>
    <row r="105" spans="1:17">
      <c r="A105" s="36"/>
      <c r="B105" s="7" t="s">
        <v>112</v>
      </c>
      <c r="C105" s="5">
        <v>5</v>
      </c>
      <c r="D105" s="5" t="s">
        <v>113</v>
      </c>
      <c r="E105" s="3"/>
      <c r="F105" s="3"/>
      <c r="G105" s="3"/>
      <c r="H105" s="3"/>
      <c r="I105" s="3"/>
      <c r="J105" s="3"/>
      <c r="K105" s="3"/>
      <c r="L105" s="3"/>
      <c r="M105" s="3"/>
      <c r="N105" s="3"/>
      <c r="O105" s="3"/>
      <c r="P105" s="3"/>
      <c r="Q105" s="3"/>
    </row>
    <row r="106" spans="1:17">
      <c r="A106" s="36"/>
      <c r="B106" s="15" t="s">
        <v>114</v>
      </c>
      <c r="C106" s="5">
        <v>1</v>
      </c>
      <c r="D106" s="5">
        <v>70</v>
      </c>
      <c r="E106" s="3"/>
      <c r="F106" s="3"/>
      <c r="G106" s="3"/>
      <c r="H106" s="3"/>
      <c r="I106" s="3"/>
      <c r="J106" s="3"/>
      <c r="K106" s="3"/>
      <c r="L106" s="3"/>
      <c r="M106" s="3"/>
      <c r="N106" s="3"/>
      <c r="O106" s="3"/>
      <c r="P106" s="3"/>
      <c r="Q106" s="3"/>
    </row>
    <row r="107" spans="1:17">
      <c r="A107" s="36"/>
      <c r="B107" s="15" t="s">
        <v>115</v>
      </c>
      <c r="C107" s="5">
        <v>1</v>
      </c>
      <c r="D107" s="5">
        <v>70</v>
      </c>
      <c r="E107" s="3"/>
      <c r="F107" s="3"/>
      <c r="G107" s="3"/>
      <c r="H107" s="3"/>
      <c r="I107" s="3"/>
      <c r="J107" s="3"/>
      <c r="K107" s="3"/>
      <c r="L107" s="3"/>
      <c r="M107" s="3"/>
      <c r="N107" s="3"/>
      <c r="O107" s="3"/>
      <c r="P107" s="3"/>
      <c r="Q107" s="3"/>
    </row>
    <row r="108" spans="1:17">
      <c r="A108" s="37"/>
      <c r="B108" s="15" t="s">
        <v>116</v>
      </c>
      <c r="C108" s="5">
        <v>1</v>
      </c>
      <c r="D108" s="5">
        <v>30</v>
      </c>
      <c r="E108" s="3"/>
      <c r="F108" s="3"/>
      <c r="G108" s="3"/>
      <c r="H108" s="3"/>
      <c r="I108" s="3"/>
      <c r="J108" s="3"/>
      <c r="K108" s="3"/>
      <c r="L108" s="3"/>
      <c r="M108" s="3"/>
      <c r="N108" s="3"/>
      <c r="O108" s="3"/>
      <c r="P108" s="3"/>
      <c r="Q108" s="3"/>
    </row>
    <row r="109" spans="1:17">
      <c r="A109" s="35" t="str">
        <f>CONCATENATE("Waste (10 Subtopics, ",SUM(C109:C118)," papers)")</f>
        <v>Waste (10 Subtopics, 14 papers)</v>
      </c>
      <c r="B109" s="16" t="s">
        <v>117</v>
      </c>
      <c r="C109" s="5">
        <v>2</v>
      </c>
      <c r="D109" s="5" t="s">
        <v>118</v>
      </c>
      <c r="E109" s="3"/>
      <c r="F109" s="3"/>
      <c r="G109" s="3"/>
      <c r="H109" s="3"/>
      <c r="I109" s="3"/>
      <c r="J109" s="3"/>
      <c r="K109" s="3"/>
      <c r="L109" s="3"/>
      <c r="M109" s="3"/>
      <c r="N109" s="3"/>
      <c r="O109" s="3"/>
      <c r="P109" s="3"/>
      <c r="Q109" s="3"/>
    </row>
    <row r="110" spans="1:17">
      <c r="A110" s="36"/>
      <c r="B110" s="7" t="s">
        <v>119</v>
      </c>
      <c r="C110" s="5">
        <v>1</v>
      </c>
      <c r="D110" s="5">
        <v>22</v>
      </c>
      <c r="E110" s="3"/>
      <c r="F110" s="3"/>
      <c r="G110" s="3"/>
      <c r="H110" s="3"/>
      <c r="I110" s="3"/>
      <c r="J110" s="3"/>
      <c r="K110" s="3"/>
      <c r="L110" s="3"/>
      <c r="M110" s="3"/>
      <c r="N110" s="3"/>
      <c r="O110" s="3"/>
      <c r="P110" s="3"/>
      <c r="Q110" s="3"/>
    </row>
    <row r="111" spans="1:17">
      <c r="A111" s="36"/>
      <c r="B111" s="7" t="s">
        <v>120</v>
      </c>
      <c r="C111" s="5">
        <v>2</v>
      </c>
      <c r="D111" s="5" t="s">
        <v>121</v>
      </c>
      <c r="E111" s="3"/>
      <c r="F111" s="3"/>
      <c r="G111" s="3"/>
      <c r="H111" s="3"/>
      <c r="I111" s="3"/>
      <c r="J111" s="3"/>
      <c r="K111" s="3"/>
      <c r="L111" s="3"/>
      <c r="M111" s="3"/>
      <c r="N111" s="3"/>
      <c r="O111" s="3"/>
      <c r="P111" s="3"/>
      <c r="Q111" s="3"/>
    </row>
    <row r="112" spans="1:17">
      <c r="A112" s="36"/>
      <c r="B112" s="7" t="s">
        <v>122</v>
      </c>
      <c r="C112" s="5">
        <v>1</v>
      </c>
      <c r="D112" s="5">
        <v>76</v>
      </c>
      <c r="E112" s="3"/>
      <c r="F112" s="3"/>
      <c r="G112" s="3"/>
      <c r="H112" s="3"/>
      <c r="I112" s="3"/>
      <c r="J112" s="3"/>
      <c r="K112" s="3"/>
      <c r="L112" s="3"/>
      <c r="M112" s="3"/>
      <c r="N112" s="3"/>
      <c r="O112" s="3"/>
      <c r="P112" s="3"/>
      <c r="Q112" s="3"/>
    </row>
    <row r="113" spans="1:17">
      <c r="A113" s="36"/>
      <c r="B113" s="7" t="s">
        <v>123</v>
      </c>
      <c r="C113" s="5">
        <v>1</v>
      </c>
      <c r="D113" s="5">
        <v>57</v>
      </c>
      <c r="E113" s="3"/>
      <c r="F113" s="3"/>
      <c r="G113" s="3"/>
      <c r="H113" s="3"/>
      <c r="I113" s="3"/>
      <c r="J113" s="3"/>
      <c r="K113" s="3"/>
      <c r="L113" s="3"/>
      <c r="M113" s="3"/>
      <c r="N113" s="3"/>
      <c r="O113" s="3"/>
      <c r="P113" s="3"/>
      <c r="Q113" s="3"/>
    </row>
    <row r="114" spans="1:17">
      <c r="A114" s="36"/>
      <c r="B114" s="7" t="s">
        <v>124</v>
      </c>
      <c r="C114" s="5">
        <v>1</v>
      </c>
      <c r="D114" s="5">
        <v>57</v>
      </c>
      <c r="E114" s="3"/>
      <c r="F114" s="3"/>
      <c r="G114" s="3"/>
      <c r="H114" s="3"/>
      <c r="I114" s="3"/>
      <c r="J114" s="3"/>
      <c r="K114" s="3"/>
      <c r="L114" s="3"/>
      <c r="M114" s="3"/>
      <c r="N114" s="3"/>
      <c r="O114" s="3"/>
      <c r="P114" s="3"/>
      <c r="Q114" s="3"/>
    </row>
    <row r="115" spans="1:17">
      <c r="A115" s="36"/>
      <c r="B115" s="7" t="s">
        <v>125</v>
      </c>
      <c r="C115" s="5">
        <v>1</v>
      </c>
      <c r="D115" s="5">
        <v>30</v>
      </c>
      <c r="E115" s="3"/>
      <c r="F115" s="3"/>
      <c r="G115" s="3"/>
      <c r="H115" s="3"/>
      <c r="I115" s="3"/>
      <c r="J115" s="3"/>
      <c r="K115" s="3"/>
      <c r="L115" s="3"/>
      <c r="M115" s="3"/>
      <c r="N115" s="3"/>
      <c r="O115" s="3"/>
      <c r="P115" s="3"/>
      <c r="Q115" s="3"/>
    </row>
    <row r="116" spans="1:17">
      <c r="A116" s="36"/>
      <c r="B116" s="7" t="s">
        <v>126</v>
      </c>
      <c r="C116" s="5">
        <v>2</v>
      </c>
      <c r="D116" s="5" t="s">
        <v>127</v>
      </c>
      <c r="E116" s="3"/>
      <c r="F116" s="3"/>
      <c r="G116" s="3"/>
      <c r="H116" s="3"/>
      <c r="I116" s="3"/>
      <c r="J116" s="3"/>
      <c r="K116" s="3"/>
      <c r="L116" s="3"/>
      <c r="M116" s="3"/>
      <c r="N116" s="3"/>
      <c r="O116" s="3"/>
      <c r="P116" s="3"/>
      <c r="Q116" s="3"/>
    </row>
    <row r="117" spans="1:17">
      <c r="A117" s="36"/>
      <c r="B117" s="7" t="s">
        <v>128</v>
      </c>
      <c r="C117" s="5">
        <v>2</v>
      </c>
      <c r="D117" s="5" t="s">
        <v>129</v>
      </c>
      <c r="E117" s="3"/>
      <c r="F117" s="3"/>
      <c r="G117" s="3"/>
      <c r="H117" s="3"/>
      <c r="I117" s="3"/>
      <c r="J117" s="3"/>
      <c r="K117" s="3"/>
      <c r="L117" s="3"/>
      <c r="M117" s="3"/>
      <c r="N117" s="3"/>
      <c r="O117" s="3"/>
      <c r="P117" s="3"/>
      <c r="Q117" s="3"/>
    </row>
    <row r="118" spans="1:17">
      <c r="A118" s="37"/>
      <c r="B118" s="7" t="s">
        <v>130</v>
      </c>
      <c r="C118" s="5">
        <v>1</v>
      </c>
      <c r="D118" s="5">
        <v>81</v>
      </c>
      <c r="E118" s="3"/>
      <c r="F118" s="3"/>
      <c r="G118" s="3"/>
      <c r="H118" s="3"/>
      <c r="I118" s="3"/>
      <c r="J118" s="3"/>
      <c r="K118" s="3"/>
      <c r="L118" s="3"/>
      <c r="M118" s="3"/>
      <c r="N118" s="3"/>
      <c r="O118" s="3"/>
      <c r="P118" s="3"/>
      <c r="Q118" s="3"/>
    </row>
    <row r="119" spans="1:17">
      <c r="A119" s="35" t="s">
        <v>131</v>
      </c>
      <c r="B119" s="7" t="s">
        <v>132</v>
      </c>
      <c r="C119" s="5">
        <v>1</v>
      </c>
      <c r="D119" s="5">
        <v>70</v>
      </c>
      <c r="E119" s="3"/>
      <c r="F119" s="3"/>
      <c r="G119" s="3"/>
      <c r="H119" s="3"/>
      <c r="I119" s="3"/>
      <c r="J119" s="3"/>
      <c r="K119" s="3"/>
      <c r="L119" s="3"/>
      <c r="M119" s="3"/>
      <c r="N119" s="3"/>
      <c r="O119" s="3"/>
      <c r="P119" s="3"/>
      <c r="Q119" s="3"/>
    </row>
    <row r="120" spans="1:17">
      <c r="A120" s="36"/>
      <c r="B120" s="7" t="s">
        <v>133</v>
      </c>
      <c r="C120" s="5">
        <v>3</v>
      </c>
      <c r="D120" s="5" t="s">
        <v>134</v>
      </c>
      <c r="E120" s="3"/>
      <c r="F120" s="3"/>
      <c r="G120" s="3"/>
      <c r="H120" s="3"/>
      <c r="I120" s="3"/>
      <c r="J120" s="3"/>
      <c r="K120" s="3"/>
      <c r="L120" s="3"/>
      <c r="M120" s="3"/>
      <c r="N120" s="3"/>
      <c r="O120" s="3"/>
      <c r="P120" s="3"/>
      <c r="Q120" s="3"/>
    </row>
    <row r="121" spans="1:17">
      <c r="A121" s="37"/>
      <c r="B121" s="7" t="s">
        <v>135</v>
      </c>
      <c r="C121" s="5">
        <v>1</v>
      </c>
      <c r="D121" s="5">
        <v>70</v>
      </c>
      <c r="E121" s="3"/>
      <c r="F121" s="3"/>
      <c r="G121" s="3"/>
      <c r="H121" s="3"/>
      <c r="I121" s="3"/>
      <c r="J121" s="3"/>
      <c r="K121" s="3"/>
      <c r="L121" s="3"/>
      <c r="M121" s="3"/>
      <c r="N121" s="3"/>
      <c r="O121" s="3"/>
      <c r="P121" s="3"/>
      <c r="Q121" s="3"/>
    </row>
    <row r="122" spans="1:17">
      <c r="A122" s="17" t="s">
        <v>11</v>
      </c>
      <c r="B122" s="4">
        <f>COUNTIF(B56:B121,"&lt;&gt;")</f>
        <v>66</v>
      </c>
      <c r="C122" s="4">
        <f>SUM(C56:C121)</f>
        <v>102</v>
      </c>
      <c r="D122" s="18"/>
      <c r="E122" s="3"/>
      <c r="F122" s="3"/>
      <c r="G122" s="3"/>
      <c r="H122" s="3"/>
      <c r="I122" s="3"/>
      <c r="J122" s="3"/>
      <c r="K122" s="3"/>
      <c r="L122" s="3"/>
      <c r="M122" s="3"/>
      <c r="N122" s="3"/>
      <c r="O122" s="3"/>
      <c r="P122" s="3"/>
      <c r="Q122" s="3"/>
    </row>
    <row r="123" spans="1:17">
      <c r="A123" s="3"/>
      <c r="B123" s="3"/>
      <c r="C123" s="3"/>
      <c r="D123" s="3"/>
      <c r="E123" s="3"/>
      <c r="F123" s="3"/>
      <c r="G123" s="3"/>
      <c r="H123" s="3"/>
      <c r="I123" s="3"/>
      <c r="J123" s="3"/>
      <c r="K123" s="3"/>
      <c r="L123" s="3"/>
      <c r="M123" s="3"/>
      <c r="N123" s="3"/>
      <c r="O123" s="3"/>
      <c r="P123" s="3"/>
      <c r="Q123" s="3"/>
    </row>
    <row r="124" spans="1:17">
      <c r="A124" s="3"/>
      <c r="B124" s="3"/>
      <c r="C124" s="3"/>
      <c r="D124" s="3"/>
      <c r="E124" s="3"/>
      <c r="F124" s="3"/>
      <c r="G124" s="3"/>
      <c r="H124" s="3"/>
      <c r="I124" s="3"/>
      <c r="J124" s="3"/>
      <c r="K124" s="3"/>
      <c r="L124" s="3"/>
      <c r="M124" s="3"/>
      <c r="N124" s="3"/>
      <c r="O124" s="3"/>
      <c r="P124" s="3"/>
      <c r="Q124" s="3"/>
    </row>
    <row r="125" spans="1:17">
      <c r="A125" s="1" t="s">
        <v>136</v>
      </c>
      <c r="B125" s="2"/>
      <c r="C125" s="3"/>
      <c r="D125" s="3"/>
      <c r="E125" s="3"/>
      <c r="F125" s="3"/>
      <c r="G125" s="3"/>
      <c r="H125" s="3"/>
      <c r="I125" s="3"/>
      <c r="J125" s="3"/>
      <c r="K125" s="3"/>
      <c r="L125" s="3"/>
      <c r="M125" s="3"/>
      <c r="N125" s="3"/>
      <c r="O125" s="3"/>
      <c r="P125" s="3"/>
      <c r="Q125" s="3"/>
    </row>
    <row r="126" spans="1:17">
      <c r="A126" s="4" t="s">
        <v>137</v>
      </c>
      <c r="B126" s="4" t="s">
        <v>138</v>
      </c>
      <c r="C126" s="4" t="s">
        <v>2</v>
      </c>
      <c r="D126" s="4" t="s">
        <v>139</v>
      </c>
      <c r="E126" s="3"/>
      <c r="F126" s="3" t="s">
        <v>137</v>
      </c>
      <c r="G126" s="3" t="s">
        <v>2</v>
      </c>
      <c r="H126" s="3"/>
      <c r="I126" s="3"/>
      <c r="J126" s="3"/>
      <c r="K126" s="3"/>
      <c r="L126" s="3"/>
      <c r="M126" s="3"/>
      <c r="N126" s="3"/>
      <c r="O126" s="3"/>
      <c r="P126" s="3"/>
      <c r="Q126" s="3"/>
    </row>
    <row r="127" spans="1:17">
      <c r="A127" s="35" t="s">
        <v>140</v>
      </c>
      <c r="B127" s="5" t="s">
        <v>141</v>
      </c>
      <c r="C127" s="5">
        <v>1</v>
      </c>
      <c r="D127" s="5">
        <v>35</v>
      </c>
      <c r="E127" s="3"/>
      <c r="F127" s="19" t="s">
        <v>140</v>
      </c>
      <c r="G127" s="3">
        <v>10</v>
      </c>
      <c r="H127" s="3"/>
      <c r="I127" s="3"/>
      <c r="J127" s="3"/>
      <c r="K127" s="3"/>
      <c r="L127" s="3"/>
      <c r="M127" s="3"/>
      <c r="N127" s="3"/>
      <c r="O127" s="3"/>
      <c r="P127" s="3"/>
      <c r="Q127" s="3"/>
    </row>
    <row r="128" spans="1:17">
      <c r="A128" s="36"/>
      <c r="B128" s="5" t="s">
        <v>142</v>
      </c>
      <c r="C128" s="5">
        <v>6</v>
      </c>
      <c r="D128" s="5" t="s">
        <v>143</v>
      </c>
      <c r="E128" s="3"/>
      <c r="F128" s="3" t="s">
        <v>144</v>
      </c>
      <c r="G128" s="3">
        <v>4</v>
      </c>
      <c r="H128" s="3"/>
      <c r="I128" s="3"/>
      <c r="J128" s="3"/>
      <c r="K128" s="3"/>
      <c r="L128" s="3"/>
      <c r="M128" s="3"/>
      <c r="N128" s="3"/>
      <c r="O128" s="3"/>
      <c r="P128" s="3"/>
      <c r="Q128" s="3"/>
    </row>
    <row r="129" spans="1:17">
      <c r="A129" s="36"/>
      <c r="B129" s="5" t="s">
        <v>145</v>
      </c>
      <c r="C129" s="5">
        <v>2</v>
      </c>
      <c r="D129" s="5" t="s">
        <v>146</v>
      </c>
      <c r="E129" s="3"/>
      <c r="F129" s="3" t="s">
        <v>147</v>
      </c>
      <c r="G129" s="3">
        <v>43</v>
      </c>
      <c r="H129" s="3"/>
      <c r="I129" s="3"/>
      <c r="J129" s="3"/>
      <c r="K129" s="3"/>
      <c r="L129" s="3"/>
      <c r="M129" s="3"/>
      <c r="N129" s="3"/>
      <c r="O129" s="3"/>
      <c r="P129" s="3"/>
      <c r="Q129" s="3"/>
    </row>
    <row r="130" spans="1:17">
      <c r="A130" s="37"/>
      <c r="B130" s="14" t="s">
        <v>148</v>
      </c>
      <c r="C130" s="5">
        <v>1</v>
      </c>
      <c r="D130" s="14">
        <v>47</v>
      </c>
      <c r="E130" s="3"/>
      <c r="F130" s="3" t="s">
        <v>149</v>
      </c>
      <c r="G130" s="3">
        <v>4</v>
      </c>
      <c r="H130" s="3"/>
      <c r="I130" s="3"/>
      <c r="J130" s="3"/>
      <c r="K130" s="3"/>
      <c r="L130" s="3"/>
      <c r="M130" s="3"/>
      <c r="N130" s="3"/>
      <c r="O130" s="3"/>
      <c r="P130" s="3"/>
      <c r="Q130" s="3"/>
    </row>
    <row r="131" spans="1:17">
      <c r="A131" s="35" t="s">
        <v>144</v>
      </c>
      <c r="B131" s="20" t="s">
        <v>150</v>
      </c>
      <c r="C131" s="21">
        <v>2</v>
      </c>
      <c r="D131" s="20" t="s">
        <v>151</v>
      </c>
      <c r="E131" s="3"/>
      <c r="F131" s="3" t="s">
        <v>152</v>
      </c>
      <c r="G131" s="3">
        <v>2</v>
      </c>
      <c r="H131" s="3"/>
      <c r="I131" s="3"/>
      <c r="J131" s="3"/>
      <c r="K131" s="3"/>
      <c r="L131" s="3"/>
      <c r="M131" s="3"/>
      <c r="N131" s="3"/>
      <c r="O131" s="3"/>
      <c r="P131" s="3"/>
      <c r="Q131" s="3"/>
    </row>
    <row r="132" spans="1:17">
      <c r="A132" s="36"/>
      <c r="B132" s="5" t="s">
        <v>153</v>
      </c>
      <c r="C132" s="5">
        <v>1</v>
      </c>
      <c r="D132" s="14">
        <v>57</v>
      </c>
      <c r="E132" s="3"/>
      <c r="F132" s="3"/>
      <c r="G132" s="3"/>
      <c r="H132" s="3"/>
      <c r="I132" s="3"/>
      <c r="J132" s="3"/>
      <c r="K132" s="3"/>
      <c r="L132" s="3"/>
      <c r="M132" s="3"/>
      <c r="N132" s="3"/>
      <c r="O132" s="3"/>
      <c r="P132" s="3"/>
      <c r="Q132" s="3"/>
    </row>
    <row r="133" spans="1:17">
      <c r="A133" s="36"/>
      <c r="B133" s="5" t="s">
        <v>154</v>
      </c>
      <c r="C133" s="5">
        <v>1</v>
      </c>
      <c r="D133" s="14">
        <v>78</v>
      </c>
      <c r="E133" s="3"/>
      <c r="F133" s="3"/>
      <c r="G133" s="3"/>
      <c r="H133" s="3"/>
      <c r="I133" s="3"/>
      <c r="J133" s="3"/>
      <c r="K133" s="3"/>
      <c r="L133" s="3"/>
      <c r="M133" s="3"/>
      <c r="N133" s="3"/>
      <c r="O133" s="3"/>
      <c r="P133" s="3"/>
      <c r="Q133" s="3"/>
    </row>
    <row r="134" spans="1:17">
      <c r="A134" s="37"/>
      <c r="B134" s="5" t="s">
        <v>155</v>
      </c>
      <c r="C134" s="5">
        <v>1</v>
      </c>
      <c r="D134" s="14">
        <v>27</v>
      </c>
      <c r="E134" s="3"/>
      <c r="F134" s="3"/>
      <c r="G134" s="3"/>
      <c r="H134" s="3"/>
      <c r="I134" s="3"/>
      <c r="J134" s="3"/>
      <c r="K134" s="3"/>
      <c r="L134" s="3"/>
      <c r="M134" s="3"/>
      <c r="N134" s="3"/>
      <c r="O134" s="3"/>
      <c r="P134" s="3"/>
      <c r="Q134" s="3"/>
    </row>
    <row r="135" spans="1:17">
      <c r="A135" s="45" t="s">
        <v>147</v>
      </c>
      <c r="B135" s="20" t="s">
        <v>156</v>
      </c>
      <c r="C135" s="21">
        <v>1</v>
      </c>
      <c r="D135" s="20">
        <v>29</v>
      </c>
      <c r="E135" s="3"/>
      <c r="F135" s="3"/>
      <c r="G135" s="3"/>
      <c r="H135" s="3"/>
      <c r="I135" s="3"/>
      <c r="J135" s="3"/>
      <c r="K135" s="3"/>
      <c r="L135" s="3"/>
      <c r="M135" s="3"/>
      <c r="N135" s="3"/>
      <c r="O135" s="3"/>
      <c r="P135" s="3"/>
      <c r="Q135" s="3"/>
    </row>
    <row r="136" spans="1:17">
      <c r="A136" s="36"/>
      <c r="B136" s="5" t="s">
        <v>157</v>
      </c>
      <c r="C136" s="5">
        <v>31</v>
      </c>
      <c r="D136" s="14" t="s">
        <v>158</v>
      </c>
      <c r="E136" s="3"/>
      <c r="F136" s="3"/>
      <c r="G136" s="3"/>
      <c r="H136" s="3"/>
      <c r="I136" s="3"/>
      <c r="J136" s="3"/>
      <c r="K136" s="3"/>
      <c r="L136" s="3"/>
      <c r="M136" s="3"/>
      <c r="N136" s="3"/>
      <c r="O136" s="3"/>
      <c r="P136" s="3"/>
      <c r="Q136" s="3"/>
    </row>
    <row r="137" spans="1:17">
      <c r="A137" s="36"/>
      <c r="B137" s="5" t="s">
        <v>159</v>
      </c>
      <c r="C137" s="5">
        <v>3</v>
      </c>
      <c r="D137" s="5" t="s">
        <v>160</v>
      </c>
      <c r="E137" s="3"/>
      <c r="F137" s="3"/>
      <c r="G137" s="3"/>
      <c r="H137" s="3"/>
      <c r="I137" s="3"/>
      <c r="J137" s="3"/>
      <c r="K137" s="3"/>
      <c r="L137" s="3"/>
      <c r="M137" s="3"/>
      <c r="N137" s="3"/>
      <c r="O137" s="3"/>
      <c r="P137" s="3"/>
      <c r="Q137" s="3"/>
    </row>
    <row r="138" spans="1:17">
      <c r="A138" s="36"/>
      <c r="B138" s="5" t="s">
        <v>161</v>
      </c>
      <c r="C138" s="5">
        <v>4</v>
      </c>
      <c r="D138" s="5" t="s">
        <v>162</v>
      </c>
      <c r="E138" s="3"/>
      <c r="F138" s="3"/>
      <c r="G138" s="3"/>
      <c r="H138" s="3"/>
      <c r="I138" s="3"/>
      <c r="J138" s="3"/>
      <c r="K138" s="3"/>
      <c r="L138" s="3"/>
      <c r="M138" s="3"/>
      <c r="N138" s="3"/>
      <c r="O138" s="3"/>
      <c r="P138" s="3"/>
      <c r="Q138" s="3"/>
    </row>
    <row r="139" spans="1:17">
      <c r="A139" s="36"/>
      <c r="B139" s="5" t="s">
        <v>163</v>
      </c>
      <c r="C139" s="5">
        <v>1</v>
      </c>
      <c r="D139" s="5">
        <v>56</v>
      </c>
      <c r="E139" s="3"/>
      <c r="F139" s="3"/>
      <c r="G139" s="3"/>
      <c r="H139" s="3"/>
      <c r="I139" s="3"/>
      <c r="J139" s="3"/>
      <c r="K139" s="3"/>
      <c r="L139" s="3"/>
      <c r="M139" s="3"/>
      <c r="N139" s="3"/>
      <c r="O139" s="3"/>
      <c r="P139" s="3"/>
      <c r="Q139" s="3"/>
    </row>
    <row r="140" spans="1:17">
      <c r="A140" s="37"/>
      <c r="B140" s="5" t="s">
        <v>164</v>
      </c>
      <c r="C140" s="5">
        <v>4</v>
      </c>
      <c r="D140" s="5" t="s">
        <v>165</v>
      </c>
      <c r="E140" s="3"/>
      <c r="F140" s="3"/>
      <c r="G140" s="3"/>
      <c r="H140" s="3"/>
      <c r="I140" s="3"/>
      <c r="J140" s="3"/>
      <c r="K140" s="3"/>
      <c r="L140" s="3"/>
      <c r="M140" s="3"/>
      <c r="N140" s="3"/>
      <c r="O140" s="3"/>
      <c r="P140" s="3"/>
      <c r="Q140" s="3"/>
    </row>
    <row r="141" spans="1:17">
      <c r="A141" s="45" t="s">
        <v>149</v>
      </c>
      <c r="B141" s="5" t="s">
        <v>166</v>
      </c>
      <c r="C141" s="5">
        <v>1</v>
      </c>
      <c r="D141" s="5">
        <v>78</v>
      </c>
      <c r="E141" s="3"/>
      <c r="F141" s="3"/>
      <c r="G141" s="3"/>
      <c r="H141" s="3"/>
      <c r="I141" s="3"/>
      <c r="J141" s="3"/>
      <c r="K141" s="3"/>
      <c r="L141" s="3"/>
      <c r="M141" s="3"/>
      <c r="N141" s="3"/>
      <c r="O141" s="3"/>
      <c r="P141" s="3"/>
      <c r="Q141" s="3"/>
    </row>
    <row r="142" spans="1:17">
      <c r="A142" s="36"/>
      <c r="B142" s="5" t="s">
        <v>167</v>
      </c>
      <c r="C142" s="5">
        <v>1</v>
      </c>
      <c r="D142" s="5">
        <v>36</v>
      </c>
      <c r="E142" s="3"/>
      <c r="F142" s="3"/>
      <c r="G142" s="3"/>
      <c r="H142" s="3"/>
      <c r="I142" s="3"/>
      <c r="J142" s="3"/>
      <c r="K142" s="3"/>
      <c r="L142" s="3"/>
      <c r="M142" s="3"/>
      <c r="N142" s="3"/>
      <c r="O142" s="3"/>
      <c r="P142" s="3"/>
      <c r="Q142" s="3"/>
    </row>
    <row r="143" spans="1:17">
      <c r="A143" s="36"/>
      <c r="B143" s="5" t="s">
        <v>168</v>
      </c>
      <c r="C143" s="5">
        <v>1</v>
      </c>
      <c r="D143" s="5">
        <v>45</v>
      </c>
      <c r="E143" s="3"/>
      <c r="F143" s="3"/>
      <c r="G143" s="3"/>
      <c r="H143" s="3"/>
      <c r="I143" s="3"/>
      <c r="J143" s="3"/>
      <c r="K143" s="3"/>
      <c r="L143" s="3"/>
      <c r="M143" s="3"/>
      <c r="N143" s="3"/>
      <c r="O143" s="3"/>
      <c r="P143" s="3"/>
      <c r="Q143" s="3"/>
    </row>
    <row r="144" spans="1:17">
      <c r="A144" s="37"/>
      <c r="B144" s="5" t="s">
        <v>169</v>
      </c>
      <c r="C144" s="5">
        <v>1</v>
      </c>
      <c r="D144" s="5">
        <v>40</v>
      </c>
      <c r="E144" s="3"/>
      <c r="F144" s="3"/>
      <c r="G144" s="3"/>
      <c r="H144" s="3"/>
      <c r="I144" s="3"/>
      <c r="J144" s="3"/>
      <c r="K144" s="3"/>
      <c r="L144" s="3"/>
      <c r="M144" s="3"/>
      <c r="N144" s="3"/>
      <c r="O144" s="3"/>
      <c r="P144" s="3"/>
      <c r="Q144" s="3"/>
    </row>
    <row r="145" spans="1:17">
      <c r="A145" s="5" t="s">
        <v>152</v>
      </c>
      <c r="B145" s="5" t="s">
        <v>170</v>
      </c>
      <c r="C145" s="5">
        <v>1</v>
      </c>
      <c r="D145" s="5">
        <v>90</v>
      </c>
      <c r="E145" s="3"/>
      <c r="F145" s="3"/>
      <c r="G145" s="3"/>
      <c r="H145" s="3"/>
      <c r="I145" s="3"/>
      <c r="J145" s="3"/>
      <c r="K145" s="3"/>
      <c r="L145" s="3"/>
      <c r="M145" s="3"/>
      <c r="N145" s="3"/>
      <c r="O145" s="3"/>
      <c r="P145" s="3"/>
      <c r="Q145" s="3"/>
    </row>
    <row r="146" spans="1:17">
      <c r="A146" s="4" t="s">
        <v>11</v>
      </c>
      <c r="B146" s="4">
        <f>COUNTIF(B127:B145,"&lt;&gt;")</f>
        <v>19</v>
      </c>
      <c r="C146" s="4">
        <f>SUM(C127:C145)</f>
        <v>64</v>
      </c>
      <c r="D146" s="18"/>
      <c r="E146" s="3"/>
      <c r="F146" s="3"/>
      <c r="G146" s="3"/>
      <c r="H146" s="3"/>
      <c r="I146" s="3"/>
      <c r="J146" s="3"/>
      <c r="K146" s="3"/>
      <c r="L146" s="3"/>
      <c r="M146" s="3"/>
      <c r="N146" s="3"/>
      <c r="O146" s="3"/>
      <c r="P146" s="3"/>
      <c r="Q146" s="3"/>
    </row>
    <row r="147" spans="1:17">
      <c r="A147" s="3"/>
      <c r="B147" s="3"/>
      <c r="C147" s="3"/>
      <c r="D147" s="3"/>
      <c r="E147" s="3"/>
      <c r="F147" s="3"/>
      <c r="G147" s="3"/>
      <c r="H147" s="3"/>
      <c r="I147" s="3"/>
      <c r="J147" s="3"/>
      <c r="K147" s="3"/>
      <c r="L147" s="3"/>
      <c r="M147" s="3"/>
      <c r="N147" s="3"/>
      <c r="O147" s="3"/>
      <c r="P147" s="3"/>
      <c r="Q147" s="3"/>
    </row>
    <row r="148" spans="1:17">
      <c r="A148" s="9" t="s">
        <v>171</v>
      </c>
      <c r="B148" s="9" t="s">
        <v>172</v>
      </c>
      <c r="C148" s="4" t="s">
        <v>2</v>
      </c>
      <c r="D148" s="4" t="s">
        <v>139</v>
      </c>
      <c r="E148" s="3"/>
      <c r="F148" s="3"/>
      <c r="G148" s="3"/>
      <c r="H148" s="3"/>
      <c r="I148" s="3"/>
      <c r="J148" s="3"/>
      <c r="K148" s="3"/>
      <c r="L148" s="3"/>
      <c r="M148" s="3"/>
      <c r="N148" s="3"/>
      <c r="O148" s="3"/>
      <c r="P148" s="3"/>
      <c r="Q148" s="3"/>
    </row>
    <row r="149" spans="1:17">
      <c r="A149" s="35" t="s">
        <v>173</v>
      </c>
      <c r="B149" s="7" t="s">
        <v>174</v>
      </c>
      <c r="C149" s="5">
        <v>8</v>
      </c>
      <c r="D149" s="5" t="s">
        <v>175</v>
      </c>
      <c r="E149" s="3"/>
      <c r="F149" s="3"/>
      <c r="G149" s="3"/>
      <c r="H149" s="3"/>
      <c r="I149" s="3"/>
      <c r="J149" s="3"/>
      <c r="K149" s="3"/>
      <c r="L149" s="3"/>
      <c r="M149" s="3"/>
      <c r="N149" s="3"/>
      <c r="O149" s="3"/>
      <c r="P149" s="3"/>
      <c r="Q149" s="3"/>
    </row>
    <row r="150" spans="1:17">
      <c r="A150" s="36"/>
      <c r="B150" s="7" t="s">
        <v>176</v>
      </c>
      <c r="C150" s="5">
        <v>23</v>
      </c>
      <c r="D150" s="14" t="s">
        <v>177</v>
      </c>
      <c r="E150" s="3"/>
      <c r="F150" s="3"/>
      <c r="G150" s="3"/>
      <c r="H150" s="3"/>
      <c r="I150" s="3"/>
      <c r="J150" s="3"/>
      <c r="K150" s="3"/>
      <c r="L150" s="3"/>
      <c r="M150" s="3"/>
      <c r="N150" s="3"/>
      <c r="O150" s="3"/>
      <c r="P150" s="3"/>
      <c r="Q150" s="3"/>
    </row>
    <row r="151" spans="1:17">
      <c r="A151" s="36"/>
      <c r="B151" s="7" t="s">
        <v>178</v>
      </c>
      <c r="C151" s="5">
        <v>1</v>
      </c>
      <c r="D151" s="5">
        <v>9</v>
      </c>
      <c r="E151" s="3"/>
      <c r="F151" s="3"/>
      <c r="G151" s="3"/>
      <c r="H151" s="3"/>
      <c r="I151" s="3"/>
      <c r="J151" s="3"/>
      <c r="K151" s="3"/>
      <c r="L151" s="3"/>
      <c r="M151" s="3"/>
      <c r="N151" s="3"/>
      <c r="O151" s="3"/>
      <c r="P151" s="3"/>
      <c r="Q151" s="3"/>
    </row>
    <row r="152" spans="1:17">
      <c r="A152" s="37"/>
      <c r="B152" s="7" t="s">
        <v>179</v>
      </c>
      <c r="C152" s="5">
        <v>7</v>
      </c>
      <c r="D152" s="5" t="s">
        <v>180</v>
      </c>
      <c r="E152" s="3"/>
      <c r="F152" s="3"/>
      <c r="G152" s="3"/>
      <c r="H152" s="3"/>
      <c r="I152" s="3"/>
      <c r="J152" s="3"/>
      <c r="K152" s="3"/>
      <c r="L152" s="3"/>
      <c r="M152" s="3"/>
      <c r="N152" s="3"/>
      <c r="O152" s="3"/>
      <c r="P152" s="3"/>
      <c r="Q152" s="3"/>
    </row>
    <row r="153" spans="1:17">
      <c r="A153" s="35" t="s">
        <v>181</v>
      </c>
      <c r="B153" s="7" t="s">
        <v>182</v>
      </c>
      <c r="C153" s="5">
        <v>1</v>
      </c>
      <c r="D153" s="5">
        <v>64</v>
      </c>
      <c r="E153" s="3"/>
      <c r="F153" s="3"/>
      <c r="G153" s="3"/>
      <c r="H153" s="3"/>
      <c r="I153" s="3"/>
      <c r="J153" s="3"/>
      <c r="K153" s="3"/>
      <c r="L153" s="3"/>
      <c r="M153" s="3"/>
      <c r="N153" s="3"/>
      <c r="O153" s="3"/>
      <c r="P153" s="3"/>
      <c r="Q153" s="3"/>
    </row>
    <row r="154" spans="1:17">
      <c r="A154" s="36"/>
      <c r="B154" s="7" t="s">
        <v>183</v>
      </c>
      <c r="C154" s="5">
        <v>1</v>
      </c>
      <c r="D154" s="5">
        <v>36</v>
      </c>
      <c r="E154" s="3"/>
      <c r="F154" s="3"/>
      <c r="G154" s="3"/>
      <c r="H154" s="3"/>
      <c r="I154" s="3"/>
      <c r="J154" s="3"/>
      <c r="K154" s="3"/>
      <c r="L154" s="3"/>
      <c r="M154" s="3"/>
      <c r="N154" s="3"/>
      <c r="O154" s="3"/>
      <c r="P154" s="3"/>
      <c r="Q154" s="3"/>
    </row>
    <row r="155" spans="1:17">
      <c r="A155" s="36"/>
      <c r="B155" s="7" t="s">
        <v>184</v>
      </c>
      <c r="C155" s="5">
        <v>2</v>
      </c>
      <c r="D155" s="5" t="s">
        <v>185</v>
      </c>
      <c r="E155" s="3"/>
      <c r="F155" s="3"/>
      <c r="G155" s="3"/>
      <c r="H155" s="3"/>
      <c r="I155" s="3"/>
      <c r="J155" s="3"/>
      <c r="K155" s="3"/>
      <c r="L155" s="3"/>
      <c r="M155" s="3"/>
      <c r="N155" s="3"/>
      <c r="O155" s="3"/>
      <c r="P155" s="3"/>
      <c r="Q155" s="3"/>
    </row>
    <row r="156" spans="1:17">
      <c r="A156" s="36"/>
      <c r="B156" s="7" t="s">
        <v>186</v>
      </c>
      <c r="C156" s="5">
        <v>1</v>
      </c>
      <c r="D156" s="5">
        <v>32</v>
      </c>
      <c r="E156" s="3"/>
      <c r="F156" s="3"/>
      <c r="G156" s="3"/>
      <c r="H156" s="3"/>
      <c r="I156" s="3"/>
      <c r="J156" s="3"/>
      <c r="K156" s="3"/>
      <c r="L156" s="3"/>
      <c r="M156" s="3"/>
      <c r="N156" s="3"/>
      <c r="O156" s="3"/>
      <c r="P156" s="3"/>
      <c r="Q156" s="3"/>
    </row>
    <row r="157" spans="1:17">
      <c r="A157" s="36"/>
      <c r="B157" s="7" t="s">
        <v>187</v>
      </c>
      <c r="C157" s="5">
        <v>1</v>
      </c>
      <c r="D157" s="5">
        <v>45</v>
      </c>
      <c r="E157" s="3"/>
      <c r="F157" s="3"/>
      <c r="G157" s="3"/>
      <c r="H157" s="3"/>
      <c r="I157" s="3"/>
      <c r="J157" s="3"/>
      <c r="K157" s="3"/>
      <c r="L157" s="3"/>
      <c r="M157" s="3"/>
      <c r="N157" s="3"/>
      <c r="O157" s="3"/>
      <c r="P157" s="3"/>
      <c r="Q157" s="3"/>
    </row>
    <row r="158" spans="1:17">
      <c r="A158" s="36"/>
      <c r="B158" s="7" t="s">
        <v>188</v>
      </c>
      <c r="C158" s="5">
        <v>1</v>
      </c>
      <c r="D158" s="5">
        <v>4</v>
      </c>
      <c r="E158" s="3"/>
      <c r="F158" s="3"/>
      <c r="G158" s="3"/>
      <c r="H158" s="3"/>
      <c r="I158" s="3"/>
      <c r="J158" s="3"/>
      <c r="K158" s="3"/>
      <c r="L158" s="3"/>
      <c r="M158" s="3"/>
      <c r="N158" s="3"/>
      <c r="O158" s="3"/>
      <c r="P158" s="3"/>
      <c r="Q158" s="3"/>
    </row>
    <row r="159" spans="1:17">
      <c r="A159" s="36"/>
      <c r="B159" s="7" t="s">
        <v>189</v>
      </c>
      <c r="C159" s="5">
        <v>2</v>
      </c>
      <c r="D159" s="5" t="s">
        <v>190</v>
      </c>
      <c r="E159" s="3"/>
      <c r="F159" s="3"/>
      <c r="G159" s="3"/>
      <c r="H159" s="3"/>
      <c r="I159" s="3"/>
      <c r="J159" s="3"/>
      <c r="K159" s="3"/>
      <c r="L159" s="3"/>
      <c r="M159" s="3"/>
      <c r="N159" s="3"/>
      <c r="O159" s="3"/>
      <c r="P159" s="3"/>
      <c r="Q159" s="3"/>
    </row>
    <row r="160" spans="1:17">
      <c r="A160" s="36"/>
      <c r="B160" s="7" t="s">
        <v>191</v>
      </c>
      <c r="C160" s="5">
        <v>1</v>
      </c>
      <c r="D160" s="5">
        <v>42</v>
      </c>
      <c r="E160" s="3"/>
      <c r="F160" s="3"/>
      <c r="G160" s="3"/>
      <c r="H160" s="3"/>
      <c r="I160" s="3"/>
      <c r="J160" s="3"/>
      <c r="K160" s="3"/>
      <c r="L160" s="3"/>
      <c r="M160" s="3"/>
      <c r="N160" s="3"/>
      <c r="O160" s="3"/>
      <c r="P160" s="3"/>
      <c r="Q160" s="3"/>
    </row>
    <row r="161" spans="1:17">
      <c r="A161" s="36"/>
      <c r="B161" s="7" t="s">
        <v>192</v>
      </c>
      <c r="C161" s="5">
        <v>3</v>
      </c>
      <c r="D161" s="5" t="s">
        <v>193</v>
      </c>
      <c r="E161" s="3"/>
      <c r="F161" s="3"/>
      <c r="G161" s="3"/>
      <c r="H161" s="3"/>
      <c r="I161" s="3"/>
      <c r="J161" s="3"/>
      <c r="K161" s="3"/>
      <c r="L161" s="3"/>
      <c r="M161" s="3"/>
      <c r="N161" s="3"/>
      <c r="O161" s="3"/>
      <c r="P161" s="3"/>
      <c r="Q161" s="3"/>
    </row>
    <row r="162" spans="1:17">
      <c r="A162" s="37"/>
      <c r="B162" s="7" t="s">
        <v>194</v>
      </c>
      <c r="C162" s="5">
        <v>1</v>
      </c>
      <c r="D162" s="5">
        <v>90</v>
      </c>
      <c r="E162" s="3"/>
      <c r="F162" s="3"/>
      <c r="G162" s="3"/>
      <c r="H162" s="3"/>
      <c r="I162" s="3"/>
      <c r="J162" s="3"/>
      <c r="K162" s="3"/>
      <c r="L162" s="3"/>
      <c r="M162" s="3"/>
      <c r="N162" s="3"/>
      <c r="O162" s="3"/>
      <c r="P162" s="3"/>
      <c r="Q162" s="3"/>
    </row>
    <row r="163" spans="1:17">
      <c r="A163" s="4" t="s">
        <v>11</v>
      </c>
      <c r="B163" s="4">
        <f>COUNTIF(B149:B162,"&lt;&gt;")</f>
        <v>14</v>
      </c>
      <c r="C163" s="4">
        <f>SUM(C149:C162)</f>
        <v>53</v>
      </c>
      <c r="D163" s="18"/>
      <c r="E163" s="3"/>
      <c r="F163" s="3"/>
      <c r="G163" s="3"/>
      <c r="H163" s="3"/>
      <c r="I163" s="3"/>
      <c r="J163" s="3"/>
      <c r="K163" s="3"/>
      <c r="L163" s="3"/>
      <c r="M163" s="3"/>
      <c r="N163" s="3"/>
      <c r="O163" s="3"/>
      <c r="P163" s="3"/>
      <c r="Q163" s="3"/>
    </row>
    <row r="164" spans="1:17">
      <c r="A164" s="3"/>
      <c r="B164" s="3"/>
      <c r="C164" s="3"/>
      <c r="D164" s="3"/>
      <c r="E164" s="3"/>
      <c r="F164" s="3"/>
      <c r="G164" s="3"/>
      <c r="H164" s="3"/>
      <c r="I164" s="3"/>
      <c r="J164" s="3"/>
      <c r="K164" s="3"/>
      <c r="L164" s="3"/>
      <c r="M164" s="3"/>
      <c r="N164" s="3"/>
      <c r="O164" s="3"/>
      <c r="P164" s="3"/>
      <c r="Q164" s="3"/>
    </row>
    <row r="165" spans="1:17">
      <c r="A165" s="8"/>
      <c r="B165" s="8"/>
      <c r="C165" s="2"/>
      <c r="D165" s="2"/>
      <c r="E165" s="3"/>
      <c r="F165" s="3"/>
      <c r="G165" s="3"/>
      <c r="H165" s="3"/>
      <c r="I165" s="3"/>
      <c r="J165" s="3"/>
      <c r="K165" s="3"/>
      <c r="L165" s="3"/>
      <c r="M165" s="3"/>
      <c r="N165" s="3"/>
      <c r="O165" s="3"/>
      <c r="P165" s="3"/>
      <c r="Q165" s="3"/>
    </row>
    <row r="166" spans="1:17">
      <c r="A166" s="38" t="s">
        <v>195</v>
      </c>
      <c r="B166" s="38" t="s">
        <v>196</v>
      </c>
      <c r="C166" s="39"/>
      <c r="D166" s="40" t="s">
        <v>197</v>
      </c>
      <c r="E166" s="39"/>
      <c r="F166" s="3"/>
      <c r="G166" s="3"/>
      <c r="H166" s="3"/>
      <c r="I166" s="3"/>
      <c r="J166" s="3"/>
      <c r="K166" s="3"/>
      <c r="L166" s="3"/>
      <c r="M166" s="3"/>
      <c r="N166" s="3"/>
      <c r="O166" s="3"/>
      <c r="P166" s="3"/>
      <c r="Q166" s="3"/>
    </row>
    <row r="167" spans="1:17">
      <c r="A167" s="39"/>
      <c r="B167" s="3" t="s">
        <v>2</v>
      </c>
      <c r="C167" s="3" t="s">
        <v>139</v>
      </c>
      <c r="D167" s="3" t="s">
        <v>2</v>
      </c>
      <c r="E167" s="3" t="s">
        <v>139</v>
      </c>
      <c r="F167" s="3"/>
      <c r="G167" s="3"/>
      <c r="H167" s="3"/>
      <c r="I167" s="3"/>
      <c r="J167" s="3"/>
      <c r="K167" s="3"/>
      <c r="L167" s="3"/>
      <c r="M167" s="3"/>
      <c r="N167" s="3"/>
      <c r="O167" s="3"/>
      <c r="P167" s="3"/>
      <c r="Q167" s="3"/>
    </row>
    <row r="168" spans="1:17">
      <c r="A168" s="16" t="s">
        <v>198</v>
      </c>
      <c r="B168" s="19">
        <v>13</v>
      </c>
      <c r="C168" s="19" t="s">
        <v>199</v>
      </c>
      <c r="D168" s="19">
        <v>6</v>
      </c>
      <c r="E168" s="19" t="s">
        <v>200</v>
      </c>
      <c r="F168" s="3"/>
      <c r="G168" s="3"/>
      <c r="H168" s="3"/>
      <c r="I168" s="3"/>
      <c r="J168" s="3"/>
      <c r="K168" s="3"/>
      <c r="L168" s="3"/>
      <c r="M168" s="3"/>
      <c r="N168" s="3"/>
      <c r="O168" s="3"/>
      <c r="P168" s="3"/>
      <c r="Q168" s="3"/>
    </row>
    <row r="169" spans="1:17">
      <c r="A169" s="16" t="s">
        <v>201</v>
      </c>
      <c r="B169" s="19">
        <v>9</v>
      </c>
      <c r="C169" s="19" t="s">
        <v>202</v>
      </c>
      <c r="D169" s="19">
        <v>10</v>
      </c>
      <c r="E169" s="19" t="s">
        <v>203</v>
      </c>
      <c r="F169" s="3"/>
      <c r="G169" s="3"/>
      <c r="H169" s="3"/>
      <c r="I169" s="3"/>
      <c r="J169" s="3"/>
      <c r="K169" s="3"/>
      <c r="L169" s="3"/>
      <c r="M169" s="3"/>
      <c r="N169" s="3"/>
      <c r="O169" s="3"/>
      <c r="P169" s="3"/>
      <c r="Q169" s="3"/>
    </row>
    <row r="170" spans="1:17">
      <c r="A170" s="16" t="s">
        <v>204</v>
      </c>
      <c r="B170" s="19">
        <v>2</v>
      </c>
      <c r="C170" s="19" t="s">
        <v>205</v>
      </c>
      <c r="D170" s="19">
        <v>1</v>
      </c>
      <c r="E170" s="19">
        <v>86</v>
      </c>
      <c r="F170" s="3"/>
      <c r="G170" s="3"/>
      <c r="H170" s="3"/>
      <c r="I170" s="3"/>
      <c r="J170" s="3"/>
      <c r="K170" s="3"/>
      <c r="L170" s="3"/>
      <c r="M170" s="3"/>
      <c r="N170" s="3"/>
      <c r="O170" s="3"/>
      <c r="P170" s="3"/>
      <c r="Q170" s="3"/>
    </row>
    <row r="171" spans="1:17">
      <c r="A171" s="16" t="s">
        <v>206</v>
      </c>
      <c r="B171" s="19">
        <v>2</v>
      </c>
      <c r="C171" s="19">
        <v>80</v>
      </c>
      <c r="D171" s="19">
        <v>1</v>
      </c>
      <c r="E171" s="19">
        <v>47</v>
      </c>
      <c r="F171" s="3"/>
      <c r="G171" s="3"/>
      <c r="H171" s="3"/>
      <c r="I171" s="3"/>
      <c r="J171" s="3"/>
      <c r="K171" s="3"/>
      <c r="L171" s="3"/>
      <c r="M171" s="3"/>
      <c r="N171" s="3"/>
      <c r="O171" s="3"/>
      <c r="P171" s="3"/>
      <c r="Q171" s="3"/>
    </row>
    <row r="172" spans="1:17">
      <c r="A172" s="16" t="s">
        <v>207</v>
      </c>
      <c r="B172" s="19">
        <v>3</v>
      </c>
      <c r="C172" s="19" t="s">
        <v>208</v>
      </c>
      <c r="D172" s="19">
        <v>3</v>
      </c>
      <c r="E172" s="19" t="s">
        <v>209</v>
      </c>
      <c r="F172" s="3"/>
      <c r="G172" s="3"/>
      <c r="H172" s="3"/>
      <c r="I172" s="3"/>
      <c r="J172" s="3"/>
      <c r="K172" s="3"/>
      <c r="L172" s="3"/>
      <c r="M172" s="3"/>
      <c r="N172" s="3"/>
      <c r="O172" s="3"/>
      <c r="P172" s="3"/>
      <c r="Q172" s="3"/>
    </row>
    <row r="173" spans="1:17">
      <c r="A173" s="16" t="s">
        <v>210</v>
      </c>
      <c r="B173" s="19">
        <v>1</v>
      </c>
      <c r="C173" s="19">
        <v>55</v>
      </c>
      <c r="D173" s="19">
        <v>2</v>
      </c>
      <c r="E173" s="19" t="s">
        <v>211</v>
      </c>
      <c r="F173" s="3"/>
      <c r="G173" s="3"/>
      <c r="H173" s="3"/>
      <c r="I173" s="3"/>
      <c r="J173" s="3"/>
      <c r="K173" s="3"/>
      <c r="L173" s="3"/>
      <c r="M173" s="3"/>
      <c r="N173" s="3"/>
      <c r="O173" s="3"/>
      <c r="P173" s="3"/>
      <c r="Q173" s="3"/>
    </row>
    <row r="174" spans="1:17">
      <c r="A174" s="16" t="s">
        <v>212</v>
      </c>
      <c r="B174" s="19">
        <v>1</v>
      </c>
      <c r="C174" s="19">
        <v>24</v>
      </c>
      <c r="D174" s="3" t="s">
        <v>213</v>
      </c>
      <c r="E174" s="3" t="s">
        <v>213</v>
      </c>
      <c r="F174" s="3"/>
      <c r="G174" s="3"/>
      <c r="H174" s="3"/>
      <c r="I174" s="3"/>
      <c r="J174" s="3"/>
      <c r="K174" s="3"/>
      <c r="L174" s="3"/>
      <c r="M174" s="3"/>
      <c r="N174" s="3"/>
      <c r="O174" s="3"/>
      <c r="P174" s="3"/>
      <c r="Q174" s="3"/>
    </row>
    <row r="175" spans="1:17">
      <c r="A175" s="16" t="s">
        <v>214</v>
      </c>
      <c r="B175" s="19">
        <v>2</v>
      </c>
      <c r="C175" s="19" t="s">
        <v>215</v>
      </c>
      <c r="D175" s="3" t="s">
        <v>213</v>
      </c>
      <c r="E175" s="3" t="s">
        <v>213</v>
      </c>
      <c r="F175" s="3"/>
      <c r="G175" s="3"/>
      <c r="H175" s="3"/>
      <c r="I175" s="3"/>
      <c r="J175" s="3"/>
      <c r="K175" s="3"/>
      <c r="L175" s="3"/>
      <c r="M175" s="3"/>
      <c r="N175" s="3"/>
      <c r="O175" s="3"/>
      <c r="P175" s="3"/>
      <c r="Q175" s="3"/>
    </row>
    <row r="176" spans="1:17">
      <c r="A176" s="16" t="s">
        <v>216</v>
      </c>
      <c r="B176" s="19">
        <v>1</v>
      </c>
      <c r="C176" s="19">
        <v>24</v>
      </c>
      <c r="D176" s="3">
        <v>1</v>
      </c>
      <c r="E176" s="3">
        <v>19</v>
      </c>
      <c r="F176" s="3"/>
      <c r="G176" s="3"/>
      <c r="H176" s="3"/>
      <c r="I176" s="3"/>
      <c r="J176" s="3"/>
      <c r="K176" s="3"/>
      <c r="L176" s="3"/>
      <c r="M176" s="3"/>
      <c r="N176" s="3"/>
      <c r="O176" s="3"/>
      <c r="P176" s="3"/>
      <c r="Q176" s="3"/>
    </row>
    <row r="177" spans="1:17">
      <c r="A177" s="16" t="s">
        <v>217</v>
      </c>
      <c r="B177" s="19">
        <v>1</v>
      </c>
      <c r="C177" s="19">
        <v>9</v>
      </c>
      <c r="D177" s="3">
        <v>1</v>
      </c>
      <c r="E177" s="3">
        <v>32</v>
      </c>
      <c r="F177" s="3"/>
      <c r="G177" s="3"/>
      <c r="H177" s="3"/>
      <c r="I177" s="3"/>
      <c r="J177" s="3"/>
      <c r="K177" s="3"/>
      <c r="L177" s="3"/>
      <c r="M177" s="3"/>
      <c r="N177" s="3"/>
      <c r="O177" s="3"/>
      <c r="P177" s="3"/>
      <c r="Q177" s="3"/>
    </row>
    <row r="178" spans="1:17">
      <c r="A178" s="16" t="s">
        <v>218</v>
      </c>
      <c r="B178" s="19">
        <v>3</v>
      </c>
      <c r="C178" s="19" t="s">
        <v>219</v>
      </c>
      <c r="D178" s="3">
        <v>1</v>
      </c>
      <c r="E178" s="3">
        <v>32</v>
      </c>
      <c r="F178" s="3"/>
      <c r="G178" s="3"/>
      <c r="H178" s="3"/>
      <c r="I178" s="3"/>
      <c r="J178" s="3"/>
      <c r="K178" s="3"/>
      <c r="L178" s="3"/>
      <c r="M178" s="3"/>
      <c r="N178" s="3"/>
      <c r="O178" s="3"/>
      <c r="P178" s="3"/>
      <c r="Q178" s="3"/>
    </row>
    <row r="179" spans="1:17">
      <c r="A179" s="16" t="s">
        <v>220</v>
      </c>
      <c r="B179" s="19">
        <v>2</v>
      </c>
      <c r="C179" s="22">
        <v>44832</v>
      </c>
      <c r="D179" s="3">
        <v>1</v>
      </c>
      <c r="E179" s="3">
        <v>39</v>
      </c>
      <c r="F179" s="3"/>
      <c r="G179" s="3"/>
      <c r="H179" s="3"/>
      <c r="I179" s="3"/>
      <c r="J179" s="3"/>
      <c r="K179" s="3"/>
      <c r="L179" s="3"/>
      <c r="M179" s="3"/>
      <c r="N179" s="3"/>
      <c r="O179" s="3"/>
      <c r="P179" s="3"/>
      <c r="Q179" s="3"/>
    </row>
    <row r="180" spans="1:17">
      <c r="A180" s="16" t="s">
        <v>221</v>
      </c>
      <c r="B180" s="19">
        <v>2</v>
      </c>
      <c r="C180" s="19" t="s">
        <v>222</v>
      </c>
      <c r="D180" s="3">
        <v>2</v>
      </c>
      <c r="E180" s="3" t="s">
        <v>223</v>
      </c>
      <c r="F180" s="3"/>
      <c r="G180" s="3"/>
      <c r="H180" s="3"/>
      <c r="I180" s="3"/>
      <c r="J180" s="3"/>
      <c r="K180" s="3"/>
      <c r="L180" s="3"/>
      <c r="M180" s="3"/>
      <c r="N180" s="3"/>
      <c r="O180" s="3"/>
      <c r="P180" s="3"/>
      <c r="Q180" s="3"/>
    </row>
    <row r="181" spans="1:17">
      <c r="A181" s="16" t="s">
        <v>224</v>
      </c>
      <c r="B181" s="19">
        <v>2</v>
      </c>
      <c r="C181" s="19" t="s">
        <v>225</v>
      </c>
      <c r="D181" s="3">
        <v>2</v>
      </c>
      <c r="E181" s="3" t="s">
        <v>226</v>
      </c>
      <c r="F181" s="3"/>
      <c r="G181" s="3"/>
      <c r="H181" s="3"/>
      <c r="I181" s="3"/>
      <c r="J181" s="3"/>
      <c r="K181" s="3"/>
      <c r="L181" s="3"/>
      <c r="M181" s="3"/>
      <c r="N181" s="3"/>
      <c r="O181" s="3"/>
      <c r="P181" s="3"/>
      <c r="Q181" s="3"/>
    </row>
    <row r="182" spans="1:17">
      <c r="A182" s="16" t="s">
        <v>227</v>
      </c>
      <c r="B182" s="19" t="s">
        <v>213</v>
      </c>
      <c r="C182" s="19" t="s">
        <v>213</v>
      </c>
      <c r="D182" s="3">
        <v>1</v>
      </c>
      <c r="E182" s="3">
        <v>16</v>
      </c>
      <c r="F182" s="3"/>
      <c r="G182" s="3"/>
      <c r="H182" s="3"/>
      <c r="I182" s="3"/>
      <c r="J182" s="3"/>
      <c r="K182" s="3"/>
      <c r="L182" s="3"/>
      <c r="M182" s="3"/>
      <c r="N182" s="3"/>
      <c r="O182" s="3"/>
      <c r="P182" s="3"/>
      <c r="Q182" s="3"/>
    </row>
    <row r="183" spans="1:17">
      <c r="A183" s="16" t="s">
        <v>228</v>
      </c>
      <c r="B183" s="19" t="s">
        <v>213</v>
      </c>
      <c r="C183" s="19" t="s">
        <v>213</v>
      </c>
      <c r="D183" s="3">
        <v>1</v>
      </c>
      <c r="E183" s="3">
        <v>81</v>
      </c>
      <c r="F183" s="3"/>
      <c r="G183" s="3"/>
      <c r="H183" s="3"/>
      <c r="I183" s="3"/>
      <c r="J183" s="3"/>
      <c r="K183" s="3"/>
      <c r="L183" s="3"/>
      <c r="M183" s="3"/>
      <c r="N183" s="3"/>
      <c r="O183" s="3"/>
      <c r="P183" s="3"/>
      <c r="Q183" s="3"/>
    </row>
    <row r="184" spans="1:17">
      <c r="A184" s="16" t="s">
        <v>229</v>
      </c>
      <c r="B184" s="19">
        <v>1</v>
      </c>
      <c r="C184" s="19">
        <v>64</v>
      </c>
      <c r="D184" s="3">
        <v>5</v>
      </c>
      <c r="E184" s="3" t="s">
        <v>230</v>
      </c>
      <c r="F184" s="3"/>
      <c r="G184" s="3"/>
      <c r="H184" s="3"/>
      <c r="I184" s="3"/>
      <c r="J184" s="3"/>
      <c r="K184" s="3"/>
      <c r="L184" s="3"/>
      <c r="M184" s="3"/>
      <c r="N184" s="3"/>
      <c r="O184" s="3"/>
      <c r="P184" s="3"/>
      <c r="Q184" s="3"/>
    </row>
    <row r="185" spans="1:17">
      <c r="A185" s="8" t="s">
        <v>11</v>
      </c>
      <c r="B185" s="8">
        <f>SUM(B168:B184)</f>
        <v>45</v>
      </c>
      <c r="C185" s="2"/>
      <c r="D185" s="2">
        <f>SUM(D168:D184)</f>
        <v>38</v>
      </c>
      <c r="E185" s="2"/>
      <c r="F185" s="2"/>
      <c r="G185" s="2"/>
      <c r="H185" s="2"/>
      <c r="I185" s="2"/>
      <c r="J185" s="2"/>
      <c r="K185" s="2"/>
      <c r="L185" s="2"/>
      <c r="M185" s="2"/>
      <c r="N185" s="2"/>
      <c r="O185" s="2"/>
      <c r="P185" s="2"/>
      <c r="Q185" s="2"/>
    </row>
    <row r="186" spans="1:17">
      <c r="A186" s="8"/>
      <c r="B186" s="8"/>
      <c r="C186" s="2"/>
      <c r="D186" s="2"/>
      <c r="E186" s="3"/>
      <c r="F186" s="3"/>
      <c r="G186" s="3"/>
      <c r="H186" s="3"/>
      <c r="I186" s="3"/>
      <c r="J186" s="3"/>
      <c r="K186" s="3"/>
      <c r="L186" s="3"/>
      <c r="M186" s="3"/>
      <c r="N186" s="3"/>
      <c r="O186" s="3"/>
      <c r="P186" s="3"/>
      <c r="Q186" s="3"/>
    </row>
    <row r="187" spans="1:17">
      <c r="A187" s="9" t="s">
        <v>231</v>
      </c>
      <c r="B187" s="9" t="s">
        <v>195</v>
      </c>
      <c r="C187" s="4" t="s">
        <v>2</v>
      </c>
      <c r="D187" s="4" t="s">
        <v>139</v>
      </c>
      <c r="E187" s="3"/>
      <c r="F187" s="3"/>
      <c r="G187" s="3"/>
      <c r="H187" s="3"/>
      <c r="I187" s="3"/>
      <c r="J187" s="3"/>
      <c r="K187" s="3"/>
      <c r="L187" s="3"/>
      <c r="M187" s="3"/>
      <c r="N187" s="3"/>
      <c r="O187" s="3"/>
      <c r="P187" s="3"/>
      <c r="Q187" s="3"/>
    </row>
    <row r="188" spans="1:17">
      <c r="A188" s="35" t="s">
        <v>232</v>
      </c>
      <c r="B188" s="23" t="s">
        <v>198</v>
      </c>
      <c r="C188" s="5">
        <v>13</v>
      </c>
      <c r="D188" s="5" t="s">
        <v>199</v>
      </c>
      <c r="E188" s="3"/>
      <c r="F188" s="3"/>
      <c r="G188" s="3"/>
      <c r="H188" s="3"/>
      <c r="I188" s="3"/>
      <c r="J188" s="3"/>
      <c r="K188" s="3"/>
      <c r="L188" s="3"/>
      <c r="M188" s="3"/>
      <c r="N188" s="3"/>
      <c r="O188" s="3"/>
      <c r="P188" s="3"/>
      <c r="Q188" s="3"/>
    </row>
    <row r="189" spans="1:17">
      <c r="A189" s="36"/>
      <c r="B189" s="7" t="s">
        <v>201</v>
      </c>
      <c r="C189" s="5">
        <v>9</v>
      </c>
      <c r="D189" s="14" t="s">
        <v>202</v>
      </c>
      <c r="E189" s="3"/>
      <c r="F189" s="3"/>
      <c r="G189" s="3"/>
      <c r="H189" s="3"/>
      <c r="I189" s="3"/>
      <c r="J189" s="3"/>
      <c r="K189" s="3"/>
      <c r="L189" s="3"/>
      <c r="M189" s="3"/>
      <c r="N189" s="3"/>
      <c r="O189" s="3"/>
      <c r="P189" s="3"/>
      <c r="Q189" s="3"/>
    </row>
    <row r="190" spans="1:17">
      <c r="A190" s="36"/>
      <c r="B190" s="7" t="s">
        <v>204</v>
      </c>
      <c r="C190" s="5">
        <v>2</v>
      </c>
      <c r="D190" s="5" t="s">
        <v>205</v>
      </c>
      <c r="E190" s="3"/>
      <c r="F190" s="3"/>
      <c r="G190" s="3"/>
      <c r="H190" s="3"/>
      <c r="I190" s="3"/>
      <c r="J190" s="3"/>
      <c r="K190" s="3"/>
      <c r="L190" s="3"/>
      <c r="M190" s="3"/>
      <c r="N190" s="3"/>
      <c r="O190" s="3"/>
      <c r="P190" s="3"/>
      <c r="Q190" s="3"/>
    </row>
    <row r="191" spans="1:17">
      <c r="A191" s="36"/>
      <c r="B191" s="7" t="s">
        <v>206</v>
      </c>
      <c r="C191" s="5">
        <v>2</v>
      </c>
      <c r="D191" s="5">
        <v>80</v>
      </c>
      <c r="E191" s="3"/>
      <c r="F191" s="3"/>
      <c r="G191" s="3"/>
      <c r="H191" s="3"/>
      <c r="I191" s="3"/>
      <c r="J191" s="3"/>
      <c r="K191" s="3"/>
      <c r="L191" s="3"/>
      <c r="M191" s="3"/>
      <c r="N191" s="3"/>
      <c r="O191" s="3"/>
      <c r="P191" s="3"/>
      <c r="Q191" s="3"/>
    </row>
    <row r="192" spans="1:17">
      <c r="A192" s="36"/>
      <c r="B192" s="7" t="s">
        <v>207</v>
      </c>
      <c r="C192" s="5">
        <v>3</v>
      </c>
      <c r="D192" s="5" t="s">
        <v>208</v>
      </c>
      <c r="E192" s="3"/>
      <c r="F192" s="3"/>
      <c r="G192" s="3"/>
      <c r="H192" s="3"/>
      <c r="I192" s="3"/>
      <c r="J192" s="3"/>
      <c r="K192" s="3"/>
      <c r="L192" s="3"/>
      <c r="M192" s="3"/>
      <c r="N192" s="3"/>
      <c r="O192" s="3"/>
      <c r="P192" s="3"/>
      <c r="Q192" s="3"/>
    </row>
    <row r="193" spans="1:17">
      <c r="A193" s="36"/>
      <c r="B193" s="7" t="s">
        <v>210</v>
      </c>
      <c r="C193" s="5">
        <v>1</v>
      </c>
      <c r="D193" s="5">
        <v>55</v>
      </c>
      <c r="E193" s="3"/>
      <c r="F193" s="3"/>
      <c r="G193" s="3"/>
      <c r="H193" s="3"/>
      <c r="I193" s="3"/>
      <c r="J193" s="3"/>
      <c r="K193" s="3"/>
      <c r="L193" s="3"/>
      <c r="M193" s="3"/>
      <c r="N193" s="3"/>
      <c r="O193" s="3"/>
      <c r="P193" s="3"/>
      <c r="Q193" s="3"/>
    </row>
    <row r="194" spans="1:17">
      <c r="A194" s="36"/>
      <c r="B194" s="7" t="s">
        <v>212</v>
      </c>
      <c r="C194" s="5">
        <v>1</v>
      </c>
      <c r="D194" s="5">
        <v>24</v>
      </c>
      <c r="E194" s="3"/>
      <c r="F194" s="3"/>
      <c r="G194" s="3"/>
      <c r="H194" s="3"/>
      <c r="I194" s="3"/>
      <c r="J194" s="3"/>
      <c r="K194" s="3"/>
      <c r="L194" s="3"/>
      <c r="M194" s="3"/>
      <c r="N194" s="3"/>
      <c r="O194" s="3"/>
      <c r="P194" s="3"/>
      <c r="Q194" s="3"/>
    </row>
    <row r="195" spans="1:17">
      <c r="A195" s="36"/>
      <c r="B195" s="7" t="s">
        <v>214</v>
      </c>
      <c r="C195" s="5">
        <v>2</v>
      </c>
      <c r="D195" s="5" t="s">
        <v>215</v>
      </c>
      <c r="E195" s="3"/>
      <c r="F195" s="3"/>
      <c r="G195" s="3"/>
      <c r="H195" s="3"/>
      <c r="I195" s="3"/>
      <c r="J195" s="3"/>
      <c r="K195" s="3"/>
      <c r="L195" s="3"/>
      <c r="M195" s="3"/>
      <c r="N195" s="3"/>
      <c r="O195" s="3"/>
      <c r="P195" s="3"/>
      <c r="Q195" s="3"/>
    </row>
    <row r="196" spans="1:17">
      <c r="A196" s="36"/>
      <c r="B196" s="7" t="s">
        <v>216</v>
      </c>
      <c r="C196" s="5">
        <v>1</v>
      </c>
      <c r="D196" s="5">
        <v>24</v>
      </c>
      <c r="E196" s="3"/>
      <c r="F196" s="3"/>
      <c r="G196" s="3"/>
      <c r="H196" s="3"/>
      <c r="I196" s="3"/>
      <c r="J196" s="3"/>
      <c r="K196" s="3"/>
      <c r="L196" s="3"/>
      <c r="M196" s="3"/>
      <c r="N196" s="3"/>
      <c r="O196" s="3"/>
      <c r="P196" s="3"/>
      <c r="Q196" s="3"/>
    </row>
    <row r="197" spans="1:17">
      <c r="A197" s="36"/>
      <c r="B197" s="7" t="s">
        <v>217</v>
      </c>
      <c r="C197" s="5">
        <v>1</v>
      </c>
      <c r="D197" s="5">
        <v>9</v>
      </c>
      <c r="E197" s="3"/>
      <c r="F197" s="3"/>
      <c r="G197" s="3"/>
      <c r="H197" s="3"/>
      <c r="I197" s="3"/>
      <c r="J197" s="3"/>
      <c r="K197" s="3"/>
      <c r="L197" s="3"/>
      <c r="M197" s="3"/>
      <c r="N197" s="3"/>
      <c r="O197" s="3"/>
      <c r="P197" s="3"/>
      <c r="Q197" s="3"/>
    </row>
    <row r="198" spans="1:17">
      <c r="A198" s="36"/>
      <c r="B198" s="7" t="s">
        <v>218</v>
      </c>
      <c r="C198" s="5">
        <v>3</v>
      </c>
      <c r="D198" s="5" t="s">
        <v>219</v>
      </c>
      <c r="E198" s="3"/>
      <c r="F198" s="3"/>
      <c r="G198" s="3"/>
      <c r="H198" s="3"/>
      <c r="I198" s="3"/>
      <c r="J198" s="3"/>
      <c r="K198" s="3"/>
      <c r="L198" s="3"/>
      <c r="M198" s="3"/>
      <c r="N198" s="3"/>
      <c r="O198" s="3"/>
      <c r="P198" s="3"/>
      <c r="Q198" s="3"/>
    </row>
    <row r="199" spans="1:17">
      <c r="A199" s="36"/>
      <c r="B199" s="7" t="s">
        <v>220</v>
      </c>
      <c r="C199" s="5">
        <v>2</v>
      </c>
      <c r="D199" s="24">
        <v>44832</v>
      </c>
      <c r="E199" s="3"/>
      <c r="F199" s="3"/>
      <c r="G199" s="3"/>
      <c r="H199" s="3"/>
      <c r="I199" s="3"/>
      <c r="J199" s="3"/>
      <c r="K199" s="3"/>
      <c r="L199" s="3"/>
      <c r="M199" s="3"/>
      <c r="N199" s="3"/>
      <c r="O199" s="3"/>
      <c r="P199" s="3"/>
      <c r="Q199" s="3"/>
    </row>
    <row r="200" spans="1:17">
      <c r="A200" s="36"/>
      <c r="B200" s="7" t="s">
        <v>221</v>
      </c>
      <c r="C200" s="5">
        <v>2</v>
      </c>
      <c r="D200" s="5" t="s">
        <v>222</v>
      </c>
      <c r="E200" s="3"/>
      <c r="F200" s="3"/>
      <c r="G200" s="3"/>
      <c r="H200" s="3"/>
      <c r="I200" s="3"/>
      <c r="J200" s="3"/>
      <c r="K200" s="3"/>
      <c r="L200" s="3"/>
      <c r="M200" s="3"/>
      <c r="N200" s="3"/>
      <c r="O200" s="3"/>
      <c r="P200" s="3"/>
      <c r="Q200" s="3"/>
    </row>
    <row r="201" spans="1:17">
      <c r="A201" s="36"/>
      <c r="B201" s="7" t="s">
        <v>224</v>
      </c>
      <c r="C201" s="5">
        <v>2</v>
      </c>
      <c r="D201" s="5" t="s">
        <v>225</v>
      </c>
      <c r="E201" s="3"/>
      <c r="F201" s="3"/>
      <c r="G201" s="3"/>
      <c r="H201" s="3"/>
      <c r="I201" s="3"/>
      <c r="J201" s="3"/>
      <c r="K201" s="3"/>
      <c r="L201" s="3"/>
      <c r="M201" s="3"/>
      <c r="N201" s="3"/>
      <c r="O201" s="3"/>
      <c r="P201" s="3"/>
      <c r="Q201" s="3"/>
    </row>
    <row r="202" spans="1:17">
      <c r="A202" s="37"/>
      <c r="B202" s="7" t="s">
        <v>229</v>
      </c>
      <c r="C202" s="5">
        <v>1</v>
      </c>
      <c r="D202" s="5">
        <v>64</v>
      </c>
      <c r="E202" s="3"/>
      <c r="F202" s="3"/>
      <c r="G202" s="3"/>
      <c r="H202" s="3"/>
      <c r="I202" s="3"/>
      <c r="J202" s="3"/>
      <c r="K202" s="3"/>
      <c r="L202" s="3"/>
      <c r="M202" s="3"/>
      <c r="N202" s="3"/>
      <c r="O202" s="3"/>
      <c r="P202" s="3"/>
      <c r="Q202" s="3"/>
    </row>
    <row r="203" spans="1:17">
      <c r="A203" s="35" t="s">
        <v>197</v>
      </c>
      <c r="B203" s="7" t="s">
        <v>198</v>
      </c>
      <c r="C203" s="5">
        <v>6</v>
      </c>
      <c r="D203" s="5" t="s">
        <v>200</v>
      </c>
      <c r="E203" s="3"/>
      <c r="F203" s="3"/>
      <c r="G203" s="3"/>
      <c r="H203" s="3"/>
      <c r="I203" s="3"/>
      <c r="J203" s="3"/>
      <c r="K203" s="3"/>
      <c r="L203" s="3"/>
      <c r="M203" s="3"/>
      <c r="N203" s="3"/>
      <c r="O203" s="3"/>
      <c r="P203" s="3"/>
      <c r="Q203" s="3"/>
    </row>
    <row r="204" spans="1:17">
      <c r="A204" s="36"/>
      <c r="B204" s="7" t="s">
        <v>201</v>
      </c>
      <c r="C204" s="5">
        <v>10</v>
      </c>
      <c r="D204" s="5" t="s">
        <v>203</v>
      </c>
      <c r="E204" s="3"/>
      <c r="F204" s="3"/>
      <c r="G204" s="3"/>
      <c r="H204" s="3"/>
      <c r="I204" s="3"/>
      <c r="J204" s="3"/>
      <c r="K204" s="3"/>
      <c r="L204" s="3"/>
      <c r="M204" s="3"/>
      <c r="N204" s="3"/>
      <c r="O204" s="3"/>
      <c r="P204" s="3"/>
      <c r="Q204" s="3"/>
    </row>
    <row r="205" spans="1:17">
      <c r="A205" s="36"/>
      <c r="B205" s="7" t="s">
        <v>204</v>
      </c>
      <c r="C205" s="5">
        <v>1</v>
      </c>
      <c r="D205" s="5">
        <v>86</v>
      </c>
      <c r="E205" s="3"/>
      <c r="F205" s="3"/>
      <c r="G205" s="3"/>
      <c r="H205" s="3"/>
      <c r="I205" s="3"/>
      <c r="J205" s="3"/>
      <c r="K205" s="3"/>
      <c r="L205" s="3"/>
      <c r="M205" s="3"/>
      <c r="N205" s="3"/>
      <c r="O205" s="3"/>
      <c r="P205" s="3"/>
      <c r="Q205" s="3"/>
    </row>
    <row r="206" spans="1:17">
      <c r="A206" s="36"/>
      <c r="B206" s="7" t="s">
        <v>206</v>
      </c>
      <c r="C206" s="5">
        <v>1</v>
      </c>
      <c r="D206" s="5">
        <v>47</v>
      </c>
      <c r="E206" s="3"/>
      <c r="F206" s="3"/>
      <c r="G206" s="3"/>
      <c r="H206" s="3"/>
      <c r="I206" s="3"/>
      <c r="J206" s="3"/>
      <c r="K206" s="3"/>
      <c r="L206" s="3"/>
      <c r="M206" s="3"/>
      <c r="N206" s="3"/>
      <c r="O206" s="3"/>
      <c r="P206" s="3"/>
      <c r="Q206" s="3"/>
    </row>
    <row r="207" spans="1:17">
      <c r="A207" s="36"/>
      <c r="B207" s="7" t="s">
        <v>207</v>
      </c>
      <c r="C207" s="5">
        <v>3</v>
      </c>
      <c r="D207" s="5" t="s">
        <v>209</v>
      </c>
      <c r="E207" s="3"/>
      <c r="F207" s="3"/>
      <c r="G207" s="3"/>
      <c r="H207" s="3"/>
      <c r="I207" s="3"/>
      <c r="J207" s="3"/>
      <c r="K207" s="3"/>
      <c r="L207" s="3"/>
      <c r="M207" s="3"/>
      <c r="N207" s="3"/>
      <c r="O207" s="3"/>
      <c r="P207" s="3"/>
      <c r="Q207" s="3"/>
    </row>
    <row r="208" spans="1:17">
      <c r="A208" s="36"/>
      <c r="B208" s="7" t="s">
        <v>210</v>
      </c>
      <c r="C208" s="5">
        <v>2</v>
      </c>
      <c r="D208" s="5" t="s">
        <v>211</v>
      </c>
      <c r="E208" s="3"/>
      <c r="F208" s="3"/>
      <c r="G208" s="3"/>
      <c r="H208" s="3"/>
      <c r="I208" s="3"/>
      <c r="J208" s="3"/>
      <c r="K208" s="3"/>
      <c r="L208" s="3"/>
      <c r="M208" s="3"/>
      <c r="N208" s="3"/>
      <c r="O208" s="3"/>
      <c r="P208" s="3"/>
      <c r="Q208" s="3"/>
    </row>
    <row r="209" spans="1:17">
      <c r="A209" s="36"/>
      <c r="B209" s="7" t="s">
        <v>233</v>
      </c>
      <c r="C209" s="5">
        <v>1</v>
      </c>
      <c r="D209" s="5">
        <v>19</v>
      </c>
      <c r="E209" s="3"/>
      <c r="F209" s="3"/>
      <c r="G209" s="3"/>
      <c r="H209" s="3"/>
      <c r="I209" s="3"/>
      <c r="J209" s="3"/>
      <c r="K209" s="3"/>
      <c r="L209" s="3"/>
      <c r="M209" s="3"/>
      <c r="N209" s="3"/>
      <c r="O209" s="3"/>
      <c r="P209" s="3"/>
      <c r="Q209" s="3"/>
    </row>
    <row r="210" spans="1:17">
      <c r="A210" s="36"/>
      <c r="B210" s="7" t="s">
        <v>217</v>
      </c>
      <c r="C210" s="5">
        <v>1</v>
      </c>
      <c r="D210" s="5">
        <v>32</v>
      </c>
      <c r="E210" s="3"/>
      <c r="F210" s="3"/>
      <c r="G210" s="3"/>
      <c r="H210" s="3"/>
      <c r="I210" s="3"/>
      <c r="J210" s="3"/>
      <c r="K210" s="3"/>
      <c r="L210" s="3"/>
      <c r="M210" s="3"/>
      <c r="N210" s="3"/>
      <c r="O210" s="3"/>
      <c r="P210" s="3"/>
      <c r="Q210" s="3"/>
    </row>
    <row r="211" spans="1:17">
      <c r="A211" s="36"/>
      <c r="B211" s="7" t="s">
        <v>218</v>
      </c>
      <c r="C211" s="5">
        <v>1</v>
      </c>
      <c r="D211" s="5">
        <v>32</v>
      </c>
      <c r="E211" s="3"/>
      <c r="F211" s="3"/>
      <c r="G211" s="3"/>
      <c r="H211" s="3"/>
      <c r="I211" s="3"/>
      <c r="J211" s="3"/>
      <c r="K211" s="3"/>
      <c r="L211" s="3"/>
      <c r="M211" s="3"/>
      <c r="N211" s="3"/>
      <c r="O211" s="3"/>
      <c r="P211" s="3"/>
      <c r="Q211" s="3"/>
    </row>
    <row r="212" spans="1:17">
      <c r="A212" s="36"/>
      <c r="B212" s="7" t="s">
        <v>220</v>
      </c>
      <c r="C212" s="5">
        <v>1</v>
      </c>
      <c r="D212" s="5">
        <v>39</v>
      </c>
      <c r="E212" s="3"/>
      <c r="F212" s="3"/>
      <c r="G212" s="3"/>
      <c r="H212" s="3"/>
      <c r="I212" s="3"/>
      <c r="J212" s="3"/>
      <c r="K212" s="3"/>
      <c r="L212" s="3"/>
      <c r="M212" s="3"/>
      <c r="N212" s="3"/>
      <c r="O212" s="3"/>
      <c r="P212" s="3"/>
      <c r="Q212" s="3"/>
    </row>
    <row r="213" spans="1:17">
      <c r="A213" s="36"/>
      <c r="B213" s="7" t="s">
        <v>221</v>
      </c>
      <c r="C213" s="5">
        <v>2</v>
      </c>
      <c r="D213" s="5" t="s">
        <v>223</v>
      </c>
      <c r="E213" s="3"/>
      <c r="F213" s="3"/>
      <c r="G213" s="3"/>
      <c r="H213" s="3"/>
      <c r="I213" s="3"/>
      <c r="J213" s="3"/>
      <c r="K213" s="3"/>
      <c r="L213" s="3"/>
      <c r="M213" s="3"/>
      <c r="N213" s="3"/>
      <c r="O213" s="3"/>
      <c r="P213" s="3"/>
      <c r="Q213" s="3"/>
    </row>
    <row r="214" spans="1:17">
      <c r="A214" s="36"/>
      <c r="B214" s="7" t="s">
        <v>224</v>
      </c>
      <c r="C214" s="5">
        <v>2</v>
      </c>
      <c r="D214" s="5" t="s">
        <v>226</v>
      </c>
      <c r="E214" s="3"/>
      <c r="F214" s="3"/>
      <c r="G214" s="3"/>
      <c r="H214" s="3"/>
      <c r="I214" s="3"/>
      <c r="J214" s="3"/>
      <c r="K214" s="3"/>
      <c r="L214" s="3"/>
      <c r="M214" s="3"/>
      <c r="N214" s="3"/>
      <c r="O214" s="3"/>
      <c r="P214" s="3"/>
      <c r="Q214" s="3"/>
    </row>
    <row r="215" spans="1:17">
      <c r="A215" s="36"/>
      <c r="B215" s="7" t="s">
        <v>227</v>
      </c>
      <c r="C215" s="5">
        <v>1</v>
      </c>
      <c r="D215" s="5">
        <v>16</v>
      </c>
      <c r="E215" s="3"/>
      <c r="F215" s="3"/>
      <c r="G215" s="3"/>
      <c r="H215" s="3"/>
      <c r="I215" s="3"/>
      <c r="J215" s="3"/>
      <c r="K215" s="3"/>
      <c r="L215" s="3"/>
      <c r="M215" s="3"/>
      <c r="N215" s="3"/>
      <c r="O215" s="3"/>
      <c r="P215" s="3"/>
      <c r="Q215" s="3"/>
    </row>
    <row r="216" spans="1:17">
      <c r="A216" s="37"/>
      <c r="B216" s="7" t="s">
        <v>229</v>
      </c>
      <c r="C216" s="5">
        <v>6</v>
      </c>
      <c r="D216" s="5" t="s">
        <v>234</v>
      </c>
      <c r="E216" s="3"/>
      <c r="F216" s="3"/>
      <c r="G216" s="3"/>
      <c r="H216" s="3"/>
      <c r="I216" s="3"/>
      <c r="J216" s="3"/>
      <c r="K216" s="3"/>
      <c r="L216" s="3"/>
      <c r="M216" s="3"/>
      <c r="N216" s="3"/>
      <c r="O216" s="3"/>
      <c r="P216" s="3"/>
      <c r="Q216" s="3"/>
    </row>
    <row r="217" spans="1:17">
      <c r="A217" s="41" t="s">
        <v>11</v>
      </c>
      <c r="B217" s="42"/>
      <c r="C217" s="4">
        <f>SUM(C188:C216)</f>
        <v>83</v>
      </c>
      <c r="D217" s="18"/>
      <c r="E217" s="3"/>
      <c r="F217" s="3"/>
      <c r="G217" s="3"/>
      <c r="H217" s="3"/>
      <c r="I217" s="3"/>
      <c r="J217" s="3"/>
      <c r="K217" s="3"/>
      <c r="L217" s="3"/>
      <c r="M217" s="3"/>
      <c r="N217" s="3"/>
      <c r="O217" s="3"/>
      <c r="P217" s="3"/>
      <c r="Q217" s="3"/>
    </row>
    <row r="218" spans="1:17">
      <c r="A218" s="3"/>
      <c r="B218" s="3"/>
      <c r="C218" s="3"/>
      <c r="D218" s="3"/>
      <c r="E218" s="3"/>
      <c r="F218" s="3"/>
      <c r="G218" s="3"/>
      <c r="H218" s="3"/>
      <c r="I218" s="3"/>
      <c r="J218" s="3"/>
      <c r="K218" s="3"/>
      <c r="L218" s="3"/>
      <c r="M218" s="3"/>
      <c r="N218" s="3"/>
      <c r="O218" s="3"/>
      <c r="P218" s="3"/>
      <c r="Q218" s="3"/>
    </row>
    <row r="219" spans="1:17">
      <c r="A219" s="3"/>
      <c r="B219" s="3"/>
      <c r="C219" s="3"/>
      <c r="D219" s="3"/>
      <c r="E219" s="3"/>
      <c r="F219" s="3"/>
      <c r="G219" s="3"/>
      <c r="H219" s="3"/>
      <c r="I219" s="3"/>
      <c r="J219" s="3"/>
      <c r="K219" s="3"/>
      <c r="L219" s="3"/>
      <c r="M219" s="3"/>
      <c r="N219" s="3"/>
      <c r="O219" s="3"/>
      <c r="P219" s="3"/>
      <c r="Q219" s="3"/>
    </row>
    <row r="220" spans="1:17">
      <c r="A220" s="2" t="s">
        <v>235</v>
      </c>
      <c r="B220" s="3"/>
      <c r="C220" s="3"/>
      <c r="D220" s="3"/>
      <c r="E220" s="3"/>
      <c r="F220" s="3"/>
      <c r="G220" s="3"/>
      <c r="H220" s="3"/>
      <c r="I220" s="3"/>
      <c r="J220" s="3"/>
      <c r="K220" s="3"/>
      <c r="L220" s="3"/>
      <c r="M220" s="3"/>
      <c r="N220" s="3"/>
      <c r="O220" s="3"/>
      <c r="P220" s="3"/>
      <c r="Q220" s="3"/>
    </row>
    <row r="221" spans="1:17">
      <c r="A221" s="9" t="s">
        <v>236</v>
      </c>
      <c r="B221" s="4" t="s">
        <v>2</v>
      </c>
      <c r="C221" s="4" t="s">
        <v>139</v>
      </c>
      <c r="D221" s="3"/>
      <c r="E221" s="3"/>
      <c r="F221" s="3"/>
      <c r="G221" s="3"/>
      <c r="H221" s="3"/>
      <c r="I221" s="3"/>
      <c r="J221" s="3"/>
      <c r="K221" s="3"/>
      <c r="L221" s="3"/>
      <c r="M221" s="3"/>
      <c r="N221" s="3"/>
      <c r="O221" s="3"/>
      <c r="P221" s="3"/>
      <c r="Q221" s="3"/>
    </row>
    <row r="222" spans="1:17">
      <c r="A222" s="7" t="s">
        <v>237</v>
      </c>
      <c r="B222" s="5">
        <f>COUNTIF(Annotation!AI:AI,"Yes - No aggregation")</f>
        <v>20</v>
      </c>
      <c r="C222" s="14" t="s">
        <v>238</v>
      </c>
      <c r="D222" s="3"/>
      <c r="E222" s="3"/>
      <c r="F222" s="3"/>
      <c r="G222" s="3"/>
      <c r="H222" s="3"/>
      <c r="I222" s="3"/>
      <c r="J222" s="3"/>
      <c r="K222" s="3"/>
      <c r="L222" s="3"/>
      <c r="M222" s="3"/>
      <c r="N222" s="3"/>
      <c r="O222" s="3"/>
      <c r="P222" s="3"/>
      <c r="Q222" s="3"/>
    </row>
    <row r="223" spans="1:17">
      <c r="A223" s="7" t="s">
        <v>239</v>
      </c>
      <c r="B223" s="5">
        <f>COUNTIF(Annotation!AI:AI,"Yes - Using majority voting without threshold")</f>
        <v>3</v>
      </c>
      <c r="C223" s="5" t="s">
        <v>240</v>
      </c>
      <c r="D223" s="3"/>
      <c r="E223" s="3"/>
      <c r="F223" s="3"/>
      <c r="G223" s="3"/>
      <c r="H223" s="3"/>
      <c r="I223" s="3"/>
      <c r="J223" s="3"/>
      <c r="K223" s="3"/>
      <c r="L223" s="3"/>
      <c r="M223" s="3"/>
      <c r="N223" s="3"/>
      <c r="O223" s="3"/>
      <c r="P223" s="3"/>
      <c r="Q223" s="3"/>
    </row>
    <row r="224" spans="1:17">
      <c r="A224" s="7" t="s">
        <v>241</v>
      </c>
      <c r="B224" s="5">
        <f>COUNTIF(Annotation!AI:AI,"Yes - Using weighted majority voting")</f>
        <v>1</v>
      </c>
      <c r="C224" s="5">
        <v>22</v>
      </c>
      <c r="D224" s="3"/>
      <c r="E224" s="3"/>
      <c r="F224" s="3"/>
      <c r="G224" s="3"/>
      <c r="H224" s="3"/>
      <c r="I224" s="3"/>
      <c r="J224" s="3"/>
      <c r="K224" s="3"/>
      <c r="L224" s="3"/>
      <c r="M224" s="3"/>
      <c r="N224" s="3"/>
      <c r="O224" s="3"/>
      <c r="P224" s="3"/>
      <c r="Q224" s="3"/>
    </row>
    <row r="225" spans="1:17">
      <c r="A225" s="4" t="s">
        <v>11</v>
      </c>
      <c r="B225" s="4">
        <f>SUM(B222:B224)</f>
        <v>24</v>
      </c>
      <c r="C225" s="25"/>
      <c r="D225" s="3"/>
      <c r="E225" s="3"/>
      <c r="F225" s="3"/>
      <c r="G225" s="3"/>
      <c r="H225" s="3"/>
      <c r="I225" s="3"/>
      <c r="J225" s="3"/>
      <c r="K225" s="3"/>
      <c r="L225" s="3"/>
      <c r="M225" s="3"/>
      <c r="N225" s="3"/>
      <c r="O225" s="3"/>
      <c r="P225" s="3"/>
      <c r="Q225" s="3"/>
    </row>
    <row r="226" spans="1:17">
      <c r="A226" s="3"/>
      <c r="B226" s="3"/>
      <c r="C226" s="3"/>
      <c r="D226" s="3"/>
      <c r="E226" s="3"/>
      <c r="F226" s="3"/>
      <c r="G226" s="3"/>
      <c r="H226" s="3"/>
      <c r="I226" s="3"/>
      <c r="J226" s="3"/>
      <c r="K226" s="3"/>
      <c r="L226" s="3"/>
      <c r="M226" s="3"/>
      <c r="N226" s="3"/>
      <c r="O226" s="3"/>
      <c r="P226" s="3"/>
      <c r="Q226" s="3"/>
    </row>
    <row r="227" spans="1:17">
      <c r="A227" s="9" t="s">
        <v>242</v>
      </c>
      <c r="B227" s="4" t="s">
        <v>2</v>
      </c>
      <c r="C227" s="3"/>
      <c r="D227" s="3"/>
      <c r="E227" s="3"/>
      <c r="F227" s="3"/>
      <c r="G227" s="3"/>
      <c r="H227" s="3"/>
      <c r="I227" s="3"/>
      <c r="J227" s="3"/>
      <c r="K227" s="3"/>
      <c r="L227" s="3"/>
      <c r="M227" s="3"/>
      <c r="N227" s="3"/>
      <c r="O227" s="3"/>
      <c r="P227" s="3"/>
      <c r="Q227" s="3"/>
    </row>
    <row r="228" spans="1:17">
      <c r="A228" s="7" t="s">
        <v>243</v>
      </c>
      <c r="B228" s="5">
        <f>COUNTIF(Annotation!AJ:AJ,"Yes - By crowdsource without considering the background")</f>
        <v>3</v>
      </c>
      <c r="C228" s="3"/>
      <c r="D228" s="3"/>
      <c r="E228" s="3"/>
      <c r="F228" s="3"/>
      <c r="G228" s="3"/>
      <c r="H228" s="3"/>
      <c r="I228" s="3"/>
      <c r="J228" s="3"/>
      <c r="K228" s="3"/>
      <c r="L228" s="3"/>
      <c r="M228" s="3"/>
      <c r="N228" s="3"/>
      <c r="O228" s="3"/>
      <c r="P228" s="3"/>
      <c r="Q228" s="3"/>
    </row>
    <row r="229" spans="1:17">
      <c r="A229" s="7" t="s">
        <v>244</v>
      </c>
      <c r="B229" s="5">
        <f>COUNTIF(Annotation!AJ:AJ,"Yes - By crowdsource with considering the background")</f>
        <v>0</v>
      </c>
      <c r="C229" s="3"/>
      <c r="D229" s="3"/>
      <c r="E229" s="3"/>
      <c r="F229" s="3"/>
      <c r="G229" s="3"/>
      <c r="H229" s="3"/>
      <c r="I229" s="3"/>
      <c r="J229" s="3"/>
      <c r="K229" s="3"/>
      <c r="L229" s="3"/>
      <c r="M229" s="3"/>
      <c r="N229" s="3"/>
      <c r="O229" s="3"/>
      <c r="P229" s="3"/>
      <c r="Q229" s="3"/>
    </row>
    <row r="230" spans="1:17">
      <c r="A230" s="7" t="s">
        <v>245</v>
      </c>
      <c r="B230" s="5">
        <f>COUNTIF(Annotation!AJ:AJ,"Yes - By expert and crowdsource")</f>
        <v>0</v>
      </c>
      <c r="C230" s="3"/>
      <c r="D230" s="3"/>
      <c r="E230" s="3"/>
      <c r="F230" s="3"/>
      <c r="G230" s="3"/>
      <c r="H230" s="3"/>
      <c r="I230" s="3"/>
      <c r="J230" s="3"/>
      <c r="K230" s="3"/>
      <c r="L230" s="3"/>
      <c r="M230" s="3"/>
      <c r="N230" s="3"/>
      <c r="O230" s="3"/>
      <c r="P230" s="3"/>
      <c r="Q230" s="3"/>
    </row>
    <row r="231" spans="1:17">
      <c r="A231" s="7" t="s">
        <v>246</v>
      </c>
      <c r="B231" s="5">
        <f>COUNTIF(Annotation!AJ:AJ,"Yes - By expert")</f>
        <v>16</v>
      </c>
      <c r="C231" s="3"/>
      <c r="D231" s="3"/>
      <c r="E231" s="3"/>
      <c r="F231" s="3"/>
      <c r="G231" s="3"/>
      <c r="H231" s="3"/>
      <c r="I231" s="3"/>
      <c r="J231" s="3"/>
      <c r="K231" s="3"/>
      <c r="L231" s="3"/>
      <c r="M231" s="3"/>
      <c r="N231" s="3"/>
      <c r="O231" s="3"/>
      <c r="P231" s="3"/>
      <c r="Q231" s="3"/>
    </row>
    <row r="232" spans="1:17">
      <c r="A232" s="4" t="s">
        <v>11</v>
      </c>
      <c r="B232" s="4">
        <f>SUM(B228:B231)</f>
        <v>19</v>
      </c>
      <c r="C232" s="3"/>
      <c r="D232" s="3"/>
      <c r="E232" s="3"/>
      <c r="F232" s="3"/>
      <c r="G232" s="3"/>
      <c r="H232" s="3"/>
      <c r="I232" s="3"/>
      <c r="J232" s="3"/>
      <c r="K232" s="3"/>
      <c r="L232" s="3"/>
      <c r="M232" s="3"/>
      <c r="N232" s="3"/>
      <c r="O232" s="3"/>
      <c r="P232" s="3"/>
      <c r="Q232" s="3"/>
    </row>
    <row r="233" spans="1:17">
      <c r="A233" s="3"/>
      <c r="B233" s="3"/>
      <c r="C233" s="3"/>
      <c r="D233" s="3"/>
      <c r="E233" s="3"/>
      <c r="F233" s="3"/>
      <c r="G233" s="3"/>
      <c r="H233" s="3"/>
      <c r="I233" s="3"/>
      <c r="J233" s="3"/>
      <c r="K233" s="3"/>
      <c r="L233" s="3"/>
      <c r="M233" s="3"/>
      <c r="N233" s="3"/>
      <c r="O233" s="3"/>
      <c r="P233" s="3"/>
      <c r="Q233" s="3"/>
    </row>
    <row r="234" spans="1:17">
      <c r="A234" s="9" t="s">
        <v>247</v>
      </c>
      <c r="B234" s="4" t="s">
        <v>2</v>
      </c>
      <c r="C234" s="4" t="s">
        <v>38</v>
      </c>
      <c r="D234" s="3"/>
      <c r="E234" s="3"/>
      <c r="F234" s="3"/>
      <c r="G234" s="3"/>
      <c r="H234" s="3"/>
      <c r="I234" s="3"/>
      <c r="J234" s="3"/>
      <c r="K234" s="3"/>
      <c r="L234" s="3"/>
      <c r="M234" s="3"/>
      <c r="N234" s="3"/>
      <c r="O234" s="3"/>
      <c r="P234" s="3"/>
      <c r="Q234" s="3"/>
    </row>
    <row r="235" spans="1:17">
      <c r="A235" s="7" t="s">
        <v>248</v>
      </c>
      <c r="B235" s="5">
        <v>1</v>
      </c>
      <c r="C235" s="26" t="s">
        <v>249</v>
      </c>
      <c r="D235" s="3"/>
      <c r="E235" s="3"/>
      <c r="F235" s="3"/>
      <c r="G235" s="3"/>
      <c r="H235" s="3"/>
      <c r="I235" s="3"/>
      <c r="J235" s="3"/>
      <c r="K235" s="3"/>
      <c r="L235" s="3"/>
      <c r="M235" s="3"/>
      <c r="N235" s="3"/>
      <c r="O235" s="3"/>
      <c r="P235" s="3"/>
      <c r="Q235" s="3"/>
    </row>
    <row r="236" spans="1:17">
      <c r="A236" s="7" t="s">
        <v>250</v>
      </c>
      <c r="B236" s="5">
        <v>4</v>
      </c>
      <c r="C236" s="5" t="s">
        <v>251</v>
      </c>
      <c r="D236" s="3"/>
      <c r="E236" s="3"/>
      <c r="F236" s="3"/>
      <c r="G236" s="3"/>
      <c r="H236" s="3"/>
      <c r="I236" s="3"/>
      <c r="J236" s="3"/>
      <c r="K236" s="3"/>
      <c r="L236" s="3"/>
      <c r="M236" s="3"/>
      <c r="N236" s="3"/>
      <c r="O236" s="3"/>
      <c r="P236" s="3"/>
      <c r="Q236" s="3"/>
    </row>
    <row r="237" spans="1:17">
      <c r="A237" s="4" t="s">
        <v>11</v>
      </c>
      <c r="B237" s="4">
        <f>SUM(B235:B236)</f>
        <v>5</v>
      </c>
      <c r="C237" s="18"/>
      <c r="D237" s="3"/>
      <c r="E237" s="3"/>
      <c r="F237" s="3"/>
      <c r="G237" s="3"/>
      <c r="H237" s="3"/>
      <c r="I237" s="3"/>
      <c r="J237" s="3"/>
      <c r="K237" s="3"/>
      <c r="L237" s="3"/>
      <c r="M237" s="3"/>
      <c r="N237" s="3"/>
      <c r="O237" s="3"/>
      <c r="P237" s="3"/>
      <c r="Q237" s="3"/>
    </row>
    <row r="238" spans="1:17">
      <c r="A238" s="3"/>
      <c r="B238" s="3"/>
      <c r="C238" s="3"/>
      <c r="D238" s="3"/>
      <c r="E238" s="3"/>
      <c r="F238" s="3"/>
      <c r="G238" s="3"/>
      <c r="H238" s="3"/>
      <c r="I238" s="3"/>
      <c r="J238" s="3"/>
      <c r="K238" s="3"/>
      <c r="L238" s="3"/>
      <c r="M238" s="3"/>
      <c r="N238" s="3"/>
      <c r="O238" s="3"/>
      <c r="P238" s="3"/>
      <c r="Q238" s="3"/>
    </row>
    <row r="239" spans="1:17">
      <c r="A239" s="3"/>
      <c r="B239" s="3"/>
      <c r="C239" s="3"/>
      <c r="D239" s="3"/>
      <c r="E239" s="3"/>
      <c r="F239" s="3"/>
      <c r="G239" s="3"/>
      <c r="H239" s="3"/>
      <c r="I239" s="3"/>
      <c r="J239" s="3"/>
      <c r="K239" s="3"/>
      <c r="L239" s="3"/>
      <c r="M239" s="3"/>
      <c r="N239" s="3"/>
      <c r="O239" s="3"/>
      <c r="P239" s="3"/>
      <c r="Q239" s="3"/>
    </row>
    <row r="240" spans="1:17">
      <c r="A240" s="2" t="s">
        <v>252</v>
      </c>
      <c r="B240" s="3"/>
      <c r="C240" s="3"/>
      <c r="D240" s="3"/>
      <c r="E240" s="3"/>
      <c r="F240" s="3"/>
      <c r="G240" s="3"/>
      <c r="H240" s="3"/>
      <c r="I240" s="3"/>
      <c r="J240" s="3"/>
      <c r="K240" s="3"/>
      <c r="L240" s="3"/>
      <c r="M240" s="3"/>
      <c r="N240" s="3"/>
      <c r="O240" s="3"/>
      <c r="P240" s="3"/>
      <c r="Q240" s="3"/>
    </row>
    <row r="241" spans="1:17">
      <c r="A241" s="8"/>
      <c r="B241" s="2"/>
      <c r="C241" s="2"/>
      <c r="D241" s="2"/>
      <c r="E241" s="3"/>
      <c r="F241" s="3"/>
      <c r="G241" s="3"/>
      <c r="H241" s="3"/>
      <c r="I241" s="3"/>
      <c r="J241" s="3"/>
      <c r="K241" s="3"/>
      <c r="L241" s="3"/>
      <c r="M241" s="3"/>
      <c r="N241" s="3"/>
      <c r="O241" s="3"/>
      <c r="P241" s="3"/>
      <c r="Q241" s="3"/>
    </row>
    <row r="242" spans="1:17">
      <c r="A242" s="43" t="s">
        <v>253</v>
      </c>
      <c r="B242" s="44" t="s">
        <v>196</v>
      </c>
      <c r="C242" s="39"/>
      <c r="D242" s="44" t="s">
        <v>197</v>
      </c>
      <c r="E242" s="39"/>
      <c r="F242" s="3"/>
      <c r="G242" s="3"/>
      <c r="H242" s="3"/>
      <c r="I242" s="3"/>
      <c r="J242" s="3"/>
      <c r="K242" s="3"/>
      <c r="L242" s="3"/>
      <c r="M242" s="3"/>
      <c r="N242" s="3"/>
      <c r="O242" s="3"/>
      <c r="P242" s="3"/>
      <c r="Q242" s="3"/>
    </row>
    <row r="243" spans="1:17">
      <c r="A243" s="39"/>
      <c r="B243" s="2" t="s">
        <v>2</v>
      </c>
      <c r="C243" s="2" t="s">
        <v>139</v>
      </c>
      <c r="D243" s="2" t="s">
        <v>2</v>
      </c>
      <c r="E243" s="2" t="s">
        <v>139</v>
      </c>
      <c r="F243" s="3"/>
      <c r="G243" s="3"/>
      <c r="H243" s="3"/>
      <c r="I243" s="3"/>
      <c r="J243" s="3"/>
      <c r="K243" s="3"/>
      <c r="L243" s="3"/>
      <c r="M243" s="3"/>
      <c r="N243" s="3"/>
      <c r="O243" s="3"/>
      <c r="P243" s="3"/>
      <c r="Q243" s="3"/>
    </row>
    <row r="244" spans="1:17">
      <c r="A244" s="19" t="s">
        <v>254</v>
      </c>
      <c r="B244" s="19">
        <v>20</v>
      </c>
      <c r="C244" s="19" t="s">
        <v>255</v>
      </c>
      <c r="D244" s="19">
        <v>11</v>
      </c>
      <c r="E244" s="19" t="s">
        <v>256</v>
      </c>
      <c r="F244" s="3"/>
      <c r="G244" s="3"/>
      <c r="H244" s="3"/>
      <c r="I244" s="3"/>
      <c r="J244" s="3"/>
      <c r="K244" s="3"/>
      <c r="L244" s="3"/>
      <c r="M244" s="3"/>
      <c r="N244" s="3"/>
      <c r="O244" s="3"/>
      <c r="P244" s="3"/>
      <c r="Q244" s="3"/>
    </row>
    <row r="245" spans="1:17">
      <c r="A245" s="19" t="s">
        <v>257</v>
      </c>
      <c r="B245" s="19">
        <v>4</v>
      </c>
      <c r="C245" s="19" t="s">
        <v>258</v>
      </c>
      <c r="D245" s="19">
        <v>1</v>
      </c>
      <c r="E245" s="19">
        <v>19</v>
      </c>
      <c r="F245" s="3"/>
      <c r="G245" s="3"/>
      <c r="H245" s="3"/>
      <c r="I245" s="3"/>
      <c r="J245" s="3"/>
      <c r="K245" s="3"/>
      <c r="L245" s="3"/>
      <c r="M245" s="3"/>
      <c r="N245" s="3"/>
      <c r="O245" s="3"/>
      <c r="P245" s="3"/>
      <c r="Q245" s="3"/>
    </row>
    <row r="246" spans="1:17">
      <c r="A246" s="19" t="s">
        <v>259</v>
      </c>
      <c r="B246" s="19">
        <v>3</v>
      </c>
      <c r="C246" s="19" t="s">
        <v>260</v>
      </c>
      <c r="D246" s="19" t="s">
        <v>213</v>
      </c>
      <c r="E246" s="19" t="s">
        <v>213</v>
      </c>
      <c r="F246" s="3"/>
      <c r="G246" s="3"/>
      <c r="H246" s="3"/>
      <c r="I246" s="3"/>
      <c r="J246" s="3"/>
      <c r="K246" s="3"/>
      <c r="L246" s="3"/>
      <c r="M246" s="3"/>
      <c r="N246" s="3"/>
      <c r="O246" s="3"/>
      <c r="P246" s="3"/>
      <c r="Q246" s="3"/>
    </row>
    <row r="247" spans="1:17">
      <c r="A247" s="19" t="s">
        <v>261</v>
      </c>
      <c r="B247" s="19">
        <v>1</v>
      </c>
      <c r="C247" s="19">
        <v>45</v>
      </c>
      <c r="D247" s="19" t="s">
        <v>213</v>
      </c>
      <c r="E247" s="19" t="s">
        <v>213</v>
      </c>
      <c r="F247" s="3"/>
      <c r="G247" s="3"/>
      <c r="H247" s="3"/>
      <c r="I247" s="3"/>
      <c r="J247" s="3"/>
      <c r="K247" s="3"/>
      <c r="L247" s="3"/>
      <c r="M247" s="3"/>
      <c r="N247" s="3"/>
      <c r="O247" s="3"/>
      <c r="P247" s="3"/>
      <c r="Q247" s="3"/>
    </row>
    <row r="248" spans="1:17">
      <c r="A248" s="19" t="s">
        <v>262</v>
      </c>
      <c r="B248" s="19">
        <v>1</v>
      </c>
      <c r="C248" s="19">
        <v>29</v>
      </c>
      <c r="D248" s="19" t="s">
        <v>213</v>
      </c>
      <c r="E248" s="19" t="s">
        <v>213</v>
      </c>
      <c r="F248" s="3"/>
      <c r="G248" s="3"/>
      <c r="H248" s="3"/>
      <c r="I248" s="3"/>
      <c r="J248" s="3"/>
      <c r="K248" s="3"/>
      <c r="L248" s="3"/>
      <c r="M248" s="3"/>
      <c r="N248" s="3"/>
      <c r="O248" s="3"/>
      <c r="P248" s="3"/>
      <c r="Q248" s="3"/>
    </row>
    <row r="249" spans="1:17">
      <c r="A249" s="19" t="s">
        <v>263</v>
      </c>
      <c r="B249" s="19">
        <v>1</v>
      </c>
      <c r="C249" s="19">
        <v>30</v>
      </c>
      <c r="D249" s="19" t="s">
        <v>213</v>
      </c>
      <c r="E249" s="19" t="s">
        <v>213</v>
      </c>
      <c r="F249" s="3"/>
      <c r="G249" s="3"/>
      <c r="H249" s="3"/>
      <c r="I249" s="3"/>
      <c r="J249" s="3"/>
      <c r="K249" s="3"/>
      <c r="L249" s="3"/>
      <c r="M249" s="3"/>
      <c r="N249" s="3"/>
      <c r="O249" s="3"/>
      <c r="P249" s="3"/>
      <c r="Q249" s="3"/>
    </row>
    <row r="250" spans="1:17">
      <c r="A250" s="19" t="s">
        <v>264</v>
      </c>
      <c r="B250" s="19" t="s">
        <v>213</v>
      </c>
      <c r="C250" s="19" t="s">
        <v>213</v>
      </c>
      <c r="D250" s="19">
        <v>1</v>
      </c>
      <c r="E250" s="19">
        <v>67</v>
      </c>
      <c r="F250" s="3"/>
      <c r="G250" s="3"/>
      <c r="H250" s="3"/>
      <c r="I250" s="3"/>
      <c r="J250" s="3"/>
      <c r="K250" s="3"/>
      <c r="L250" s="3"/>
      <c r="M250" s="3"/>
      <c r="N250" s="3"/>
      <c r="O250" s="3"/>
      <c r="P250" s="3"/>
      <c r="Q250" s="3"/>
    </row>
    <row r="251" spans="1:17">
      <c r="A251" s="19" t="s">
        <v>265</v>
      </c>
      <c r="B251" s="19">
        <v>1</v>
      </c>
      <c r="C251" s="19">
        <v>57</v>
      </c>
      <c r="D251" s="19">
        <v>1</v>
      </c>
      <c r="E251" s="19">
        <v>74</v>
      </c>
      <c r="F251" s="3"/>
      <c r="G251" s="3"/>
      <c r="H251" s="3"/>
      <c r="I251" s="3"/>
      <c r="J251" s="3"/>
      <c r="K251" s="3"/>
      <c r="L251" s="3"/>
      <c r="M251" s="3"/>
      <c r="N251" s="3"/>
      <c r="O251" s="3"/>
      <c r="P251" s="3"/>
      <c r="Q251" s="3"/>
    </row>
    <row r="252" spans="1:17">
      <c r="A252" s="19" t="s">
        <v>266</v>
      </c>
      <c r="B252" s="19">
        <v>1</v>
      </c>
      <c r="C252" s="19">
        <v>71</v>
      </c>
      <c r="D252" s="19">
        <v>6</v>
      </c>
      <c r="E252" s="19" t="s">
        <v>267</v>
      </c>
      <c r="F252" s="3"/>
      <c r="G252" s="3"/>
      <c r="H252" s="3"/>
      <c r="I252" s="3"/>
      <c r="J252" s="3"/>
      <c r="K252" s="3"/>
      <c r="L252" s="3"/>
      <c r="M252" s="3"/>
      <c r="N252" s="3"/>
      <c r="O252" s="3"/>
      <c r="P252" s="3"/>
      <c r="Q252" s="3"/>
    </row>
    <row r="253" spans="1:17">
      <c r="A253" s="19" t="s">
        <v>268</v>
      </c>
      <c r="B253" s="19" t="s">
        <v>213</v>
      </c>
      <c r="C253" s="19" t="s">
        <v>213</v>
      </c>
      <c r="D253" s="19">
        <v>1</v>
      </c>
      <c r="E253" s="19">
        <v>20</v>
      </c>
      <c r="F253" s="19"/>
      <c r="G253" s="19"/>
      <c r="H253" s="19"/>
      <c r="I253" s="19"/>
      <c r="J253" s="19"/>
      <c r="K253" s="19"/>
      <c r="L253" s="19"/>
      <c r="M253" s="19"/>
      <c r="N253" s="19"/>
      <c r="O253" s="19"/>
      <c r="P253" s="19"/>
      <c r="Q253" s="19"/>
    </row>
    <row r="254" spans="1:17">
      <c r="A254" s="19" t="s">
        <v>269</v>
      </c>
      <c r="B254" s="19" t="s">
        <v>213</v>
      </c>
      <c r="C254" s="19" t="s">
        <v>213</v>
      </c>
      <c r="D254" s="19">
        <v>2</v>
      </c>
      <c r="E254" s="19" t="s">
        <v>270</v>
      </c>
      <c r="F254" s="19"/>
      <c r="G254" s="19"/>
      <c r="H254" s="19"/>
      <c r="I254" s="19"/>
      <c r="J254" s="19"/>
      <c r="K254" s="19"/>
      <c r="L254" s="19"/>
      <c r="M254" s="19"/>
      <c r="N254" s="19"/>
      <c r="O254" s="19"/>
      <c r="P254" s="19"/>
      <c r="Q254" s="19"/>
    </row>
    <row r="255" spans="1:17">
      <c r="A255" s="19" t="s">
        <v>271</v>
      </c>
      <c r="B255" s="19" t="s">
        <v>213</v>
      </c>
      <c r="C255" s="19" t="s">
        <v>213</v>
      </c>
      <c r="D255" s="3">
        <v>1</v>
      </c>
      <c r="E255" s="3">
        <v>73</v>
      </c>
      <c r="F255" s="3"/>
      <c r="G255" s="3"/>
      <c r="H255" s="3"/>
      <c r="I255" s="3"/>
      <c r="J255" s="3"/>
      <c r="K255" s="3"/>
      <c r="L255" s="3"/>
      <c r="M255" s="3"/>
      <c r="N255" s="3"/>
      <c r="O255" s="3"/>
      <c r="P255" s="3"/>
      <c r="Q255" s="3"/>
    </row>
    <row r="256" spans="1:17">
      <c r="A256" s="8" t="s">
        <v>11</v>
      </c>
      <c r="B256" s="2">
        <f>SUM(B244:B255)</f>
        <v>32</v>
      </c>
      <c r="C256" s="2" t="s">
        <v>213</v>
      </c>
      <c r="D256" s="2">
        <f>SUM(D244:D255)</f>
        <v>24</v>
      </c>
      <c r="E256" s="2" t="s">
        <v>213</v>
      </c>
      <c r="F256" s="2"/>
      <c r="G256" s="2"/>
      <c r="H256" s="2"/>
      <c r="I256" s="2"/>
      <c r="J256" s="2"/>
      <c r="K256" s="2"/>
      <c r="L256" s="2"/>
      <c r="M256" s="2"/>
      <c r="N256" s="2"/>
      <c r="O256" s="2"/>
      <c r="P256" s="2"/>
      <c r="Q256" s="2"/>
    </row>
    <row r="257" spans="1:17">
      <c r="A257" s="8"/>
      <c r="B257" s="2"/>
      <c r="C257" s="2"/>
      <c r="D257" s="2"/>
      <c r="E257" s="3"/>
      <c r="F257" s="3"/>
      <c r="G257" s="3"/>
      <c r="H257" s="3"/>
      <c r="I257" s="3"/>
      <c r="J257" s="3"/>
      <c r="K257" s="3"/>
      <c r="L257" s="3"/>
      <c r="M257" s="3"/>
      <c r="N257" s="3"/>
      <c r="O257" s="3"/>
      <c r="P257" s="3"/>
      <c r="Q257" s="3"/>
    </row>
    <row r="258" spans="1:17">
      <c r="A258" s="9" t="s">
        <v>272</v>
      </c>
      <c r="B258" s="4" t="s">
        <v>252</v>
      </c>
      <c r="C258" s="4" t="s">
        <v>2</v>
      </c>
      <c r="D258" s="4" t="s">
        <v>139</v>
      </c>
      <c r="E258" s="3"/>
      <c r="F258" s="3"/>
      <c r="G258" s="3"/>
      <c r="H258" s="3"/>
      <c r="I258" s="3"/>
      <c r="J258" s="3"/>
      <c r="K258" s="3"/>
      <c r="L258" s="3"/>
      <c r="M258" s="3"/>
      <c r="N258" s="3"/>
      <c r="O258" s="3"/>
      <c r="P258" s="3"/>
      <c r="Q258" s="3"/>
    </row>
    <row r="259" spans="1:17">
      <c r="A259" s="35" t="s">
        <v>196</v>
      </c>
      <c r="B259" s="5" t="s">
        <v>254</v>
      </c>
      <c r="C259" s="5">
        <v>20</v>
      </c>
      <c r="D259" s="14" t="s">
        <v>255</v>
      </c>
      <c r="E259" s="3"/>
      <c r="F259" s="3"/>
      <c r="G259" s="3"/>
      <c r="H259" s="3"/>
      <c r="I259" s="3"/>
      <c r="J259" s="3"/>
      <c r="K259" s="3"/>
      <c r="L259" s="3"/>
      <c r="M259" s="3"/>
      <c r="N259" s="3"/>
      <c r="O259" s="3"/>
      <c r="P259" s="3"/>
      <c r="Q259" s="3"/>
    </row>
    <row r="260" spans="1:17">
      <c r="A260" s="36"/>
      <c r="B260" s="5" t="s">
        <v>257</v>
      </c>
      <c r="C260" s="5">
        <v>4</v>
      </c>
      <c r="D260" s="5" t="s">
        <v>258</v>
      </c>
      <c r="E260" s="3"/>
      <c r="F260" s="3"/>
      <c r="G260" s="3"/>
      <c r="H260" s="3"/>
      <c r="I260" s="3"/>
      <c r="J260" s="3"/>
      <c r="K260" s="3"/>
      <c r="L260" s="3"/>
      <c r="M260" s="3"/>
      <c r="N260" s="3"/>
      <c r="O260" s="3"/>
      <c r="P260" s="3"/>
      <c r="Q260" s="3"/>
    </row>
    <row r="261" spans="1:17">
      <c r="A261" s="36"/>
      <c r="B261" s="5" t="s">
        <v>259</v>
      </c>
      <c r="C261" s="5">
        <v>3</v>
      </c>
      <c r="D261" s="5" t="s">
        <v>260</v>
      </c>
      <c r="E261" s="3"/>
      <c r="F261" s="3"/>
      <c r="G261" s="3"/>
      <c r="H261" s="3"/>
      <c r="I261" s="3"/>
      <c r="J261" s="3"/>
      <c r="K261" s="3"/>
      <c r="L261" s="3"/>
      <c r="M261" s="3"/>
      <c r="N261" s="3"/>
      <c r="O261" s="3"/>
      <c r="P261" s="3"/>
      <c r="Q261" s="3"/>
    </row>
    <row r="262" spans="1:17">
      <c r="A262" s="36"/>
      <c r="B262" s="5" t="s">
        <v>261</v>
      </c>
      <c r="C262" s="5">
        <v>1</v>
      </c>
      <c r="D262" s="5">
        <v>45</v>
      </c>
      <c r="E262" s="3"/>
      <c r="F262" s="3"/>
      <c r="G262" s="3"/>
      <c r="H262" s="3"/>
      <c r="I262" s="3"/>
      <c r="J262" s="3"/>
      <c r="K262" s="3"/>
      <c r="L262" s="3"/>
      <c r="M262" s="3"/>
      <c r="N262" s="3"/>
      <c r="O262" s="3"/>
      <c r="P262" s="3"/>
      <c r="Q262" s="3"/>
    </row>
    <row r="263" spans="1:17">
      <c r="A263" s="36"/>
      <c r="B263" s="5" t="s">
        <v>262</v>
      </c>
      <c r="C263" s="5">
        <v>1</v>
      </c>
      <c r="D263" s="5">
        <v>29</v>
      </c>
      <c r="E263" s="3"/>
      <c r="F263" s="3"/>
      <c r="G263" s="3"/>
      <c r="H263" s="3"/>
      <c r="I263" s="3"/>
      <c r="J263" s="3"/>
      <c r="K263" s="3"/>
      <c r="L263" s="3"/>
      <c r="M263" s="3"/>
      <c r="N263" s="3"/>
      <c r="O263" s="3"/>
      <c r="P263" s="3"/>
      <c r="Q263" s="3"/>
    </row>
    <row r="264" spans="1:17">
      <c r="A264" s="36"/>
      <c r="B264" s="5" t="s">
        <v>263</v>
      </c>
      <c r="C264" s="5">
        <v>1</v>
      </c>
      <c r="D264" s="5">
        <v>30</v>
      </c>
      <c r="E264" s="3"/>
      <c r="F264" s="3"/>
      <c r="G264" s="3"/>
      <c r="H264" s="3"/>
      <c r="I264" s="3"/>
      <c r="J264" s="3"/>
      <c r="K264" s="3"/>
      <c r="L264" s="3"/>
      <c r="M264" s="3"/>
      <c r="N264" s="3"/>
      <c r="O264" s="3"/>
      <c r="P264" s="3"/>
      <c r="Q264" s="3"/>
    </row>
    <row r="265" spans="1:17">
      <c r="A265" s="36"/>
      <c r="B265" s="5" t="s">
        <v>265</v>
      </c>
      <c r="C265" s="5">
        <v>1</v>
      </c>
      <c r="D265" s="5">
        <v>57</v>
      </c>
      <c r="E265" s="3"/>
      <c r="F265" s="3"/>
      <c r="G265" s="3"/>
      <c r="H265" s="3"/>
      <c r="I265" s="3"/>
      <c r="J265" s="3"/>
      <c r="K265" s="3"/>
      <c r="L265" s="3"/>
      <c r="M265" s="3"/>
      <c r="N265" s="3"/>
      <c r="O265" s="3"/>
      <c r="P265" s="3"/>
      <c r="Q265" s="3"/>
    </row>
    <row r="266" spans="1:17">
      <c r="A266" s="37"/>
      <c r="B266" s="5" t="s">
        <v>266</v>
      </c>
      <c r="C266" s="5">
        <v>1</v>
      </c>
      <c r="D266" s="5">
        <v>71</v>
      </c>
      <c r="E266" s="3"/>
      <c r="F266" s="3"/>
      <c r="G266" s="3"/>
      <c r="H266" s="3"/>
      <c r="I266" s="3"/>
      <c r="J266" s="3"/>
      <c r="K266" s="3"/>
      <c r="L266" s="3"/>
      <c r="M266" s="3"/>
      <c r="N266" s="3"/>
      <c r="O266" s="3"/>
      <c r="P266" s="3"/>
      <c r="Q266" s="3"/>
    </row>
    <row r="267" spans="1:17">
      <c r="A267" s="35" t="s">
        <v>197</v>
      </c>
      <c r="B267" s="5" t="s">
        <v>254</v>
      </c>
      <c r="C267" s="5">
        <v>11</v>
      </c>
      <c r="D267" s="5" t="s">
        <v>256</v>
      </c>
      <c r="E267" s="3"/>
      <c r="F267" s="3"/>
      <c r="G267" s="3"/>
      <c r="H267" s="3"/>
      <c r="I267" s="3"/>
      <c r="J267" s="3"/>
      <c r="K267" s="3"/>
      <c r="L267" s="3"/>
      <c r="M267" s="3"/>
      <c r="N267" s="3"/>
      <c r="O267" s="3"/>
      <c r="P267" s="3"/>
      <c r="Q267" s="3"/>
    </row>
    <row r="268" spans="1:17">
      <c r="A268" s="36"/>
      <c r="B268" s="5" t="s">
        <v>257</v>
      </c>
      <c r="C268" s="5">
        <v>1</v>
      </c>
      <c r="D268" s="5">
        <v>19</v>
      </c>
      <c r="E268" s="3"/>
      <c r="F268" s="3"/>
      <c r="G268" s="3"/>
      <c r="H268" s="3"/>
      <c r="I268" s="3"/>
      <c r="J268" s="3"/>
      <c r="K268" s="3"/>
      <c r="L268" s="3"/>
      <c r="M268" s="3"/>
      <c r="N268" s="3"/>
      <c r="O268" s="3"/>
      <c r="P268" s="3"/>
      <c r="Q268" s="3"/>
    </row>
    <row r="269" spans="1:17">
      <c r="A269" s="36"/>
      <c r="B269" s="5" t="s">
        <v>264</v>
      </c>
      <c r="C269" s="5">
        <v>1</v>
      </c>
      <c r="D269" s="5">
        <v>67</v>
      </c>
      <c r="E269" s="3"/>
      <c r="F269" s="3"/>
      <c r="G269" s="3"/>
      <c r="H269" s="3"/>
      <c r="I269" s="3"/>
      <c r="J269" s="3"/>
      <c r="K269" s="3"/>
      <c r="L269" s="3"/>
      <c r="M269" s="3"/>
      <c r="N269" s="3"/>
      <c r="O269" s="3"/>
      <c r="P269" s="3"/>
      <c r="Q269" s="3"/>
    </row>
    <row r="270" spans="1:17">
      <c r="A270" s="36"/>
      <c r="B270" s="5" t="s">
        <v>271</v>
      </c>
      <c r="C270" s="5">
        <v>1</v>
      </c>
      <c r="D270" s="5">
        <v>73</v>
      </c>
      <c r="E270" s="3"/>
      <c r="F270" s="3"/>
      <c r="G270" s="3"/>
      <c r="H270" s="3"/>
      <c r="I270" s="3"/>
      <c r="J270" s="3"/>
      <c r="K270" s="3"/>
      <c r="L270" s="3"/>
      <c r="M270" s="3"/>
      <c r="N270" s="3"/>
      <c r="O270" s="3"/>
      <c r="P270" s="3"/>
      <c r="Q270" s="3"/>
    </row>
    <row r="271" spans="1:17">
      <c r="A271" s="36"/>
      <c r="B271" s="5" t="s">
        <v>265</v>
      </c>
      <c r="C271" s="5">
        <v>1</v>
      </c>
      <c r="D271" s="5">
        <v>74</v>
      </c>
      <c r="E271" s="3"/>
      <c r="F271" s="3"/>
      <c r="G271" s="3"/>
      <c r="H271" s="3"/>
      <c r="I271" s="3"/>
      <c r="J271" s="3"/>
      <c r="K271" s="3"/>
      <c r="L271" s="3"/>
      <c r="M271" s="3"/>
      <c r="N271" s="3"/>
      <c r="O271" s="3"/>
      <c r="P271" s="3"/>
      <c r="Q271" s="3"/>
    </row>
    <row r="272" spans="1:17">
      <c r="A272" s="36"/>
      <c r="B272" s="5" t="s">
        <v>268</v>
      </c>
      <c r="C272" s="5">
        <v>1</v>
      </c>
      <c r="D272" s="5">
        <v>20</v>
      </c>
      <c r="E272" s="3"/>
      <c r="F272" s="3"/>
      <c r="G272" s="3"/>
      <c r="H272" s="3"/>
      <c r="I272" s="3"/>
      <c r="J272" s="3"/>
      <c r="K272" s="3"/>
      <c r="L272" s="3"/>
      <c r="M272" s="3"/>
      <c r="N272" s="3"/>
      <c r="O272" s="3"/>
      <c r="P272" s="3"/>
      <c r="Q272" s="3"/>
    </row>
    <row r="273" spans="1:17">
      <c r="A273" s="36"/>
      <c r="B273" s="5" t="s">
        <v>266</v>
      </c>
      <c r="C273" s="5">
        <v>6</v>
      </c>
      <c r="D273" s="5" t="s">
        <v>267</v>
      </c>
      <c r="E273" s="3"/>
      <c r="F273" s="3"/>
      <c r="G273" s="3"/>
      <c r="H273" s="3"/>
      <c r="I273" s="3"/>
      <c r="J273" s="3"/>
      <c r="K273" s="3"/>
      <c r="L273" s="3"/>
      <c r="M273" s="3"/>
      <c r="N273" s="3"/>
      <c r="O273" s="3"/>
      <c r="P273" s="3"/>
      <c r="Q273" s="3"/>
    </row>
    <row r="274" spans="1:17">
      <c r="A274" s="37"/>
      <c r="B274" s="5" t="s">
        <v>269</v>
      </c>
      <c r="C274" s="5">
        <v>2</v>
      </c>
      <c r="D274" s="5" t="s">
        <v>270</v>
      </c>
      <c r="E274" s="3"/>
      <c r="F274" s="3"/>
      <c r="G274" s="3"/>
      <c r="H274" s="3"/>
      <c r="I274" s="3"/>
      <c r="J274" s="3"/>
      <c r="K274" s="3"/>
      <c r="L274" s="3"/>
      <c r="M274" s="3"/>
      <c r="N274" s="3"/>
      <c r="O274" s="3"/>
      <c r="P274" s="3"/>
      <c r="Q274" s="3"/>
    </row>
    <row r="275" spans="1:17">
      <c r="A275" s="18"/>
      <c r="B275" s="4" t="s">
        <v>11</v>
      </c>
      <c r="C275" s="4">
        <f>SUM(C259:C274)</f>
        <v>56</v>
      </c>
      <c r="D275" s="18"/>
      <c r="E275" s="3"/>
      <c r="F275" s="3"/>
      <c r="G275" s="3"/>
      <c r="H275" s="3"/>
      <c r="I275" s="3"/>
      <c r="J275" s="3"/>
      <c r="K275" s="3"/>
      <c r="L275" s="3"/>
      <c r="M275" s="3"/>
      <c r="N275" s="3"/>
      <c r="O275" s="3"/>
      <c r="P275" s="3"/>
      <c r="Q275" s="3"/>
    </row>
    <row r="276" spans="1:17">
      <c r="A276" s="3"/>
      <c r="B276" s="3"/>
      <c r="C276" s="3"/>
      <c r="D276" s="3"/>
      <c r="E276" s="3"/>
      <c r="F276" s="3"/>
      <c r="G276" s="3"/>
      <c r="H276" s="3"/>
      <c r="I276" s="3"/>
      <c r="J276" s="3"/>
      <c r="K276" s="3"/>
      <c r="L276" s="3"/>
      <c r="M276" s="3"/>
      <c r="N276" s="3"/>
      <c r="O276" s="3"/>
      <c r="P276" s="3"/>
      <c r="Q276" s="3"/>
    </row>
    <row r="277" spans="1:17">
      <c r="A277" s="9" t="s">
        <v>273</v>
      </c>
      <c r="B277" s="4" t="s">
        <v>2</v>
      </c>
      <c r="C277" s="4" t="s">
        <v>38</v>
      </c>
      <c r="D277" s="3"/>
      <c r="E277" s="3"/>
      <c r="F277" s="3"/>
      <c r="G277" s="3"/>
      <c r="H277" s="3"/>
      <c r="I277" s="3"/>
      <c r="J277" s="3"/>
      <c r="K277" s="3"/>
      <c r="L277" s="3"/>
      <c r="M277" s="3"/>
      <c r="N277" s="3"/>
      <c r="O277" s="3"/>
      <c r="P277" s="3"/>
      <c r="Q277" s="3"/>
    </row>
    <row r="278" spans="1:17">
      <c r="A278" s="14" t="s">
        <v>274</v>
      </c>
      <c r="B278" s="5">
        <v>3</v>
      </c>
      <c r="C278" s="5" t="s">
        <v>275</v>
      </c>
      <c r="D278" s="3"/>
      <c r="E278" s="3"/>
      <c r="F278" s="3"/>
      <c r="G278" s="3"/>
      <c r="H278" s="3"/>
      <c r="I278" s="3"/>
      <c r="J278" s="3"/>
      <c r="K278" s="3"/>
      <c r="L278" s="3"/>
      <c r="M278" s="3"/>
      <c r="N278" s="3"/>
      <c r="O278" s="3"/>
      <c r="P278" s="3"/>
      <c r="Q278" s="3"/>
    </row>
    <row r="279" spans="1:17">
      <c r="A279" s="4" t="s">
        <v>11</v>
      </c>
      <c r="B279" s="4">
        <f>SUM(B278)</f>
        <v>3</v>
      </c>
      <c r="C279" s="18"/>
      <c r="D279" s="3"/>
      <c r="E279" s="3"/>
      <c r="F279" s="3"/>
      <c r="G279" s="3"/>
      <c r="H279" s="3"/>
      <c r="I279" s="3"/>
      <c r="J279" s="3"/>
      <c r="K279" s="3"/>
      <c r="L279" s="3"/>
      <c r="M279" s="3"/>
      <c r="N279" s="3"/>
      <c r="O279" s="3"/>
      <c r="P279" s="3"/>
      <c r="Q279" s="3"/>
    </row>
    <row r="280" spans="1:17">
      <c r="A280" s="3"/>
      <c r="B280" s="3"/>
      <c r="C280" s="3"/>
      <c r="D280" s="3"/>
      <c r="E280" s="3"/>
      <c r="F280" s="3"/>
      <c r="G280" s="3"/>
      <c r="H280" s="3"/>
      <c r="I280" s="3"/>
      <c r="J280" s="3"/>
      <c r="K280" s="3"/>
      <c r="L280" s="3"/>
      <c r="M280" s="3"/>
      <c r="N280" s="3"/>
      <c r="O280" s="3"/>
      <c r="P280" s="3"/>
      <c r="Q280" s="3"/>
    </row>
    <row r="281" spans="1:17">
      <c r="A281" s="3"/>
      <c r="B281" s="3"/>
      <c r="C281" s="3"/>
      <c r="D281" s="3"/>
      <c r="E281" s="3"/>
      <c r="F281" s="3"/>
      <c r="G281" s="3"/>
      <c r="H281" s="3"/>
      <c r="I281" s="3"/>
      <c r="J281" s="3"/>
      <c r="K281" s="3"/>
      <c r="L281" s="3"/>
      <c r="M281" s="3"/>
      <c r="N281" s="3"/>
      <c r="O281" s="3"/>
      <c r="P281" s="3"/>
      <c r="Q281" s="3"/>
    </row>
    <row r="282" spans="1:17">
      <c r="A282" s="2" t="s">
        <v>276</v>
      </c>
      <c r="B282" s="3"/>
      <c r="C282" s="3"/>
      <c r="D282" s="3"/>
      <c r="E282" s="3"/>
      <c r="F282" s="3"/>
      <c r="G282" s="3"/>
      <c r="H282" s="3"/>
      <c r="I282" s="3"/>
      <c r="J282" s="3"/>
      <c r="K282" s="3"/>
      <c r="L282" s="3"/>
      <c r="M282" s="3"/>
      <c r="N282" s="3"/>
      <c r="O282" s="3"/>
      <c r="P282" s="3"/>
      <c r="Q282" s="3"/>
    </row>
    <row r="283" spans="1:17">
      <c r="A283" s="9" t="s">
        <v>277</v>
      </c>
      <c r="B283" s="4" t="s">
        <v>2</v>
      </c>
      <c r="C283" s="4" t="s">
        <v>139</v>
      </c>
      <c r="D283" s="3"/>
      <c r="E283" s="3"/>
      <c r="F283" s="3"/>
      <c r="G283" s="3"/>
      <c r="H283" s="3"/>
      <c r="I283" s="3"/>
      <c r="J283" s="3"/>
      <c r="K283" s="3"/>
      <c r="L283" s="3"/>
      <c r="M283" s="3"/>
      <c r="N283" s="3"/>
      <c r="O283" s="3"/>
      <c r="P283" s="3"/>
      <c r="Q283" s="3"/>
    </row>
    <row r="284" spans="1:17">
      <c r="A284" s="7" t="s">
        <v>278</v>
      </c>
      <c r="B284" s="5">
        <f>COUNTIF(Annotation!AM:AM,"No")</f>
        <v>1</v>
      </c>
      <c r="C284" s="5">
        <v>19</v>
      </c>
      <c r="D284" s="3"/>
      <c r="E284" s="3"/>
      <c r="F284" s="3"/>
      <c r="G284" s="3"/>
      <c r="H284" s="3"/>
      <c r="I284" s="3"/>
      <c r="J284" s="3"/>
      <c r="K284" s="3"/>
      <c r="L284" s="3"/>
      <c r="M284" s="3"/>
      <c r="N284" s="3"/>
      <c r="O284" s="3"/>
      <c r="P284" s="3"/>
      <c r="Q284" s="3"/>
    </row>
    <row r="285" spans="1:17">
      <c r="A285" s="7" t="s">
        <v>279</v>
      </c>
      <c r="B285" s="5">
        <f>COUNTIF(Annotation!AM:AM,"Yes - SA")</f>
        <v>34</v>
      </c>
      <c r="C285" s="14" t="s">
        <v>280</v>
      </c>
      <c r="D285" s="3"/>
      <c r="E285" s="3"/>
      <c r="F285" s="3"/>
      <c r="G285" s="3"/>
      <c r="H285" s="3"/>
      <c r="I285" s="3"/>
      <c r="J285" s="3"/>
      <c r="K285" s="3"/>
      <c r="L285" s="3"/>
      <c r="M285" s="3"/>
      <c r="N285" s="3"/>
      <c r="O285" s="3"/>
      <c r="P285" s="3"/>
      <c r="Q285" s="3"/>
    </row>
    <row r="286" spans="1:17">
      <c r="A286" s="7" t="s">
        <v>281</v>
      </c>
      <c r="B286" s="5">
        <f>COUNTIF(Annotation!AM:AM,"Yes - SA followed by Topic")</f>
        <v>1</v>
      </c>
      <c r="C286" s="5">
        <v>5</v>
      </c>
      <c r="D286" s="3"/>
      <c r="E286" s="3"/>
      <c r="F286" s="3"/>
      <c r="G286" s="3"/>
      <c r="H286" s="3"/>
      <c r="I286" s="3"/>
      <c r="J286" s="3"/>
      <c r="K286" s="3"/>
      <c r="L286" s="3"/>
      <c r="M286" s="3"/>
      <c r="N286" s="3"/>
      <c r="O286" s="3"/>
      <c r="P286" s="3"/>
      <c r="Q286" s="3"/>
    </row>
    <row r="287" spans="1:17">
      <c r="A287" s="7" t="s">
        <v>282</v>
      </c>
      <c r="B287" s="5">
        <f>COUNTIF(Annotation!AM:AM,"Yes - Topic followed by SA")</f>
        <v>15</v>
      </c>
      <c r="C287" s="14" t="s">
        <v>283</v>
      </c>
      <c r="D287" s="3"/>
      <c r="E287" s="3"/>
      <c r="F287" s="3"/>
      <c r="G287" s="3"/>
      <c r="H287" s="3"/>
      <c r="I287" s="3"/>
      <c r="J287" s="3"/>
      <c r="K287" s="3"/>
      <c r="L287" s="3"/>
      <c r="M287" s="3"/>
      <c r="N287" s="3"/>
      <c r="O287" s="3"/>
      <c r="P287" s="3"/>
      <c r="Q287" s="3"/>
    </row>
    <row r="288" spans="1:17">
      <c r="A288" s="4" t="s">
        <v>11</v>
      </c>
      <c r="B288" s="4">
        <f>SUM(B284:B287)</f>
        <v>51</v>
      </c>
      <c r="C288" s="18"/>
      <c r="D288" s="3"/>
      <c r="E288" s="3"/>
      <c r="F288" s="3"/>
      <c r="G288" s="3"/>
      <c r="H288" s="3"/>
      <c r="I288" s="3"/>
      <c r="J288" s="3"/>
      <c r="K288" s="3"/>
      <c r="L288" s="3"/>
      <c r="M288" s="3"/>
      <c r="N288" s="3"/>
      <c r="O288" s="3"/>
      <c r="P288" s="3"/>
      <c r="Q288" s="3"/>
    </row>
    <row r="289" spans="1:17">
      <c r="A289" s="3"/>
      <c r="B289" s="3"/>
      <c r="C289" s="3"/>
      <c r="D289" s="3"/>
      <c r="E289" s="3"/>
      <c r="F289" s="3"/>
      <c r="G289" s="3"/>
      <c r="H289" s="3"/>
      <c r="I289" s="3"/>
      <c r="J289" s="3"/>
      <c r="K289" s="3"/>
      <c r="L289" s="3"/>
      <c r="M289" s="3"/>
      <c r="N289" s="3"/>
      <c r="O289" s="3"/>
      <c r="P289" s="3"/>
      <c r="Q289" s="3"/>
    </row>
    <row r="290" spans="1:17">
      <c r="A290" s="9" t="s">
        <v>284</v>
      </c>
      <c r="B290" s="4" t="s">
        <v>2</v>
      </c>
      <c r="C290" s="4" t="s">
        <v>2</v>
      </c>
      <c r="D290" s="3"/>
      <c r="E290" s="3"/>
      <c r="F290" s="3"/>
      <c r="G290" s="3"/>
      <c r="H290" s="3"/>
      <c r="I290" s="3"/>
      <c r="J290" s="3"/>
      <c r="K290" s="3"/>
      <c r="L290" s="3"/>
      <c r="M290" s="3"/>
      <c r="N290" s="3"/>
      <c r="O290" s="3"/>
      <c r="P290" s="3"/>
      <c r="Q290" s="3"/>
    </row>
    <row r="291" spans="1:17">
      <c r="A291" s="7" t="s">
        <v>285</v>
      </c>
      <c r="B291" s="5">
        <f>COUNTIF(Annotation!AN:AN,"Yes - Two polarities")</f>
        <v>20</v>
      </c>
      <c r="C291" s="14" t="s">
        <v>286</v>
      </c>
      <c r="D291" s="3"/>
      <c r="E291" s="3"/>
      <c r="F291" s="3"/>
      <c r="G291" s="3"/>
      <c r="H291" s="3"/>
      <c r="I291" s="3"/>
      <c r="J291" s="3"/>
      <c r="K291" s="3"/>
      <c r="L291" s="3"/>
      <c r="M291" s="3"/>
      <c r="N291" s="3"/>
      <c r="O291" s="3"/>
      <c r="P291" s="3"/>
      <c r="Q291" s="3"/>
    </row>
    <row r="292" spans="1:17">
      <c r="A292" s="7" t="s">
        <v>287</v>
      </c>
      <c r="B292" s="5">
        <f>COUNTIF(Annotation!AN:AN,"Yes - Three polarities")</f>
        <v>20</v>
      </c>
      <c r="C292" s="14" t="s">
        <v>288</v>
      </c>
      <c r="D292" s="3"/>
      <c r="E292" s="3"/>
      <c r="F292" s="3"/>
      <c r="G292" s="3"/>
      <c r="H292" s="3"/>
      <c r="I292" s="3"/>
      <c r="J292" s="3"/>
      <c r="K292" s="3"/>
      <c r="L292" s="3"/>
      <c r="M292" s="3"/>
      <c r="N292" s="3"/>
      <c r="O292" s="3"/>
      <c r="P292" s="3"/>
      <c r="Q292" s="3"/>
    </row>
    <row r="293" spans="1:17">
      <c r="A293" s="7" t="s">
        <v>289</v>
      </c>
      <c r="B293" s="5">
        <f>COUNTIF(Annotation!AN:AN,"Yes - Extending the sentiment polarities")</f>
        <v>2</v>
      </c>
      <c r="C293" s="14" t="s">
        <v>290</v>
      </c>
      <c r="D293" s="3"/>
      <c r="E293" s="3"/>
      <c r="F293" s="3"/>
      <c r="G293" s="3"/>
      <c r="H293" s="3"/>
      <c r="I293" s="3"/>
      <c r="J293" s="3"/>
      <c r="K293" s="3"/>
      <c r="L293" s="3"/>
      <c r="M293" s="3"/>
      <c r="N293" s="3"/>
      <c r="O293" s="3"/>
      <c r="P293" s="3"/>
      <c r="Q293" s="3"/>
    </row>
    <row r="294" spans="1:17">
      <c r="A294" s="7" t="s">
        <v>291</v>
      </c>
      <c r="B294" s="5">
        <f>COUNTIF(Annotation!AN:AN,"Yes - Emotion polarities approach")</f>
        <v>5</v>
      </c>
      <c r="C294" s="14" t="s">
        <v>292</v>
      </c>
      <c r="D294" s="3"/>
      <c r="E294" s="3"/>
      <c r="F294" s="3"/>
      <c r="G294" s="3"/>
      <c r="H294" s="3"/>
      <c r="I294" s="3"/>
      <c r="J294" s="3"/>
      <c r="K294" s="3"/>
      <c r="L294" s="3"/>
      <c r="M294" s="3"/>
      <c r="N294" s="3"/>
      <c r="O294" s="3"/>
      <c r="P294" s="3"/>
      <c r="Q294" s="3"/>
    </row>
    <row r="295" spans="1:17">
      <c r="A295" s="7" t="s">
        <v>293</v>
      </c>
      <c r="B295" s="5">
        <f>COUNTIF(Annotation!AN:AN,"Yes - Do multiple scenarios")</f>
        <v>4</v>
      </c>
      <c r="C295" s="14" t="s">
        <v>294</v>
      </c>
      <c r="D295" s="3"/>
      <c r="E295" s="3"/>
      <c r="F295" s="3"/>
      <c r="G295" s="3"/>
      <c r="H295" s="3"/>
      <c r="I295" s="3"/>
      <c r="J295" s="3"/>
      <c r="K295" s="3"/>
      <c r="L295" s="3"/>
      <c r="M295" s="3"/>
      <c r="N295" s="3"/>
      <c r="O295" s="3"/>
      <c r="P295" s="3"/>
      <c r="Q295" s="3"/>
    </row>
    <row r="296" spans="1:17">
      <c r="A296" s="4" t="s">
        <v>11</v>
      </c>
      <c r="B296" s="4">
        <f>SUM(B291:B295)</f>
        <v>51</v>
      </c>
      <c r="C296" s="25"/>
      <c r="D296" s="3"/>
      <c r="E296" s="3"/>
      <c r="F296" s="3"/>
      <c r="G296" s="3"/>
      <c r="H296" s="3"/>
      <c r="I296" s="3"/>
      <c r="J296" s="3"/>
      <c r="K296" s="3"/>
      <c r="L296" s="3"/>
      <c r="M296" s="3"/>
      <c r="N296" s="3"/>
      <c r="O296" s="3"/>
      <c r="P296" s="3"/>
      <c r="Q296" s="3"/>
    </row>
    <row r="297" spans="1:17">
      <c r="A297" s="3"/>
      <c r="B297" s="3"/>
      <c r="C297" s="3"/>
      <c r="D297" s="3"/>
      <c r="E297" s="3"/>
      <c r="F297" s="3"/>
      <c r="G297" s="3"/>
      <c r="H297" s="3"/>
      <c r="I297" s="3"/>
      <c r="J297" s="3"/>
      <c r="K297" s="3"/>
      <c r="L297" s="3"/>
      <c r="M297" s="3"/>
      <c r="N297" s="3"/>
      <c r="O297" s="3"/>
      <c r="P297" s="3"/>
      <c r="Q297" s="3"/>
    </row>
    <row r="298" spans="1:17">
      <c r="A298" s="9" t="s">
        <v>295</v>
      </c>
      <c r="B298" s="4" t="s">
        <v>2</v>
      </c>
      <c r="C298" s="3"/>
      <c r="D298" s="3"/>
      <c r="E298" s="3"/>
      <c r="F298" s="3"/>
      <c r="G298" s="3"/>
      <c r="H298" s="3"/>
      <c r="I298" s="3"/>
      <c r="J298" s="3"/>
      <c r="K298" s="3"/>
      <c r="L298" s="3"/>
      <c r="M298" s="3"/>
      <c r="N298" s="3"/>
      <c r="O298" s="3"/>
      <c r="P298" s="3"/>
      <c r="Q298" s="3"/>
    </row>
    <row r="299" spans="1:17">
      <c r="A299" s="14" t="s">
        <v>296</v>
      </c>
      <c r="B299" s="5">
        <f>COUNTIF(Annotation!AO:AO,"Yes - Document level")</f>
        <v>47</v>
      </c>
      <c r="C299" s="3"/>
      <c r="D299" s="3"/>
      <c r="E299" s="3"/>
      <c r="F299" s="3"/>
      <c r="G299" s="3"/>
      <c r="H299" s="3"/>
      <c r="I299" s="3"/>
      <c r="J299" s="3"/>
      <c r="K299" s="3"/>
      <c r="L299" s="3"/>
      <c r="M299" s="3"/>
      <c r="N299" s="3"/>
      <c r="O299" s="3"/>
      <c r="P299" s="3"/>
      <c r="Q299" s="3"/>
    </row>
    <row r="300" spans="1:17">
      <c r="A300" s="14" t="s">
        <v>297</v>
      </c>
      <c r="B300" s="5">
        <f>COUNTIF(Annotation!AO:AO,"Yes - Sentence level")</f>
        <v>4</v>
      </c>
      <c r="C300" s="3"/>
      <c r="D300" s="3"/>
      <c r="E300" s="3"/>
      <c r="F300" s="3"/>
      <c r="G300" s="3"/>
      <c r="H300" s="3"/>
      <c r="I300" s="3"/>
      <c r="J300" s="3"/>
      <c r="K300" s="3"/>
      <c r="L300" s="3"/>
      <c r="M300" s="3"/>
      <c r="N300" s="3"/>
      <c r="O300" s="3"/>
      <c r="P300" s="3"/>
      <c r="Q300" s="3"/>
    </row>
    <row r="301" spans="1:17">
      <c r="A301" s="4" t="s">
        <v>11</v>
      </c>
      <c r="B301" s="4">
        <f>SUM(B299:B300)</f>
        <v>51</v>
      </c>
      <c r="C301" s="3"/>
      <c r="D301" s="3"/>
      <c r="E301" s="3"/>
      <c r="F301" s="3"/>
      <c r="G301" s="3"/>
      <c r="H301" s="3"/>
      <c r="I301" s="3"/>
      <c r="J301" s="3"/>
      <c r="K301" s="3"/>
      <c r="L301" s="3"/>
      <c r="M301" s="3"/>
      <c r="N301" s="3"/>
      <c r="O301" s="3"/>
      <c r="P301" s="3"/>
      <c r="Q301" s="3"/>
    </row>
    <row r="302" spans="1:17">
      <c r="A302" s="3"/>
      <c r="B302" s="3"/>
      <c r="C302" s="3"/>
      <c r="D302" s="3"/>
      <c r="E302" s="3"/>
      <c r="F302" s="3"/>
      <c r="G302" s="3"/>
      <c r="H302" s="3"/>
      <c r="I302" s="3"/>
      <c r="J302" s="3"/>
      <c r="K302" s="3"/>
      <c r="L302" s="3"/>
      <c r="M302" s="3"/>
      <c r="N302" s="3"/>
      <c r="O302" s="3"/>
      <c r="P302" s="3"/>
      <c r="Q302" s="3"/>
    </row>
    <row r="303" spans="1:17">
      <c r="A303" s="3"/>
      <c r="B303" s="3"/>
      <c r="C303" s="3"/>
      <c r="D303" s="3"/>
      <c r="E303" s="3"/>
      <c r="F303" s="3"/>
      <c r="G303" s="3"/>
      <c r="H303" s="3"/>
      <c r="I303" s="3"/>
      <c r="J303" s="3"/>
      <c r="K303" s="3"/>
      <c r="L303" s="3"/>
      <c r="M303" s="3"/>
      <c r="N303" s="3"/>
      <c r="O303" s="3"/>
      <c r="P303" s="3"/>
      <c r="Q303" s="3"/>
    </row>
    <row r="304" spans="1:17">
      <c r="A304" s="1" t="s">
        <v>298</v>
      </c>
      <c r="B304" s="3"/>
      <c r="C304" s="3"/>
      <c r="D304" s="3"/>
      <c r="E304" s="3"/>
      <c r="F304" s="3"/>
      <c r="G304" s="3"/>
      <c r="H304" s="3"/>
      <c r="I304" s="3"/>
      <c r="J304" s="3"/>
      <c r="K304" s="3"/>
      <c r="L304" s="3"/>
      <c r="M304" s="3"/>
      <c r="N304" s="3"/>
      <c r="O304" s="3"/>
      <c r="P304" s="3"/>
      <c r="Q304" s="3"/>
    </row>
    <row r="305" spans="1:17">
      <c r="A305" s="9" t="s">
        <v>299</v>
      </c>
      <c r="B305" s="4" t="s">
        <v>2</v>
      </c>
      <c r="C305" s="4" t="s">
        <v>139</v>
      </c>
      <c r="D305" s="3"/>
      <c r="E305" s="3"/>
      <c r="F305" s="3"/>
      <c r="G305" s="3"/>
      <c r="H305" s="3"/>
      <c r="I305" s="3"/>
      <c r="J305" s="3"/>
      <c r="K305" s="3"/>
      <c r="L305" s="3"/>
      <c r="M305" s="3"/>
      <c r="N305" s="3"/>
      <c r="O305" s="3"/>
      <c r="P305" s="3"/>
      <c r="Q305" s="3"/>
    </row>
    <row r="306" spans="1:17">
      <c r="A306" s="7" t="s">
        <v>300</v>
      </c>
      <c r="B306" s="5">
        <f>COUNTIF(Annotation!AQ:AQ,"No")</f>
        <v>1</v>
      </c>
      <c r="C306" s="14">
        <v>19</v>
      </c>
      <c r="D306" s="3"/>
      <c r="E306" s="3"/>
      <c r="F306" s="3"/>
      <c r="G306" s="3"/>
      <c r="H306" s="3"/>
      <c r="I306" s="3"/>
      <c r="J306" s="3"/>
      <c r="K306" s="3"/>
      <c r="L306" s="3"/>
      <c r="M306" s="3"/>
      <c r="N306" s="3"/>
      <c r="O306" s="3"/>
      <c r="P306" s="3"/>
      <c r="Q306" s="3"/>
    </row>
    <row r="307" spans="1:17">
      <c r="A307" s="7" t="s">
        <v>301</v>
      </c>
      <c r="B307" s="5">
        <f>COUNTIF(Annotation!AQ:AQ,"Yes - Using SA library/pre-trained model")</f>
        <v>27</v>
      </c>
      <c r="C307" s="14" t="s">
        <v>302</v>
      </c>
      <c r="D307" s="3"/>
      <c r="E307" s="3"/>
      <c r="F307" s="3"/>
      <c r="G307" s="3"/>
      <c r="H307" s="3"/>
      <c r="I307" s="3"/>
      <c r="J307" s="3"/>
      <c r="K307" s="3"/>
      <c r="L307" s="3"/>
      <c r="M307" s="3"/>
      <c r="N307" s="3"/>
      <c r="O307" s="3"/>
      <c r="P307" s="3"/>
      <c r="Q307" s="3"/>
    </row>
    <row r="308" spans="1:17">
      <c r="A308" s="7" t="s">
        <v>303</v>
      </c>
      <c r="B308" s="5">
        <f>COUNTIF(Annotation!AQ:AQ,"Yes - Build lexicon based model")</f>
        <v>2</v>
      </c>
      <c r="C308" s="14" t="s">
        <v>304</v>
      </c>
      <c r="D308" s="3"/>
      <c r="E308" s="3"/>
      <c r="F308" s="3"/>
      <c r="G308" s="3"/>
      <c r="H308" s="3"/>
      <c r="I308" s="3"/>
      <c r="J308" s="3"/>
      <c r="K308" s="3"/>
      <c r="L308" s="3"/>
      <c r="M308" s="3"/>
      <c r="N308" s="3"/>
      <c r="O308" s="3"/>
      <c r="P308" s="3"/>
      <c r="Q308" s="3"/>
    </row>
    <row r="309" spans="1:17">
      <c r="A309" s="7" t="s">
        <v>305</v>
      </c>
      <c r="B309" s="5">
        <f>COUNTIF(Annotation!AQ:AQ,"Yes - Build classic ML based model")</f>
        <v>14</v>
      </c>
      <c r="C309" s="14" t="s">
        <v>306</v>
      </c>
      <c r="D309" s="3"/>
      <c r="E309" s="3"/>
      <c r="F309" s="3"/>
      <c r="G309" s="3"/>
      <c r="H309" s="3"/>
      <c r="I309" s="3"/>
      <c r="J309" s="3"/>
      <c r="K309" s="3"/>
      <c r="L309" s="3"/>
      <c r="M309" s="3"/>
      <c r="N309" s="3"/>
      <c r="O309" s="3"/>
      <c r="P309" s="3"/>
      <c r="Q309" s="3"/>
    </row>
    <row r="310" spans="1:17">
      <c r="A310" s="7" t="s">
        <v>307</v>
      </c>
      <c r="B310" s="5">
        <f>COUNTIF(Annotation!AQ:AQ,"Yes - Build DL based model")</f>
        <v>3</v>
      </c>
      <c r="C310" s="14" t="s">
        <v>308</v>
      </c>
      <c r="D310" s="3"/>
      <c r="E310" s="3"/>
      <c r="F310" s="3"/>
      <c r="G310" s="3"/>
      <c r="H310" s="3"/>
      <c r="I310" s="3"/>
      <c r="J310" s="3"/>
      <c r="K310" s="3"/>
      <c r="L310" s="3"/>
      <c r="M310" s="3"/>
      <c r="N310" s="3"/>
      <c r="O310" s="3"/>
      <c r="P310" s="3"/>
      <c r="Q310" s="3"/>
    </row>
    <row r="311" spans="1:17">
      <c r="A311" s="7" t="s">
        <v>309</v>
      </c>
      <c r="B311" s="5">
        <f>COUNTIF(Annotation!AQ:AQ,"Yes - Compare several approaches")</f>
        <v>4</v>
      </c>
      <c r="C311" s="14" t="s">
        <v>310</v>
      </c>
      <c r="D311" s="3"/>
      <c r="E311" s="3"/>
      <c r="F311" s="3"/>
      <c r="G311" s="3"/>
      <c r="H311" s="3"/>
      <c r="I311" s="3"/>
      <c r="J311" s="3"/>
      <c r="K311" s="3"/>
      <c r="L311" s="3"/>
      <c r="M311" s="3"/>
      <c r="N311" s="3"/>
      <c r="O311" s="3"/>
      <c r="P311" s="3"/>
      <c r="Q311" s="3"/>
    </row>
    <row r="312" spans="1:17">
      <c r="A312" s="4" t="s">
        <v>11</v>
      </c>
      <c r="B312" s="4">
        <f>SUM(B306:B311)</f>
        <v>51</v>
      </c>
      <c r="C312" s="27"/>
      <c r="D312" s="3"/>
      <c r="E312" s="3"/>
      <c r="F312" s="3"/>
      <c r="G312" s="3"/>
      <c r="H312" s="3"/>
      <c r="I312" s="3"/>
      <c r="J312" s="3"/>
      <c r="K312" s="3"/>
      <c r="L312" s="3"/>
      <c r="M312" s="3"/>
      <c r="N312" s="3"/>
      <c r="O312" s="3"/>
      <c r="P312" s="3"/>
      <c r="Q312" s="3"/>
    </row>
    <row r="313" spans="1:17">
      <c r="A313" s="3"/>
      <c r="B313" s="3"/>
      <c r="C313" s="3"/>
      <c r="D313" s="3"/>
      <c r="E313" s="3"/>
      <c r="F313" s="3"/>
      <c r="G313" s="3"/>
      <c r="H313" s="3"/>
      <c r="I313" s="3"/>
      <c r="J313" s="3"/>
      <c r="K313" s="3"/>
      <c r="L313" s="3"/>
      <c r="M313" s="3"/>
      <c r="N313" s="3"/>
      <c r="O313" s="3"/>
      <c r="P313" s="3"/>
      <c r="Q313" s="3"/>
    </row>
    <row r="314" spans="1:17">
      <c r="A314" s="9" t="s">
        <v>311</v>
      </c>
      <c r="B314" s="4" t="s">
        <v>312</v>
      </c>
      <c r="C314" s="4" t="s">
        <v>2</v>
      </c>
      <c r="D314" s="4" t="s">
        <v>139</v>
      </c>
      <c r="E314" s="2"/>
      <c r="F314" s="19" t="s">
        <v>311</v>
      </c>
      <c r="G314" s="3" t="s">
        <v>2</v>
      </c>
      <c r="H314" s="3"/>
      <c r="I314" s="3"/>
      <c r="J314" s="3"/>
      <c r="K314" s="3"/>
      <c r="L314" s="3"/>
      <c r="M314" s="3"/>
      <c r="N314" s="3"/>
      <c r="O314" s="3"/>
      <c r="P314" s="3"/>
      <c r="Q314" s="3"/>
    </row>
    <row r="315" spans="1:17">
      <c r="A315" s="10" t="s">
        <v>313</v>
      </c>
      <c r="B315" s="5" t="s">
        <v>314</v>
      </c>
      <c r="C315" s="5">
        <v>1</v>
      </c>
      <c r="D315" s="14">
        <v>29</v>
      </c>
      <c r="E315" s="3"/>
      <c r="F315" s="19" t="s">
        <v>313</v>
      </c>
      <c r="G315" s="3">
        <v>3</v>
      </c>
      <c r="H315" s="3"/>
      <c r="I315" s="3"/>
      <c r="J315" s="3"/>
      <c r="K315" s="3"/>
      <c r="L315" s="3"/>
      <c r="M315" s="3"/>
      <c r="N315" s="3"/>
      <c r="O315" s="3"/>
      <c r="P315" s="3"/>
      <c r="Q315" s="3"/>
    </row>
    <row r="316" spans="1:17">
      <c r="A316" s="10" t="s">
        <v>313</v>
      </c>
      <c r="B316" s="5" t="s">
        <v>315</v>
      </c>
      <c r="C316" s="5">
        <v>1</v>
      </c>
      <c r="D316" s="14">
        <v>86</v>
      </c>
      <c r="E316" s="3"/>
      <c r="F316" s="19" t="s">
        <v>316</v>
      </c>
      <c r="G316" s="3">
        <f>SUM(C318:C328)</f>
        <v>29</v>
      </c>
      <c r="H316" s="3"/>
      <c r="I316" s="3"/>
      <c r="J316" s="3"/>
      <c r="K316" s="3"/>
      <c r="L316" s="3"/>
      <c r="M316" s="3"/>
      <c r="N316" s="3"/>
      <c r="O316" s="3"/>
      <c r="P316" s="3"/>
      <c r="Q316" s="3"/>
    </row>
    <row r="317" spans="1:17">
      <c r="A317" s="10" t="s">
        <v>313</v>
      </c>
      <c r="B317" s="14" t="s">
        <v>317</v>
      </c>
      <c r="C317" s="5">
        <v>1</v>
      </c>
      <c r="D317" s="14">
        <v>63</v>
      </c>
      <c r="E317" s="3"/>
      <c r="F317" s="19" t="s">
        <v>318</v>
      </c>
      <c r="G317" s="3">
        <v>4</v>
      </c>
      <c r="H317" s="3"/>
      <c r="I317" s="3"/>
      <c r="J317" s="3"/>
      <c r="K317" s="3"/>
      <c r="L317" s="3"/>
      <c r="M317" s="3"/>
      <c r="N317" s="3"/>
      <c r="O317" s="3"/>
      <c r="P317" s="3"/>
      <c r="Q317" s="3"/>
    </row>
    <row r="318" spans="1:17">
      <c r="A318" s="10" t="s">
        <v>316</v>
      </c>
      <c r="B318" s="5" t="s">
        <v>319</v>
      </c>
      <c r="C318" s="5">
        <v>5</v>
      </c>
      <c r="D318" s="14" t="s">
        <v>320</v>
      </c>
      <c r="E318" s="3"/>
      <c r="F318" s="19" t="s">
        <v>321</v>
      </c>
      <c r="G318" s="3">
        <f>SUM(C331:C336)</f>
        <v>34</v>
      </c>
      <c r="H318" s="3"/>
      <c r="I318" s="3"/>
      <c r="J318" s="3"/>
      <c r="K318" s="3"/>
      <c r="L318" s="3"/>
      <c r="M318" s="3"/>
      <c r="N318" s="3"/>
      <c r="O318" s="3"/>
      <c r="P318" s="3"/>
      <c r="Q318" s="3"/>
    </row>
    <row r="319" spans="1:17">
      <c r="A319" s="10" t="s">
        <v>316</v>
      </c>
      <c r="B319" s="5" t="s">
        <v>322</v>
      </c>
      <c r="C319" s="5">
        <v>5</v>
      </c>
      <c r="D319" s="5" t="s">
        <v>323</v>
      </c>
      <c r="E319" s="3"/>
      <c r="F319" s="19" t="s">
        <v>324</v>
      </c>
      <c r="G319" s="3">
        <f>SUM(C338:C347)</f>
        <v>14</v>
      </c>
      <c r="H319" s="3"/>
      <c r="I319" s="3"/>
      <c r="J319" s="3"/>
      <c r="K319" s="3"/>
      <c r="L319" s="3"/>
      <c r="M319" s="3"/>
      <c r="N319" s="3"/>
      <c r="O319" s="3"/>
      <c r="P319" s="3"/>
      <c r="Q319" s="3"/>
    </row>
    <row r="320" spans="1:17">
      <c r="A320" s="10" t="s">
        <v>316</v>
      </c>
      <c r="B320" s="5" t="s">
        <v>325</v>
      </c>
      <c r="C320" s="5">
        <v>6</v>
      </c>
      <c r="D320" s="5" t="s">
        <v>326</v>
      </c>
      <c r="E320" s="3"/>
      <c r="F320" s="3"/>
      <c r="G320" s="3"/>
      <c r="H320" s="3"/>
      <c r="I320" s="3"/>
      <c r="J320" s="3"/>
      <c r="K320" s="3"/>
      <c r="L320" s="3"/>
      <c r="M320" s="3"/>
      <c r="N320" s="3"/>
      <c r="O320" s="3"/>
      <c r="P320" s="3"/>
      <c r="Q320" s="3"/>
    </row>
    <row r="321" spans="1:17">
      <c r="A321" s="10" t="s">
        <v>316</v>
      </c>
      <c r="B321" s="5" t="s">
        <v>327</v>
      </c>
      <c r="C321" s="5">
        <v>2</v>
      </c>
      <c r="D321" s="5" t="s">
        <v>328</v>
      </c>
      <c r="E321" s="3"/>
      <c r="F321" s="3"/>
      <c r="G321" s="3"/>
      <c r="H321" s="3"/>
      <c r="I321" s="3"/>
      <c r="J321" s="3"/>
      <c r="K321" s="3"/>
      <c r="L321" s="3"/>
      <c r="M321" s="3"/>
      <c r="N321" s="3"/>
      <c r="O321" s="3"/>
      <c r="P321" s="3"/>
      <c r="Q321" s="3"/>
    </row>
    <row r="322" spans="1:17">
      <c r="A322" s="10" t="s">
        <v>316</v>
      </c>
      <c r="B322" s="5" t="s">
        <v>329</v>
      </c>
      <c r="C322" s="5">
        <v>1</v>
      </c>
      <c r="D322" s="26" t="s">
        <v>330</v>
      </c>
      <c r="E322" s="3"/>
      <c r="F322" s="3"/>
      <c r="G322" s="3"/>
      <c r="H322" s="3"/>
      <c r="I322" s="3"/>
      <c r="J322" s="3"/>
      <c r="K322" s="3"/>
      <c r="L322" s="3"/>
      <c r="M322" s="3"/>
      <c r="N322" s="3"/>
      <c r="O322" s="3"/>
      <c r="P322" s="3"/>
      <c r="Q322" s="3"/>
    </row>
    <row r="323" spans="1:17">
      <c r="A323" s="10" t="s">
        <v>316</v>
      </c>
      <c r="B323" s="5" t="s">
        <v>331</v>
      </c>
      <c r="C323" s="5">
        <v>2</v>
      </c>
      <c r="D323" s="5" t="s">
        <v>205</v>
      </c>
      <c r="E323" s="3"/>
      <c r="F323" s="3"/>
      <c r="G323" s="3"/>
      <c r="H323" s="3"/>
      <c r="I323" s="3"/>
      <c r="J323" s="3"/>
      <c r="K323" s="3"/>
      <c r="L323" s="3"/>
      <c r="M323" s="3"/>
      <c r="N323" s="3"/>
      <c r="O323" s="3"/>
      <c r="P323" s="3"/>
      <c r="Q323" s="3"/>
    </row>
    <row r="324" spans="1:17">
      <c r="A324" s="10" t="s">
        <v>316</v>
      </c>
      <c r="B324" s="5" t="s">
        <v>332</v>
      </c>
      <c r="C324" s="5">
        <v>2</v>
      </c>
      <c r="D324" s="5" t="s">
        <v>333</v>
      </c>
      <c r="E324" s="3"/>
      <c r="F324" s="3"/>
      <c r="G324" s="3"/>
      <c r="H324" s="3"/>
      <c r="I324" s="3"/>
      <c r="J324" s="3"/>
      <c r="K324" s="3"/>
      <c r="L324" s="3"/>
      <c r="M324" s="3"/>
      <c r="N324" s="3"/>
      <c r="O324" s="3"/>
      <c r="P324" s="3"/>
      <c r="Q324" s="3"/>
    </row>
    <row r="325" spans="1:17">
      <c r="A325" s="10" t="s">
        <v>316</v>
      </c>
      <c r="B325" s="5" t="s">
        <v>334</v>
      </c>
      <c r="C325" s="5">
        <v>3</v>
      </c>
      <c r="D325" s="5" t="s">
        <v>335</v>
      </c>
      <c r="E325" s="3"/>
      <c r="F325" s="3"/>
      <c r="G325" s="3"/>
      <c r="H325" s="3"/>
      <c r="I325" s="3"/>
      <c r="J325" s="3"/>
      <c r="K325" s="3"/>
      <c r="L325" s="3"/>
      <c r="M325" s="3"/>
      <c r="N325" s="3"/>
      <c r="O325" s="3"/>
      <c r="P325" s="3"/>
      <c r="Q325" s="3"/>
    </row>
    <row r="326" spans="1:17">
      <c r="A326" s="10" t="s">
        <v>316</v>
      </c>
      <c r="B326" s="5" t="s">
        <v>336</v>
      </c>
      <c r="C326" s="5">
        <v>1</v>
      </c>
      <c r="D326" s="5">
        <v>78</v>
      </c>
      <c r="E326" s="3"/>
      <c r="F326" s="3"/>
      <c r="G326" s="3"/>
      <c r="H326" s="3"/>
      <c r="I326" s="3"/>
      <c r="J326" s="3"/>
      <c r="K326" s="3"/>
      <c r="L326" s="3"/>
      <c r="M326" s="3"/>
      <c r="N326" s="3"/>
      <c r="O326" s="3"/>
      <c r="P326" s="3"/>
      <c r="Q326" s="3"/>
    </row>
    <row r="327" spans="1:17">
      <c r="A327" s="10" t="s">
        <v>316</v>
      </c>
      <c r="B327" s="5" t="s">
        <v>337</v>
      </c>
      <c r="C327" s="5">
        <v>1</v>
      </c>
      <c r="D327" s="5">
        <v>78</v>
      </c>
      <c r="E327" s="3"/>
      <c r="F327" s="3"/>
      <c r="G327" s="3"/>
      <c r="H327" s="3"/>
      <c r="I327" s="3"/>
      <c r="J327" s="3"/>
      <c r="K327" s="3"/>
      <c r="L327" s="3"/>
      <c r="M327" s="3"/>
      <c r="N327" s="3"/>
      <c r="O327" s="3"/>
      <c r="P327" s="3"/>
      <c r="Q327" s="3"/>
    </row>
    <row r="328" spans="1:17">
      <c r="A328" s="10" t="s">
        <v>316</v>
      </c>
      <c r="B328" s="5" t="s">
        <v>338</v>
      </c>
      <c r="C328" s="5">
        <v>1</v>
      </c>
      <c r="D328" s="5">
        <v>83</v>
      </c>
      <c r="E328" s="3"/>
      <c r="F328" s="3"/>
      <c r="G328" s="3"/>
      <c r="H328" s="3"/>
      <c r="I328" s="3"/>
      <c r="J328" s="3"/>
      <c r="K328" s="3"/>
      <c r="L328" s="3"/>
      <c r="M328" s="3"/>
      <c r="N328" s="3"/>
      <c r="O328" s="3"/>
      <c r="P328" s="3"/>
      <c r="Q328" s="3"/>
    </row>
    <row r="329" spans="1:17">
      <c r="A329" s="10" t="s">
        <v>318</v>
      </c>
      <c r="B329" s="5" t="s">
        <v>339</v>
      </c>
      <c r="C329" s="5">
        <v>3</v>
      </c>
      <c r="D329" s="5" t="s">
        <v>340</v>
      </c>
      <c r="E329" s="3"/>
      <c r="F329" s="3"/>
      <c r="G329" s="3"/>
      <c r="H329" s="3"/>
      <c r="I329" s="3"/>
      <c r="J329" s="3"/>
      <c r="K329" s="3"/>
      <c r="L329" s="3"/>
      <c r="M329" s="3"/>
      <c r="N329" s="3"/>
      <c r="O329" s="3"/>
      <c r="P329" s="3"/>
      <c r="Q329" s="3"/>
    </row>
    <row r="330" spans="1:17">
      <c r="A330" s="10" t="s">
        <v>318</v>
      </c>
      <c r="B330" s="5" t="s">
        <v>341</v>
      </c>
      <c r="C330" s="5">
        <v>1</v>
      </c>
      <c r="D330" s="5">
        <v>28</v>
      </c>
      <c r="E330" s="3"/>
      <c r="F330" s="3"/>
      <c r="G330" s="3"/>
      <c r="H330" s="3"/>
      <c r="I330" s="3"/>
      <c r="J330" s="3"/>
      <c r="K330" s="3"/>
      <c r="L330" s="3"/>
      <c r="M330" s="3"/>
      <c r="N330" s="3"/>
      <c r="O330" s="3"/>
      <c r="P330" s="3"/>
      <c r="Q330" s="3"/>
    </row>
    <row r="331" spans="1:17">
      <c r="A331" s="10" t="s">
        <v>321</v>
      </c>
      <c r="B331" s="5" t="s">
        <v>342</v>
      </c>
      <c r="C331" s="5">
        <v>7</v>
      </c>
      <c r="D331" s="5" t="s">
        <v>343</v>
      </c>
      <c r="E331" s="3"/>
      <c r="F331" s="3"/>
      <c r="G331" s="3"/>
      <c r="H331" s="3"/>
      <c r="I331" s="3"/>
      <c r="J331" s="3"/>
      <c r="K331" s="3"/>
      <c r="L331" s="3"/>
      <c r="M331" s="3"/>
      <c r="N331" s="3"/>
      <c r="O331" s="3"/>
      <c r="P331" s="3"/>
      <c r="Q331" s="3"/>
    </row>
    <row r="332" spans="1:17">
      <c r="A332" s="10" t="s">
        <v>321</v>
      </c>
      <c r="B332" s="5" t="s">
        <v>344</v>
      </c>
      <c r="C332" s="5">
        <v>13</v>
      </c>
      <c r="D332" s="5" t="s">
        <v>345</v>
      </c>
      <c r="E332" s="3"/>
      <c r="F332" s="3"/>
      <c r="G332" s="3"/>
      <c r="H332" s="3"/>
      <c r="I332" s="3"/>
      <c r="J332" s="3"/>
      <c r="K332" s="3"/>
      <c r="L332" s="3"/>
      <c r="M332" s="3"/>
      <c r="N332" s="3"/>
      <c r="O332" s="3"/>
      <c r="P332" s="3"/>
      <c r="Q332" s="3"/>
    </row>
    <row r="333" spans="1:17">
      <c r="A333" s="10" t="s">
        <v>321</v>
      </c>
      <c r="B333" s="5" t="s">
        <v>346</v>
      </c>
      <c r="C333" s="5">
        <v>6</v>
      </c>
      <c r="D333" s="5" t="s">
        <v>347</v>
      </c>
      <c r="E333" s="3"/>
      <c r="F333" s="3"/>
      <c r="G333" s="3"/>
      <c r="H333" s="3"/>
      <c r="I333" s="3"/>
      <c r="J333" s="3"/>
      <c r="K333" s="3"/>
      <c r="L333" s="3"/>
      <c r="M333" s="3"/>
      <c r="N333" s="3"/>
      <c r="O333" s="3"/>
      <c r="P333" s="3"/>
      <c r="Q333" s="3"/>
    </row>
    <row r="334" spans="1:17">
      <c r="A334" s="10" t="s">
        <v>321</v>
      </c>
      <c r="B334" s="5" t="s">
        <v>348</v>
      </c>
      <c r="C334" s="5">
        <v>1</v>
      </c>
      <c r="D334" s="5">
        <v>81</v>
      </c>
      <c r="E334" s="3"/>
      <c r="F334" s="3"/>
      <c r="G334" s="3"/>
      <c r="H334" s="3"/>
      <c r="I334" s="3"/>
      <c r="J334" s="3"/>
      <c r="K334" s="3"/>
      <c r="L334" s="3"/>
      <c r="M334" s="3"/>
      <c r="N334" s="3"/>
      <c r="O334" s="3"/>
      <c r="P334" s="3"/>
      <c r="Q334" s="3"/>
    </row>
    <row r="335" spans="1:17">
      <c r="A335" s="10" t="s">
        <v>321</v>
      </c>
      <c r="B335" s="5" t="s">
        <v>349</v>
      </c>
      <c r="C335" s="5">
        <v>6</v>
      </c>
      <c r="D335" s="5" t="s">
        <v>350</v>
      </c>
      <c r="E335" s="3"/>
      <c r="F335" s="3"/>
      <c r="G335" s="3"/>
      <c r="H335" s="3"/>
      <c r="I335" s="3"/>
      <c r="J335" s="3"/>
      <c r="K335" s="3"/>
      <c r="L335" s="3"/>
      <c r="M335" s="3"/>
      <c r="N335" s="3"/>
      <c r="O335" s="3"/>
      <c r="P335" s="3"/>
      <c r="Q335" s="3"/>
    </row>
    <row r="336" spans="1:17">
      <c r="A336" s="10" t="s">
        <v>321</v>
      </c>
      <c r="B336" s="5" t="s">
        <v>351</v>
      </c>
      <c r="C336" s="5">
        <v>1</v>
      </c>
      <c r="D336" s="5">
        <v>90</v>
      </c>
      <c r="E336" s="3"/>
      <c r="F336" s="3"/>
      <c r="G336" s="3"/>
      <c r="H336" s="3"/>
      <c r="I336" s="3"/>
      <c r="J336" s="3"/>
      <c r="K336" s="3"/>
      <c r="L336" s="3"/>
      <c r="M336" s="3"/>
      <c r="N336" s="3"/>
      <c r="O336" s="3"/>
      <c r="P336" s="3"/>
      <c r="Q336" s="3"/>
    </row>
    <row r="337" spans="1:17">
      <c r="A337" s="10" t="s">
        <v>321</v>
      </c>
      <c r="B337" s="5" t="s">
        <v>352</v>
      </c>
      <c r="C337" s="5">
        <v>1</v>
      </c>
      <c r="D337" s="5">
        <v>90</v>
      </c>
      <c r="E337" s="3"/>
      <c r="F337" s="3"/>
      <c r="G337" s="3"/>
      <c r="H337" s="3"/>
      <c r="I337" s="3"/>
      <c r="J337" s="3"/>
      <c r="K337" s="3"/>
      <c r="L337" s="3"/>
      <c r="M337" s="3"/>
      <c r="N337" s="3"/>
      <c r="O337" s="3"/>
      <c r="P337" s="3"/>
      <c r="Q337" s="3"/>
    </row>
    <row r="338" spans="1:17">
      <c r="A338" s="10" t="s">
        <v>324</v>
      </c>
      <c r="B338" s="5" t="s">
        <v>353</v>
      </c>
      <c r="C338" s="5">
        <v>2</v>
      </c>
      <c r="D338" s="5" t="s">
        <v>354</v>
      </c>
      <c r="E338" s="3"/>
      <c r="F338" s="3"/>
      <c r="G338" s="3"/>
      <c r="H338" s="3"/>
      <c r="I338" s="3"/>
      <c r="J338" s="3"/>
      <c r="K338" s="3"/>
      <c r="L338" s="3"/>
      <c r="M338" s="3"/>
      <c r="N338" s="3"/>
      <c r="O338" s="3"/>
      <c r="P338" s="3"/>
      <c r="Q338" s="3"/>
    </row>
    <row r="339" spans="1:17">
      <c r="A339" s="10" t="s">
        <v>324</v>
      </c>
      <c r="B339" s="5" t="s">
        <v>355</v>
      </c>
      <c r="C339" s="5">
        <v>1</v>
      </c>
      <c r="D339" s="5">
        <v>27</v>
      </c>
      <c r="E339" s="3"/>
      <c r="F339" s="3"/>
      <c r="G339" s="3"/>
      <c r="H339" s="3"/>
      <c r="I339" s="3"/>
      <c r="J339" s="3"/>
      <c r="K339" s="3"/>
      <c r="L339" s="3"/>
      <c r="M339" s="3"/>
      <c r="N339" s="3"/>
      <c r="O339" s="3"/>
      <c r="P339" s="3"/>
      <c r="Q339" s="3"/>
    </row>
    <row r="340" spans="1:17">
      <c r="A340" s="10" t="s">
        <v>324</v>
      </c>
      <c r="B340" s="5" t="s">
        <v>356</v>
      </c>
      <c r="C340" s="5">
        <v>2</v>
      </c>
      <c r="D340" s="5" t="s">
        <v>357</v>
      </c>
      <c r="E340" s="3"/>
      <c r="F340" s="3"/>
      <c r="G340" s="3"/>
      <c r="H340" s="3"/>
      <c r="I340" s="3"/>
      <c r="J340" s="3"/>
      <c r="K340" s="3"/>
      <c r="L340" s="3"/>
      <c r="M340" s="3"/>
      <c r="N340" s="3"/>
      <c r="O340" s="3"/>
      <c r="P340" s="3"/>
      <c r="Q340" s="3"/>
    </row>
    <row r="341" spans="1:17">
      <c r="A341" s="10" t="s">
        <v>324</v>
      </c>
      <c r="B341" s="5" t="s">
        <v>358</v>
      </c>
      <c r="C341" s="5">
        <v>1</v>
      </c>
      <c r="D341" s="5">
        <v>20</v>
      </c>
      <c r="E341" s="3"/>
      <c r="F341" s="3"/>
      <c r="G341" s="3"/>
      <c r="H341" s="3"/>
      <c r="I341" s="3"/>
      <c r="J341" s="3"/>
      <c r="K341" s="3"/>
      <c r="L341" s="3"/>
      <c r="M341" s="3"/>
      <c r="N341" s="3"/>
      <c r="O341" s="3"/>
      <c r="P341" s="3"/>
      <c r="Q341" s="3"/>
    </row>
    <row r="342" spans="1:17">
      <c r="A342" s="10" t="s">
        <v>324</v>
      </c>
      <c r="B342" s="5" t="s">
        <v>359</v>
      </c>
      <c r="C342" s="5">
        <v>1</v>
      </c>
      <c r="D342" s="26" t="s">
        <v>360</v>
      </c>
      <c r="E342" s="3"/>
      <c r="F342" s="3"/>
      <c r="G342" s="3"/>
      <c r="H342" s="3"/>
      <c r="I342" s="3"/>
      <c r="J342" s="3"/>
      <c r="K342" s="3"/>
      <c r="L342" s="3"/>
      <c r="M342" s="3"/>
      <c r="N342" s="3"/>
      <c r="O342" s="3"/>
      <c r="P342" s="3"/>
      <c r="Q342" s="3"/>
    </row>
    <row r="343" spans="1:17">
      <c r="A343" s="10" t="s">
        <v>324</v>
      </c>
      <c r="B343" s="5" t="s">
        <v>361</v>
      </c>
      <c r="C343" s="5">
        <v>2</v>
      </c>
      <c r="D343" s="5" t="s">
        <v>362</v>
      </c>
      <c r="E343" s="3"/>
      <c r="F343" s="3"/>
      <c r="G343" s="3"/>
      <c r="H343" s="3"/>
      <c r="I343" s="3"/>
      <c r="J343" s="3"/>
      <c r="K343" s="3"/>
      <c r="L343" s="3"/>
      <c r="M343" s="3"/>
      <c r="N343" s="3"/>
      <c r="O343" s="3"/>
      <c r="P343" s="3"/>
      <c r="Q343" s="3"/>
    </row>
    <row r="344" spans="1:17">
      <c r="A344" s="10" t="s">
        <v>324</v>
      </c>
      <c r="B344" s="5" t="s">
        <v>363</v>
      </c>
      <c r="C344" s="5">
        <v>1</v>
      </c>
      <c r="D344" s="5">
        <v>27</v>
      </c>
      <c r="E344" s="3"/>
      <c r="F344" s="3"/>
      <c r="G344" s="3"/>
      <c r="H344" s="3"/>
      <c r="I344" s="3"/>
      <c r="J344" s="3"/>
      <c r="K344" s="3"/>
      <c r="L344" s="3"/>
      <c r="M344" s="3"/>
      <c r="N344" s="3"/>
      <c r="O344" s="3"/>
      <c r="P344" s="3"/>
      <c r="Q344" s="3"/>
    </row>
    <row r="345" spans="1:17">
      <c r="A345" s="10" t="s">
        <v>324</v>
      </c>
      <c r="B345" s="5" t="s">
        <v>364</v>
      </c>
      <c r="C345" s="5">
        <v>2</v>
      </c>
      <c r="D345" s="5" t="s">
        <v>365</v>
      </c>
      <c r="E345" s="3"/>
      <c r="F345" s="3"/>
      <c r="G345" s="3"/>
      <c r="H345" s="3"/>
      <c r="I345" s="3"/>
      <c r="J345" s="3"/>
      <c r="K345" s="3"/>
      <c r="L345" s="3"/>
      <c r="M345" s="3"/>
      <c r="N345" s="3"/>
      <c r="O345" s="3"/>
      <c r="P345" s="3"/>
      <c r="Q345" s="3"/>
    </row>
    <row r="346" spans="1:17">
      <c r="A346" s="10" t="s">
        <v>324</v>
      </c>
      <c r="B346" s="5" t="s">
        <v>366</v>
      </c>
      <c r="C346" s="5">
        <v>1</v>
      </c>
      <c r="D346" s="5">
        <v>85</v>
      </c>
      <c r="E346" s="3"/>
      <c r="F346" s="3"/>
      <c r="G346" s="3"/>
      <c r="H346" s="3"/>
      <c r="I346" s="3"/>
      <c r="J346" s="3"/>
      <c r="K346" s="3"/>
      <c r="L346" s="3"/>
      <c r="M346" s="3"/>
      <c r="N346" s="3"/>
      <c r="O346" s="3"/>
      <c r="P346" s="3"/>
      <c r="Q346" s="3"/>
    </row>
    <row r="347" spans="1:17">
      <c r="A347" s="10" t="s">
        <v>324</v>
      </c>
      <c r="B347" s="5" t="s">
        <v>367</v>
      </c>
      <c r="C347" s="5">
        <v>1</v>
      </c>
      <c r="D347" s="5">
        <v>47</v>
      </c>
      <c r="E347" s="3"/>
      <c r="F347" s="3"/>
      <c r="G347" s="3"/>
      <c r="H347" s="3"/>
      <c r="I347" s="3"/>
      <c r="J347" s="3"/>
      <c r="K347" s="3"/>
      <c r="L347" s="3"/>
      <c r="M347" s="3"/>
      <c r="N347" s="3"/>
      <c r="O347" s="3"/>
      <c r="P347" s="3"/>
      <c r="Q347" s="3"/>
    </row>
    <row r="348" spans="1:17">
      <c r="A348" s="4" t="s">
        <v>11</v>
      </c>
      <c r="B348" s="4">
        <f>COUNTIF(B315:B347,"&lt;&gt;")</f>
        <v>33</v>
      </c>
      <c r="C348" s="4">
        <f>SUM(C315:C347)</f>
        <v>85</v>
      </c>
      <c r="D348" s="4"/>
      <c r="E348" s="3"/>
      <c r="F348" s="3"/>
      <c r="G348" s="3"/>
      <c r="H348" s="3"/>
      <c r="I348" s="3"/>
      <c r="J348" s="3"/>
      <c r="K348" s="3"/>
      <c r="L348" s="3"/>
      <c r="M348" s="3"/>
      <c r="N348" s="3"/>
      <c r="O348" s="3"/>
      <c r="P348" s="3"/>
      <c r="Q348" s="3"/>
    </row>
    <row r="349" spans="1:17">
      <c r="A349" s="3"/>
      <c r="B349" s="3"/>
      <c r="C349" s="3"/>
      <c r="D349" s="3"/>
      <c r="E349" s="3"/>
      <c r="F349" s="3"/>
      <c r="G349" s="3"/>
      <c r="H349" s="3"/>
      <c r="I349" s="3"/>
      <c r="J349" s="3"/>
      <c r="K349" s="3"/>
      <c r="L349" s="3"/>
      <c r="M349" s="3"/>
      <c r="N349" s="3"/>
      <c r="O349" s="3"/>
      <c r="P349" s="3"/>
      <c r="Q349" s="3"/>
    </row>
    <row r="350" spans="1:17">
      <c r="A350" s="9" t="s">
        <v>368</v>
      </c>
      <c r="B350" s="4" t="s">
        <v>369</v>
      </c>
      <c r="C350" s="4" t="s">
        <v>2</v>
      </c>
      <c r="D350" s="4" t="s">
        <v>38</v>
      </c>
      <c r="E350" s="3"/>
      <c r="F350" s="3"/>
      <c r="G350" s="3"/>
      <c r="H350" s="3"/>
      <c r="I350" s="3"/>
      <c r="J350" s="3"/>
      <c r="K350" s="3"/>
      <c r="L350" s="3"/>
      <c r="M350" s="3"/>
      <c r="N350" s="3"/>
      <c r="O350" s="3"/>
      <c r="P350" s="3"/>
      <c r="Q350" s="3"/>
    </row>
    <row r="351" spans="1:17">
      <c r="A351" s="35" t="s">
        <v>370</v>
      </c>
      <c r="B351" s="5" t="s">
        <v>371</v>
      </c>
      <c r="C351" s="5">
        <v>3</v>
      </c>
      <c r="D351" s="14" t="s">
        <v>372</v>
      </c>
      <c r="E351" s="3"/>
      <c r="F351" s="3"/>
      <c r="G351" s="3"/>
      <c r="H351" s="3"/>
      <c r="I351" s="3"/>
      <c r="J351" s="3"/>
      <c r="K351" s="3"/>
      <c r="L351" s="3"/>
      <c r="M351" s="3"/>
      <c r="N351" s="3"/>
      <c r="O351" s="3"/>
      <c r="P351" s="3"/>
      <c r="Q351" s="3"/>
    </row>
    <row r="352" spans="1:17">
      <c r="A352" s="36"/>
      <c r="B352" s="5" t="s">
        <v>373</v>
      </c>
      <c r="C352" s="5">
        <v>6</v>
      </c>
      <c r="D352" s="5" t="s">
        <v>374</v>
      </c>
      <c r="E352" s="3"/>
      <c r="F352" s="3"/>
      <c r="G352" s="3"/>
      <c r="H352" s="3"/>
      <c r="I352" s="3"/>
      <c r="J352" s="3"/>
      <c r="K352" s="3"/>
      <c r="L352" s="3"/>
      <c r="M352" s="3"/>
      <c r="N352" s="3"/>
      <c r="O352" s="3"/>
      <c r="P352" s="3"/>
      <c r="Q352" s="3"/>
    </row>
    <row r="353" spans="1:17">
      <c r="A353" s="36"/>
      <c r="B353" s="5" t="s">
        <v>375</v>
      </c>
      <c r="C353" s="5">
        <v>2</v>
      </c>
      <c r="D353" s="5" t="s">
        <v>376</v>
      </c>
      <c r="E353" s="3"/>
      <c r="F353" s="3"/>
      <c r="G353" s="3"/>
      <c r="H353" s="3"/>
      <c r="I353" s="3"/>
      <c r="J353" s="3"/>
      <c r="K353" s="3"/>
      <c r="L353" s="3"/>
      <c r="M353" s="3"/>
      <c r="N353" s="3"/>
      <c r="O353" s="3"/>
      <c r="P353" s="3"/>
      <c r="Q353" s="3"/>
    </row>
    <row r="354" spans="1:17">
      <c r="A354" s="36"/>
      <c r="B354" s="5" t="s">
        <v>377</v>
      </c>
      <c r="C354" s="5">
        <v>2</v>
      </c>
      <c r="D354" s="5" t="s">
        <v>378</v>
      </c>
      <c r="E354" s="3"/>
      <c r="F354" s="3"/>
      <c r="G354" s="3"/>
      <c r="H354" s="3"/>
      <c r="I354" s="3"/>
      <c r="J354" s="3"/>
      <c r="K354" s="3"/>
      <c r="L354" s="3"/>
      <c r="M354" s="3"/>
      <c r="N354" s="3"/>
      <c r="O354" s="3"/>
      <c r="P354" s="3"/>
      <c r="Q354" s="3"/>
    </row>
    <row r="355" spans="1:17">
      <c r="A355" s="36"/>
      <c r="B355" s="5" t="s">
        <v>379</v>
      </c>
      <c r="C355" s="5">
        <v>2</v>
      </c>
      <c r="D355" s="5" t="s">
        <v>380</v>
      </c>
      <c r="E355" s="3"/>
      <c r="F355" s="3"/>
      <c r="G355" s="3"/>
      <c r="H355" s="3"/>
      <c r="I355" s="3"/>
      <c r="J355" s="3"/>
      <c r="K355" s="3"/>
      <c r="L355" s="3"/>
      <c r="M355" s="3"/>
      <c r="N355" s="3"/>
      <c r="O355" s="3"/>
      <c r="P355" s="3"/>
      <c r="Q355" s="3"/>
    </row>
    <row r="356" spans="1:17">
      <c r="A356" s="37"/>
      <c r="B356" s="14" t="s">
        <v>381</v>
      </c>
      <c r="C356" s="5">
        <v>1</v>
      </c>
      <c r="D356" s="5">
        <v>60</v>
      </c>
      <c r="E356" s="3"/>
      <c r="F356" s="3"/>
      <c r="G356" s="3"/>
      <c r="H356" s="3"/>
      <c r="I356" s="3"/>
      <c r="J356" s="3"/>
      <c r="K356" s="3"/>
      <c r="L356" s="3"/>
      <c r="M356" s="3"/>
      <c r="N356" s="3"/>
      <c r="O356" s="3"/>
      <c r="P356" s="3"/>
      <c r="Q356" s="3"/>
    </row>
    <row r="357" spans="1:17">
      <c r="A357" s="35" t="s">
        <v>382</v>
      </c>
      <c r="B357" s="5" t="s">
        <v>383</v>
      </c>
      <c r="C357" s="5">
        <v>1</v>
      </c>
      <c r="D357" s="5">
        <v>47</v>
      </c>
      <c r="E357" s="3"/>
      <c r="F357" s="3"/>
      <c r="G357" s="3"/>
      <c r="H357" s="3"/>
      <c r="I357" s="3"/>
      <c r="J357" s="3"/>
      <c r="K357" s="3"/>
      <c r="L357" s="3"/>
      <c r="M357" s="3"/>
      <c r="N357" s="3"/>
      <c r="O357" s="3"/>
      <c r="P357" s="3"/>
      <c r="Q357" s="3"/>
    </row>
    <row r="358" spans="1:17">
      <c r="A358" s="36"/>
      <c r="B358" s="5" t="s">
        <v>384</v>
      </c>
      <c r="C358" s="5">
        <v>1</v>
      </c>
      <c r="D358" s="5">
        <v>27</v>
      </c>
      <c r="E358" s="3"/>
      <c r="F358" s="3"/>
      <c r="G358" s="3"/>
      <c r="H358" s="3"/>
      <c r="I358" s="3"/>
      <c r="J358" s="3"/>
      <c r="K358" s="3"/>
      <c r="L358" s="3"/>
      <c r="M358" s="3"/>
      <c r="N358" s="3"/>
      <c r="O358" s="3"/>
      <c r="P358" s="3"/>
      <c r="Q358" s="3"/>
    </row>
    <row r="359" spans="1:17">
      <c r="A359" s="37"/>
      <c r="B359" s="5" t="s">
        <v>385</v>
      </c>
      <c r="C359" s="5">
        <v>4</v>
      </c>
      <c r="D359" s="5" t="s">
        <v>386</v>
      </c>
      <c r="E359" s="3"/>
      <c r="F359" s="3"/>
      <c r="G359" s="3"/>
      <c r="H359" s="3"/>
      <c r="I359" s="3"/>
      <c r="J359" s="3"/>
      <c r="K359" s="3"/>
      <c r="L359" s="3"/>
      <c r="M359" s="3"/>
      <c r="N359" s="3"/>
      <c r="O359" s="3"/>
      <c r="P359" s="3"/>
      <c r="Q359" s="3"/>
    </row>
    <row r="360" spans="1:17">
      <c r="A360" s="4" t="s">
        <v>11</v>
      </c>
      <c r="B360" s="4">
        <f>COUNTIF(B351:B359,"&lt;&gt;")</f>
        <v>9</v>
      </c>
      <c r="C360" s="4">
        <f>SUM(C351:C359)</f>
        <v>22</v>
      </c>
      <c r="D360" s="4"/>
      <c r="E360" s="3"/>
      <c r="F360" s="3"/>
      <c r="G360" s="3"/>
      <c r="H360" s="3"/>
      <c r="I360" s="3"/>
      <c r="J360" s="3"/>
      <c r="K360" s="3"/>
      <c r="L360" s="3"/>
      <c r="M360" s="3"/>
      <c r="N360" s="3"/>
      <c r="O360" s="3"/>
      <c r="P360" s="3"/>
      <c r="Q360" s="3"/>
    </row>
    <row r="361" spans="1:17">
      <c r="A361" s="3"/>
      <c r="B361" s="3"/>
      <c r="C361" s="3"/>
      <c r="D361" s="3"/>
      <c r="E361" s="3"/>
      <c r="F361" s="3"/>
      <c r="G361" s="3"/>
      <c r="H361" s="3"/>
      <c r="I361" s="3"/>
      <c r="J361" s="3"/>
      <c r="K361" s="3"/>
      <c r="L361" s="3"/>
      <c r="M361" s="3"/>
      <c r="N361" s="3"/>
      <c r="O361" s="3"/>
      <c r="P361" s="3"/>
      <c r="Q361" s="3"/>
    </row>
    <row r="362" spans="1:17">
      <c r="A362" s="9" t="s">
        <v>387</v>
      </c>
      <c r="B362" s="4" t="s">
        <v>2</v>
      </c>
      <c r="C362" s="4" t="s">
        <v>139</v>
      </c>
      <c r="D362" s="3"/>
      <c r="E362" s="3"/>
      <c r="F362" s="3"/>
      <c r="G362" s="3"/>
      <c r="H362" s="3"/>
      <c r="I362" s="3"/>
      <c r="J362" s="3"/>
      <c r="K362" s="3"/>
      <c r="L362" s="3"/>
      <c r="M362" s="3"/>
      <c r="N362" s="3"/>
      <c r="O362" s="3"/>
      <c r="P362" s="3"/>
      <c r="Q362" s="3"/>
    </row>
    <row r="363" spans="1:17">
      <c r="A363" s="14" t="s">
        <v>388</v>
      </c>
      <c r="B363" s="5">
        <v>13</v>
      </c>
      <c r="C363" s="14" t="s">
        <v>389</v>
      </c>
      <c r="D363" s="3"/>
      <c r="E363" s="3"/>
      <c r="F363" s="3"/>
      <c r="G363" s="3"/>
      <c r="H363" s="3"/>
      <c r="I363" s="3"/>
      <c r="J363" s="3"/>
      <c r="K363" s="3"/>
      <c r="L363" s="3"/>
      <c r="M363" s="3"/>
      <c r="N363" s="3"/>
      <c r="O363" s="3"/>
      <c r="P363" s="3"/>
      <c r="Q363" s="3"/>
    </row>
    <row r="364" spans="1:17">
      <c r="A364" s="14" t="s">
        <v>390</v>
      </c>
      <c r="B364" s="5">
        <v>1</v>
      </c>
      <c r="C364" s="5">
        <v>67</v>
      </c>
      <c r="D364" s="3"/>
      <c r="E364" s="3"/>
      <c r="F364" s="3"/>
      <c r="G364" s="3"/>
      <c r="H364" s="3"/>
      <c r="I364" s="3"/>
      <c r="J364" s="3"/>
      <c r="K364" s="3"/>
      <c r="L364" s="3"/>
      <c r="M364" s="3"/>
      <c r="N364" s="3"/>
      <c r="O364" s="3"/>
      <c r="P364" s="3"/>
      <c r="Q364" s="3"/>
    </row>
    <row r="365" spans="1:17">
      <c r="A365" s="14" t="s">
        <v>391</v>
      </c>
      <c r="B365" s="5">
        <v>1</v>
      </c>
      <c r="C365" s="5">
        <v>67</v>
      </c>
      <c r="D365" s="3"/>
      <c r="E365" s="3"/>
      <c r="F365" s="3"/>
      <c r="G365" s="3"/>
      <c r="H365" s="3"/>
      <c r="I365" s="3"/>
      <c r="J365" s="3"/>
      <c r="K365" s="3"/>
      <c r="L365" s="3"/>
      <c r="M365" s="3"/>
      <c r="N365" s="3"/>
      <c r="O365" s="3"/>
      <c r="P365" s="3"/>
      <c r="Q365" s="3"/>
    </row>
    <row r="366" spans="1:17">
      <c r="A366" s="14" t="s">
        <v>392</v>
      </c>
      <c r="B366" s="5">
        <v>7</v>
      </c>
      <c r="C366" s="14" t="s">
        <v>393</v>
      </c>
      <c r="D366" s="3"/>
      <c r="E366" s="3"/>
      <c r="F366" s="3"/>
      <c r="G366" s="3"/>
      <c r="H366" s="3"/>
      <c r="I366" s="3"/>
      <c r="J366" s="3"/>
      <c r="K366" s="3"/>
      <c r="L366" s="3"/>
      <c r="M366" s="3"/>
      <c r="N366" s="3"/>
      <c r="O366" s="3"/>
      <c r="P366" s="3"/>
      <c r="Q366" s="3"/>
    </row>
    <row r="367" spans="1:17">
      <c r="A367" s="14" t="s">
        <v>394</v>
      </c>
      <c r="B367" s="5">
        <v>6</v>
      </c>
      <c r="C367" s="5" t="s">
        <v>395</v>
      </c>
      <c r="D367" s="3"/>
      <c r="E367" s="3"/>
      <c r="F367" s="3"/>
      <c r="G367" s="3"/>
      <c r="H367" s="3"/>
      <c r="I367" s="3"/>
      <c r="J367" s="3"/>
      <c r="K367" s="3"/>
      <c r="L367" s="3"/>
      <c r="M367" s="3"/>
      <c r="N367" s="3"/>
      <c r="O367" s="3"/>
      <c r="P367" s="3"/>
      <c r="Q367" s="3"/>
    </row>
    <row r="368" spans="1:17">
      <c r="A368" s="14" t="s">
        <v>396</v>
      </c>
      <c r="B368" s="5">
        <v>9</v>
      </c>
      <c r="C368" s="14" t="s">
        <v>397</v>
      </c>
      <c r="D368" s="3"/>
      <c r="E368" s="3"/>
      <c r="F368" s="3"/>
      <c r="G368" s="3"/>
      <c r="H368" s="3"/>
      <c r="I368" s="3"/>
      <c r="J368" s="3"/>
      <c r="K368" s="3"/>
      <c r="L368" s="3"/>
      <c r="M368" s="3"/>
      <c r="N368" s="3"/>
      <c r="O368" s="3"/>
      <c r="P368" s="3"/>
      <c r="Q368" s="3"/>
    </row>
    <row r="369" spans="1:17">
      <c r="A369" s="4" t="s">
        <v>11</v>
      </c>
      <c r="B369" s="4">
        <f>SUM(B363:B368)</f>
        <v>37</v>
      </c>
      <c r="C369" s="4"/>
      <c r="D369" s="3"/>
      <c r="E369" s="3"/>
      <c r="F369" s="3"/>
      <c r="G369" s="3"/>
      <c r="H369" s="3"/>
      <c r="I369" s="3"/>
      <c r="J369" s="3"/>
      <c r="K369" s="3"/>
      <c r="L369" s="3"/>
      <c r="M369" s="3"/>
      <c r="N369" s="3"/>
      <c r="O369" s="3"/>
      <c r="P369" s="3"/>
      <c r="Q369" s="3"/>
    </row>
    <row r="370" spans="1:17">
      <c r="A370" s="3"/>
      <c r="B370" s="3"/>
      <c r="C370" s="3"/>
      <c r="D370" s="3"/>
      <c r="E370" s="3"/>
      <c r="F370" s="3"/>
      <c r="G370" s="3"/>
      <c r="H370" s="3"/>
      <c r="I370" s="3"/>
      <c r="J370" s="3"/>
      <c r="K370" s="3"/>
      <c r="L370" s="3"/>
      <c r="M370" s="3"/>
      <c r="N370" s="3"/>
      <c r="O370" s="3"/>
      <c r="P370" s="3"/>
      <c r="Q370" s="3"/>
    </row>
    <row r="371" spans="1:17">
      <c r="A371" s="3"/>
      <c r="B371" s="3"/>
      <c r="C371" s="3"/>
      <c r="D371" s="3"/>
      <c r="E371" s="3"/>
      <c r="F371" s="3"/>
      <c r="G371" s="3"/>
      <c r="H371" s="3"/>
      <c r="I371" s="3"/>
      <c r="J371" s="3"/>
      <c r="K371" s="3"/>
      <c r="L371" s="3"/>
      <c r="M371" s="3"/>
      <c r="N371" s="3"/>
      <c r="O371" s="3"/>
      <c r="P371" s="3"/>
      <c r="Q371" s="3"/>
    </row>
    <row r="372" spans="1:17">
      <c r="A372" s="3"/>
      <c r="B372" s="3"/>
      <c r="C372" s="3"/>
      <c r="D372" s="3"/>
      <c r="E372" s="3"/>
      <c r="F372" s="3"/>
      <c r="G372" s="3"/>
      <c r="H372" s="3"/>
      <c r="I372" s="3"/>
      <c r="J372" s="3"/>
      <c r="K372" s="3"/>
      <c r="L372" s="3"/>
      <c r="M372" s="3"/>
      <c r="N372" s="3"/>
      <c r="O372" s="3"/>
      <c r="P372" s="3"/>
      <c r="Q372" s="3"/>
    </row>
    <row r="373" spans="1:17">
      <c r="A373" s="3"/>
      <c r="B373" s="3"/>
      <c r="C373" s="3"/>
      <c r="D373" s="3"/>
      <c r="E373" s="3"/>
      <c r="F373" s="3"/>
      <c r="G373" s="3"/>
      <c r="H373" s="3"/>
      <c r="I373" s="3"/>
      <c r="J373" s="3"/>
      <c r="K373" s="3"/>
      <c r="L373" s="3"/>
      <c r="M373" s="3"/>
      <c r="N373" s="3"/>
      <c r="O373" s="3"/>
      <c r="P373" s="3"/>
      <c r="Q373" s="3"/>
    </row>
    <row r="374" spans="1:17">
      <c r="A374" s="3"/>
      <c r="B374" s="3"/>
      <c r="C374" s="3"/>
      <c r="D374" s="3"/>
      <c r="E374" s="3"/>
      <c r="F374" s="3"/>
      <c r="G374" s="3"/>
      <c r="H374" s="3"/>
      <c r="I374" s="3"/>
      <c r="J374" s="3"/>
      <c r="K374" s="3"/>
      <c r="L374" s="3"/>
      <c r="M374" s="3"/>
      <c r="N374" s="3"/>
      <c r="O374" s="3"/>
      <c r="P374" s="3"/>
      <c r="Q374" s="3"/>
    </row>
    <row r="375" spans="1:17">
      <c r="A375" s="3"/>
      <c r="B375" s="3"/>
      <c r="C375" s="3"/>
      <c r="D375" s="3"/>
      <c r="E375" s="3"/>
      <c r="F375" s="3"/>
      <c r="G375" s="3"/>
      <c r="H375" s="3"/>
      <c r="I375" s="3"/>
      <c r="J375" s="3"/>
      <c r="K375" s="3"/>
      <c r="L375" s="3"/>
      <c r="M375" s="3"/>
      <c r="N375" s="3"/>
      <c r="O375" s="3"/>
      <c r="P375" s="3"/>
      <c r="Q375" s="3"/>
    </row>
    <row r="376" spans="1:17">
      <c r="A376" s="3"/>
      <c r="B376" s="3"/>
      <c r="C376" s="3"/>
      <c r="D376" s="3"/>
      <c r="E376" s="3"/>
      <c r="F376" s="3"/>
      <c r="G376" s="3"/>
      <c r="H376" s="3"/>
      <c r="I376" s="3"/>
      <c r="J376" s="3"/>
      <c r="K376" s="3"/>
      <c r="L376" s="3"/>
      <c r="M376" s="3"/>
      <c r="N376" s="3"/>
      <c r="O376" s="3"/>
      <c r="P376" s="3"/>
      <c r="Q376" s="3"/>
    </row>
    <row r="377" spans="1:17">
      <c r="A377" s="3"/>
      <c r="B377" s="3"/>
      <c r="C377" s="3"/>
      <c r="D377" s="3"/>
      <c r="E377" s="3"/>
      <c r="F377" s="3"/>
      <c r="G377" s="3"/>
      <c r="H377" s="3"/>
      <c r="I377" s="3"/>
      <c r="J377" s="3"/>
      <c r="K377" s="3"/>
      <c r="L377" s="3"/>
      <c r="M377" s="3"/>
      <c r="N377" s="3"/>
      <c r="O377" s="3"/>
      <c r="P377" s="3"/>
      <c r="Q377" s="3"/>
    </row>
    <row r="378" spans="1:17">
      <c r="A378" s="3"/>
      <c r="B378" s="3"/>
      <c r="C378" s="3"/>
      <c r="D378" s="3"/>
      <c r="E378" s="3"/>
      <c r="F378" s="3"/>
      <c r="G378" s="3"/>
      <c r="H378" s="3"/>
      <c r="I378" s="3"/>
      <c r="J378" s="3"/>
      <c r="K378" s="3"/>
      <c r="L378" s="3"/>
      <c r="M378" s="3"/>
      <c r="N378" s="3"/>
      <c r="O378" s="3"/>
      <c r="P378" s="3"/>
      <c r="Q378" s="3"/>
    </row>
    <row r="379" spans="1:17">
      <c r="A379" s="3"/>
      <c r="B379" s="3"/>
      <c r="C379" s="3"/>
      <c r="D379" s="3"/>
      <c r="E379" s="3"/>
      <c r="F379" s="3"/>
      <c r="G379" s="3"/>
      <c r="H379" s="3"/>
      <c r="I379" s="3"/>
      <c r="J379" s="3"/>
      <c r="K379" s="3"/>
      <c r="L379" s="3"/>
      <c r="M379" s="3"/>
      <c r="N379" s="3"/>
      <c r="O379" s="3"/>
      <c r="P379" s="3"/>
      <c r="Q379" s="3"/>
    </row>
    <row r="380" spans="1:17">
      <c r="A380" s="3"/>
      <c r="B380" s="3"/>
      <c r="C380" s="3"/>
      <c r="D380" s="3"/>
      <c r="E380" s="3"/>
      <c r="F380" s="3"/>
      <c r="G380" s="3"/>
      <c r="H380" s="3"/>
      <c r="I380" s="3"/>
      <c r="J380" s="3"/>
      <c r="K380" s="3"/>
      <c r="L380" s="3"/>
      <c r="M380" s="3"/>
      <c r="N380" s="3"/>
      <c r="O380" s="3"/>
      <c r="P380" s="3"/>
      <c r="Q380" s="3"/>
    </row>
    <row r="381" spans="1:17">
      <c r="A381" s="3"/>
      <c r="B381" s="3"/>
      <c r="C381" s="3"/>
      <c r="D381" s="3"/>
      <c r="E381" s="3"/>
      <c r="F381" s="3"/>
      <c r="G381" s="3"/>
      <c r="H381" s="3"/>
      <c r="I381" s="3"/>
      <c r="J381" s="3"/>
      <c r="K381" s="3"/>
      <c r="L381" s="3"/>
      <c r="M381" s="3"/>
      <c r="N381" s="3"/>
      <c r="O381" s="3"/>
      <c r="P381" s="3"/>
      <c r="Q381" s="3"/>
    </row>
    <row r="382" spans="1:17">
      <c r="A382" s="3"/>
      <c r="B382" s="3"/>
      <c r="C382" s="3"/>
      <c r="D382" s="3"/>
      <c r="E382" s="3"/>
      <c r="F382" s="3"/>
      <c r="G382" s="3"/>
      <c r="H382" s="3"/>
      <c r="I382" s="3"/>
      <c r="J382" s="3"/>
      <c r="K382" s="3"/>
      <c r="L382" s="3"/>
      <c r="M382" s="3"/>
      <c r="N382" s="3"/>
      <c r="O382" s="3"/>
      <c r="P382" s="3"/>
      <c r="Q382" s="3"/>
    </row>
    <row r="383" spans="1:17">
      <c r="A383" s="3"/>
      <c r="B383" s="3"/>
      <c r="C383" s="3"/>
      <c r="D383" s="3"/>
      <c r="E383" s="3"/>
      <c r="F383" s="3"/>
      <c r="G383" s="3"/>
      <c r="H383" s="3"/>
      <c r="I383" s="3"/>
      <c r="J383" s="3"/>
      <c r="K383" s="3"/>
      <c r="L383" s="3"/>
      <c r="M383" s="3"/>
      <c r="N383" s="3"/>
      <c r="O383" s="3"/>
      <c r="P383" s="3"/>
      <c r="Q383" s="3"/>
    </row>
    <row r="384" spans="1:17">
      <c r="A384" s="3"/>
      <c r="B384" s="3"/>
      <c r="C384" s="3"/>
      <c r="D384" s="3"/>
      <c r="E384" s="3"/>
      <c r="F384" s="3"/>
      <c r="G384" s="3"/>
      <c r="H384" s="3"/>
      <c r="I384" s="3"/>
      <c r="J384" s="3"/>
      <c r="K384" s="3"/>
      <c r="L384" s="3"/>
      <c r="M384" s="3"/>
      <c r="N384" s="3"/>
      <c r="O384" s="3"/>
      <c r="P384" s="3"/>
      <c r="Q384" s="3"/>
    </row>
    <row r="385" spans="1:17">
      <c r="A385" s="3"/>
      <c r="B385" s="3"/>
      <c r="C385" s="3"/>
      <c r="D385" s="3"/>
      <c r="E385" s="3"/>
      <c r="F385" s="3"/>
      <c r="G385" s="3"/>
      <c r="H385" s="3"/>
      <c r="I385" s="3"/>
      <c r="J385" s="3"/>
      <c r="K385" s="3"/>
      <c r="L385" s="3"/>
      <c r="M385" s="3"/>
      <c r="N385" s="3"/>
      <c r="O385" s="3"/>
      <c r="P385" s="3"/>
      <c r="Q385" s="3"/>
    </row>
    <row r="386" spans="1:17">
      <c r="A386" s="3"/>
      <c r="B386" s="3"/>
      <c r="C386" s="3"/>
      <c r="D386" s="3"/>
      <c r="E386" s="3"/>
      <c r="F386" s="3"/>
      <c r="G386" s="3"/>
      <c r="H386" s="3"/>
      <c r="I386" s="3"/>
      <c r="J386" s="3"/>
      <c r="K386" s="3"/>
      <c r="L386" s="3"/>
      <c r="M386" s="3"/>
      <c r="N386" s="3"/>
      <c r="O386" s="3"/>
      <c r="P386" s="3"/>
      <c r="Q386" s="3"/>
    </row>
    <row r="387" spans="1:17">
      <c r="A387" s="3"/>
      <c r="B387" s="3"/>
      <c r="C387" s="3"/>
      <c r="D387" s="3"/>
      <c r="E387" s="3"/>
      <c r="F387" s="3"/>
      <c r="G387" s="3"/>
      <c r="H387" s="3"/>
      <c r="I387" s="3"/>
      <c r="J387" s="3"/>
      <c r="K387" s="3"/>
      <c r="L387" s="3"/>
      <c r="M387" s="3"/>
      <c r="N387" s="3"/>
      <c r="O387" s="3"/>
      <c r="P387" s="3"/>
      <c r="Q387" s="3"/>
    </row>
    <row r="388" spans="1:17">
      <c r="A388" s="3"/>
      <c r="B388" s="3"/>
      <c r="C388" s="3"/>
      <c r="D388" s="3"/>
      <c r="E388" s="3"/>
      <c r="F388" s="3"/>
      <c r="G388" s="3"/>
      <c r="H388" s="3"/>
      <c r="I388" s="3"/>
      <c r="J388" s="3"/>
      <c r="K388" s="3"/>
      <c r="L388" s="3"/>
      <c r="M388" s="3"/>
      <c r="N388" s="3"/>
      <c r="O388" s="3"/>
      <c r="P388" s="3"/>
      <c r="Q388" s="3"/>
    </row>
    <row r="389" spans="1:17">
      <c r="A389" s="3"/>
      <c r="B389" s="3"/>
      <c r="C389" s="3"/>
      <c r="D389" s="3"/>
      <c r="E389" s="3"/>
      <c r="F389" s="3"/>
      <c r="G389" s="3"/>
      <c r="H389" s="3"/>
      <c r="I389" s="3"/>
      <c r="J389" s="3"/>
      <c r="K389" s="3"/>
      <c r="L389" s="3"/>
      <c r="M389" s="3"/>
      <c r="N389" s="3"/>
      <c r="O389" s="3"/>
      <c r="P389" s="3"/>
      <c r="Q389" s="3"/>
    </row>
    <row r="390" spans="1:17">
      <c r="A390" s="3"/>
      <c r="B390" s="3"/>
      <c r="C390" s="3"/>
      <c r="D390" s="3"/>
      <c r="E390" s="3"/>
      <c r="F390" s="3"/>
      <c r="G390" s="3"/>
      <c r="H390" s="3"/>
      <c r="I390" s="3"/>
      <c r="J390" s="3"/>
      <c r="K390" s="3"/>
      <c r="L390" s="3"/>
      <c r="M390" s="3"/>
      <c r="N390" s="3"/>
      <c r="O390" s="3"/>
      <c r="P390" s="3"/>
      <c r="Q390" s="3"/>
    </row>
    <row r="391" spans="1:17">
      <c r="A391" s="3"/>
      <c r="B391" s="3"/>
      <c r="C391" s="3"/>
      <c r="D391" s="3"/>
      <c r="E391" s="3"/>
      <c r="F391" s="3"/>
      <c r="G391" s="3"/>
      <c r="H391" s="3"/>
      <c r="I391" s="3"/>
      <c r="J391" s="3"/>
      <c r="K391" s="3"/>
      <c r="L391" s="3"/>
      <c r="M391" s="3"/>
      <c r="N391" s="3"/>
      <c r="O391" s="3"/>
      <c r="P391" s="3"/>
      <c r="Q391" s="3"/>
    </row>
    <row r="392" spans="1:17">
      <c r="A392" s="3"/>
      <c r="B392" s="3"/>
      <c r="C392" s="3"/>
      <c r="D392" s="3"/>
      <c r="E392" s="3"/>
      <c r="F392" s="3"/>
      <c r="G392" s="3"/>
      <c r="H392" s="3"/>
      <c r="I392" s="3"/>
      <c r="J392" s="3"/>
      <c r="K392" s="3"/>
      <c r="L392" s="3"/>
      <c r="M392" s="3"/>
      <c r="N392" s="3"/>
      <c r="O392" s="3"/>
      <c r="P392" s="3"/>
      <c r="Q392" s="3"/>
    </row>
    <row r="393" spans="1:17">
      <c r="A393" s="3"/>
      <c r="B393" s="3"/>
      <c r="C393" s="3"/>
      <c r="D393" s="3"/>
      <c r="E393" s="3"/>
      <c r="F393" s="3"/>
      <c r="G393" s="3"/>
      <c r="H393" s="3"/>
      <c r="I393" s="3"/>
      <c r="J393" s="3"/>
      <c r="K393" s="3"/>
      <c r="L393" s="3"/>
      <c r="M393" s="3"/>
      <c r="N393" s="3"/>
      <c r="O393" s="3"/>
      <c r="P393" s="3"/>
      <c r="Q393" s="3"/>
    </row>
    <row r="394" spans="1:17">
      <c r="A394" s="3"/>
      <c r="B394" s="3"/>
      <c r="C394" s="3"/>
      <c r="D394" s="3"/>
      <c r="E394" s="3"/>
      <c r="F394" s="3"/>
      <c r="G394" s="3"/>
      <c r="H394" s="3"/>
      <c r="I394" s="3"/>
      <c r="J394" s="3"/>
      <c r="K394" s="3"/>
      <c r="L394" s="3"/>
      <c r="M394" s="3"/>
      <c r="N394" s="3"/>
      <c r="O394" s="3"/>
      <c r="P394" s="3"/>
      <c r="Q394" s="3"/>
    </row>
    <row r="395" spans="1:17">
      <c r="A395" s="3"/>
      <c r="B395" s="3"/>
      <c r="C395" s="3"/>
      <c r="D395" s="3"/>
      <c r="E395" s="3"/>
      <c r="F395" s="3"/>
      <c r="G395" s="3"/>
      <c r="H395" s="3"/>
      <c r="I395" s="3"/>
      <c r="J395" s="3"/>
      <c r="K395" s="3"/>
      <c r="L395" s="3"/>
      <c r="M395" s="3"/>
      <c r="N395" s="3"/>
      <c r="O395" s="3"/>
      <c r="P395" s="3"/>
      <c r="Q395" s="3"/>
    </row>
    <row r="396" spans="1:17">
      <c r="A396" s="3"/>
      <c r="B396" s="3"/>
      <c r="C396" s="3"/>
      <c r="D396" s="3"/>
      <c r="E396" s="3"/>
      <c r="F396" s="3"/>
      <c r="G396" s="3"/>
      <c r="H396" s="3"/>
      <c r="I396" s="3"/>
      <c r="J396" s="3"/>
      <c r="K396" s="3"/>
      <c r="L396" s="3"/>
      <c r="M396" s="3"/>
      <c r="N396" s="3"/>
      <c r="O396" s="3"/>
      <c r="P396" s="3"/>
      <c r="Q396" s="3"/>
    </row>
    <row r="397" spans="1:17">
      <c r="A397" s="3"/>
      <c r="B397" s="3"/>
      <c r="C397" s="3"/>
      <c r="D397" s="3"/>
      <c r="E397" s="3"/>
      <c r="F397" s="3"/>
      <c r="G397" s="3"/>
      <c r="H397" s="3"/>
      <c r="I397" s="3"/>
      <c r="J397" s="3"/>
      <c r="K397" s="3"/>
      <c r="L397" s="3"/>
      <c r="M397" s="3"/>
      <c r="N397" s="3"/>
      <c r="O397" s="3"/>
      <c r="P397" s="3"/>
      <c r="Q397" s="3"/>
    </row>
    <row r="398" spans="1:17">
      <c r="A398" s="3"/>
      <c r="B398" s="3"/>
      <c r="C398" s="3"/>
      <c r="D398" s="3"/>
      <c r="E398" s="3"/>
      <c r="F398" s="3"/>
      <c r="G398" s="3"/>
      <c r="H398" s="3"/>
      <c r="I398" s="3"/>
      <c r="J398" s="3"/>
      <c r="K398" s="3"/>
      <c r="L398" s="3"/>
      <c r="M398" s="3"/>
      <c r="N398" s="3"/>
      <c r="O398" s="3"/>
      <c r="P398" s="3"/>
      <c r="Q398" s="3"/>
    </row>
    <row r="399" spans="1:17">
      <c r="A399" s="3"/>
      <c r="B399" s="3"/>
      <c r="C399" s="3"/>
      <c r="D399" s="3"/>
      <c r="E399" s="3"/>
      <c r="F399" s="3"/>
      <c r="G399" s="3"/>
      <c r="H399" s="3"/>
      <c r="I399" s="3"/>
      <c r="J399" s="3"/>
      <c r="K399" s="3"/>
      <c r="L399" s="3"/>
      <c r="M399" s="3"/>
      <c r="N399" s="3"/>
      <c r="O399" s="3"/>
      <c r="P399" s="3"/>
      <c r="Q399" s="3"/>
    </row>
    <row r="400" spans="1:17">
      <c r="A400" s="3"/>
      <c r="B400" s="3"/>
      <c r="C400" s="3"/>
      <c r="D400" s="3"/>
      <c r="E400" s="3"/>
      <c r="F400" s="3"/>
      <c r="G400" s="3"/>
      <c r="H400" s="3"/>
      <c r="I400" s="3"/>
      <c r="J400" s="3"/>
      <c r="K400" s="3"/>
      <c r="L400" s="3"/>
      <c r="M400" s="3"/>
      <c r="N400" s="3"/>
      <c r="O400" s="3"/>
      <c r="P400" s="3"/>
      <c r="Q400" s="3"/>
    </row>
    <row r="401" spans="1:17">
      <c r="A401" s="3"/>
      <c r="B401" s="3"/>
      <c r="C401" s="3"/>
      <c r="D401" s="3"/>
      <c r="E401" s="3"/>
      <c r="F401" s="3"/>
      <c r="G401" s="3"/>
      <c r="H401" s="3"/>
      <c r="I401" s="3"/>
      <c r="J401" s="3"/>
      <c r="K401" s="3"/>
      <c r="L401" s="3"/>
      <c r="M401" s="3"/>
      <c r="N401" s="3"/>
      <c r="O401" s="3"/>
      <c r="P401" s="3"/>
      <c r="Q401" s="3"/>
    </row>
    <row r="402" spans="1:17">
      <c r="A402" s="3"/>
      <c r="B402" s="3"/>
      <c r="C402" s="3"/>
      <c r="D402" s="3"/>
      <c r="E402" s="3"/>
      <c r="F402" s="3"/>
      <c r="G402" s="3"/>
      <c r="H402" s="3"/>
      <c r="I402" s="3"/>
      <c r="J402" s="3"/>
      <c r="K402" s="3"/>
      <c r="L402" s="3"/>
      <c r="M402" s="3"/>
      <c r="N402" s="3"/>
      <c r="O402" s="3"/>
      <c r="P402" s="3"/>
      <c r="Q402" s="3"/>
    </row>
    <row r="403" spans="1:17">
      <c r="A403" s="3"/>
      <c r="B403" s="3"/>
      <c r="C403" s="3"/>
      <c r="D403" s="3"/>
      <c r="E403" s="3"/>
      <c r="F403" s="3"/>
      <c r="G403" s="3"/>
      <c r="H403" s="3"/>
      <c r="I403" s="3"/>
      <c r="J403" s="3"/>
      <c r="K403" s="3"/>
      <c r="L403" s="3"/>
      <c r="M403" s="3"/>
      <c r="N403" s="3"/>
      <c r="O403" s="3"/>
      <c r="P403" s="3"/>
      <c r="Q403" s="3"/>
    </row>
    <row r="404" spans="1:17">
      <c r="A404" s="3"/>
      <c r="B404" s="3"/>
      <c r="C404" s="3"/>
      <c r="D404" s="3"/>
      <c r="E404" s="3"/>
      <c r="F404" s="3"/>
      <c r="G404" s="3"/>
      <c r="H404" s="3"/>
      <c r="I404" s="3"/>
      <c r="J404" s="3"/>
      <c r="K404" s="3"/>
      <c r="L404" s="3"/>
      <c r="M404" s="3"/>
      <c r="N404" s="3"/>
      <c r="O404" s="3"/>
      <c r="P404" s="3"/>
      <c r="Q404" s="3"/>
    </row>
    <row r="405" spans="1:17">
      <c r="A405" s="3"/>
      <c r="B405" s="3"/>
      <c r="C405" s="3"/>
      <c r="D405" s="3"/>
      <c r="E405" s="3"/>
      <c r="F405" s="3"/>
      <c r="G405" s="3"/>
      <c r="H405" s="3"/>
      <c r="I405" s="3"/>
      <c r="J405" s="3"/>
      <c r="K405" s="3"/>
      <c r="L405" s="3"/>
      <c r="M405" s="3"/>
      <c r="N405" s="3"/>
      <c r="O405" s="3"/>
      <c r="P405" s="3"/>
      <c r="Q405" s="3"/>
    </row>
    <row r="406" spans="1:17">
      <c r="A406" s="3"/>
      <c r="B406" s="3"/>
      <c r="C406" s="3"/>
      <c r="D406" s="3"/>
      <c r="E406" s="3"/>
      <c r="F406" s="3"/>
      <c r="G406" s="3"/>
      <c r="H406" s="3"/>
      <c r="I406" s="3"/>
      <c r="J406" s="3"/>
      <c r="K406" s="3"/>
      <c r="L406" s="3"/>
      <c r="M406" s="3"/>
      <c r="N406" s="3"/>
      <c r="O406" s="3"/>
      <c r="P406" s="3"/>
      <c r="Q406" s="3"/>
    </row>
    <row r="407" spans="1:17">
      <c r="A407" s="3"/>
      <c r="B407" s="3"/>
      <c r="C407" s="3"/>
      <c r="D407" s="3"/>
      <c r="E407" s="3"/>
      <c r="F407" s="3"/>
      <c r="G407" s="3"/>
      <c r="H407" s="3"/>
      <c r="I407" s="3"/>
      <c r="J407" s="3"/>
      <c r="K407" s="3"/>
      <c r="L407" s="3"/>
      <c r="M407" s="3"/>
      <c r="N407" s="3"/>
      <c r="O407" s="3"/>
      <c r="P407" s="3"/>
      <c r="Q407" s="3"/>
    </row>
    <row r="408" spans="1:17">
      <c r="A408" s="3"/>
      <c r="B408" s="3"/>
      <c r="C408" s="3"/>
      <c r="D408" s="3"/>
      <c r="E408" s="3"/>
      <c r="F408" s="3"/>
      <c r="G408" s="3"/>
      <c r="H408" s="3"/>
      <c r="I408" s="3"/>
      <c r="J408" s="3"/>
      <c r="K408" s="3"/>
      <c r="L408" s="3"/>
      <c r="M408" s="3"/>
      <c r="N408" s="3"/>
      <c r="O408" s="3"/>
      <c r="P408" s="3"/>
      <c r="Q408" s="3"/>
    </row>
    <row r="409" spans="1:17">
      <c r="A409" s="3"/>
      <c r="B409" s="3"/>
      <c r="C409" s="3"/>
      <c r="D409" s="3"/>
      <c r="E409" s="3"/>
      <c r="F409" s="3"/>
      <c r="G409" s="3"/>
      <c r="H409" s="3"/>
      <c r="I409" s="3"/>
      <c r="J409" s="3"/>
      <c r="K409" s="3"/>
      <c r="L409" s="3"/>
      <c r="M409" s="3"/>
      <c r="N409" s="3"/>
      <c r="O409" s="3"/>
      <c r="P409" s="3"/>
      <c r="Q409" s="3"/>
    </row>
    <row r="410" spans="1:17">
      <c r="A410" s="3"/>
      <c r="B410" s="3"/>
      <c r="C410" s="3"/>
      <c r="D410" s="3"/>
      <c r="E410" s="3"/>
      <c r="F410" s="3"/>
      <c r="G410" s="3"/>
      <c r="H410" s="3"/>
      <c r="I410" s="3"/>
      <c r="J410" s="3"/>
      <c r="K410" s="3"/>
      <c r="L410" s="3"/>
      <c r="M410" s="3"/>
      <c r="N410" s="3"/>
      <c r="O410" s="3"/>
      <c r="P410" s="3"/>
      <c r="Q410" s="3"/>
    </row>
    <row r="411" spans="1:17">
      <c r="A411" s="3"/>
      <c r="B411" s="3"/>
      <c r="C411" s="3"/>
      <c r="D411" s="3"/>
      <c r="E411" s="3"/>
      <c r="F411" s="3"/>
      <c r="G411" s="3"/>
      <c r="H411" s="3"/>
      <c r="I411" s="3"/>
      <c r="J411" s="3"/>
      <c r="K411" s="3"/>
      <c r="L411" s="3"/>
      <c r="M411" s="3"/>
      <c r="N411" s="3"/>
      <c r="O411" s="3"/>
      <c r="P411" s="3"/>
      <c r="Q411" s="3"/>
    </row>
    <row r="412" spans="1:17">
      <c r="A412" s="3"/>
      <c r="B412" s="3"/>
      <c r="C412" s="3"/>
      <c r="D412" s="3"/>
      <c r="E412" s="3"/>
      <c r="F412" s="3"/>
      <c r="G412" s="3"/>
      <c r="H412" s="3"/>
      <c r="I412" s="3"/>
      <c r="J412" s="3"/>
      <c r="K412" s="3"/>
      <c r="L412" s="3"/>
      <c r="M412" s="3"/>
      <c r="N412" s="3"/>
      <c r="O412" s="3"/>
      <c r="P412" s="3"/>
      <c r="Q412" s="3"/>
    </row>
    <row r="413" spans="1:17">
      <c r="A413" s="3"/>
      <c r="B413" s="3"/>
      <c r="C413" s="3"/>
      <c r="D413" s="3"/>
      <c r="E413" s="3"/>
      <c r="F413" s="3"/>
      <c r="G413" s="3"/>
      <c r="H413" s="3"/>
      <c r="I413" s="3"/>
      <c r="J413" s="3"/>
      <c r="K413" s="3"/>
      <c r="L413" s="3"/>
      <c r="M413" s="3"/>
      <c r="N413" s="3"/>
      <c r="O413" s="3"/>
      <c r="P413" s="3"/>
      <c r="Q413" s="3"/>
    </row>
    <row r="414" spans="1:17">
      <c r="A414" s="3"/>
      <c r="B414" s="3"/>
      <c r="C414" s="3"/>
      <c r="D414" s="3"/>
      <c r="E414" s="3"/>
      <c r="F414" s="3"/>
      <c r="G414" s="3"/>
      <c r="H414" s="3"/>
      <c r="I414" s="3"/>
      <c r="J414" s="3"/>
      <c r="K414" s="3"/>
      <c r="L414" s="3"/>
      <c r="M414" s="3"/>
      <c r="N414" s="3"/>
      <c r="O414" s="3"/>
      <c r="P414" s="3"/>
      <c r="Q414" s="3"/>
    </row>
    <row r="415" spans="1:17">
      <c r="A415" s="3"/>
      <c r="B415" s="3"/>
      <c r="C415" s="3"/>
      <c r="D415" s="3"/>
      <c r="E415" s="3"/>
      <c r="F415" s="3"/>
      <c r="G415" s="3"/>
      <c r="H415" s="3"/>
      <c r="I415" s="3"/>
      <c r="J415" s="3"/>
      <c r="K415" s="3"/>
      <c r="L415" s="3"/>
      <c r="M415" s="3"/>
      <c r="N415" s="3"/>
      <c r="O415" s="3"/>
      <c r="P415" s="3"/>
      <c r="Q415" s="3"/>
    </row>
    <row r="416" spans="1:17">
      <c r="A416" s="3"/>
      <c r="B416" s="3"/>
      <c r="C416" s="3"/>
      <c r="D416" s="3"/>
      <c r="E416" s="3"/>
      <c r="F416" s="3"/>
      <c r="G416" s="3"/>
      <c r="H416" s="3"/>
      <c r="I416" s="3"/>
      <c r="J416" s="3"/>
      <c r="K416" s="3"/>
      <c r="L416" s="3"/>
      <c r="M416" s="3"/>
      <c r="N416" s="3"/>
      <c r="O416" s="3"/>
      <c r="P416" s="3"/>
      <c r="Q416" s="3"/>
    </row>
    <row r="417" spans="1:17">
      <c r="A417" s="3"/>
      <c r="B417" s="3"/>
      <c r="C417" s="3"/>
      <c r="D417" s="3"/>
      <c r="E417" s="3"/>
      <c r="F417" s="3"/>
      <c r="G417" s="3"/>
      <c r="H417" s="3"/>
      <c r="I417" s="3"/>
      <c r="J417" s="3"/>
      <c r="K417" s="3"/>
      <c r="L417" s="3"/>
      <c r="M417" s="3"/>
      <c r="N417" s="3"/>
      <c r="O417" s="3"/>
      <c r="P417" s="3"/>
      <c r="Q417" s="3"/>
    </row>
    <row r="418" spans="1:17">
      <c r="A418" s="3"/>
      <c r="B418" s="3"/>
      <c r="C418" s="3"/>
      <c r="D418" s="3"/>
      <c r="E418" s="3"/>
      <c r="F418" s="3"/>
      <c r="G418" s="3"/>
      <c r="H418" s="3"/>
      <c r="I418" s="3"/>
      <c r="J418" s="3"/>
      <c r="K418" s="3"/>
      <c r="L418" s="3"/>
      <c r="M418" s="3"/>
      <c r="N418" s="3"/>
      <c r="O418" s="3"/>
      <c r="P418" s="3"/>
      <c r="Q418" s="3"/>
    </row>
    <row r="419" spans="1:17">
      <c r="A419" s="3"/>
      <c r="B419" s="3"/>
      <c r="C419" s="3"/>
      <c r="D419" s="3"/>
      <c r="E419" s="3"/>
      <c r="F419" s="3"/>
      <c r="G419" s="3"/>
      <c r="H419" s="3"/>
      <c r="I419" s="3"/>
      <c r="J419" s="3"/>
      <c r="K419" s="3"/>
      <c r="L419" s="3"/>
      <c r="M419" s="3"/>
      <c r="N419" s="3"/>
      <c r="O419" s="3"/>
      <c r="P419" s="3"/>
      <c r="Q419" s="3"/>
    </row>
    <row r="420" spans="1:17">
      <c r="A420" s="3"/>
      <c r="B420" s="3"/>
      <c r="C420" s="3"/>
      <c r="D420" s="3"/>
      <c r="E420" s="3"/>
      <c r="F420" s="3"/>
      <c r="G420" s="3"/>
      <c r="H420" s="3"/>
      <c r="I420" s="3"/>
      <c r="J420" s="3"/>
      <c r="K420" s="3"/>
      <c r="L420" s="3"/>
      <c r="M420" s="3"/>
      <c r="N420" s="3"/>
      <c r="O420" s="3"/>
      <c r="P420" s="3"/>
      <c r="Q420" s="3"/>
    </row>
    <row r="421" spans="1:17">
      <c r="A421" s="3"/>
      <c r="B421" s="3"/>
      <c r="C421" s="3"/>
      <c r="D421" s="3"/>
      <c r="E421" s="3"/>
      <c r="F421" s="3"/>
      <c r="G421" s="3"/>
      <c r="H421" s="3"/>
      <c r="I421" s="3"/>
      <c r="J421" s="3"/>
      <c r="K421" s="3"/>
      <c r="L421" s="3"/>
      <c r="M421" s="3"/>
      <c r="N421" s="3"/>
      <c r="O421" s="3"/>
      <c r="P421" s="3"/>
      <c r="Q421" s="3"/>
    </row>
    <row r="422" spans="1:17">
      <c r="A422" s="3"/>
      <c r="B422" s="3"/>
      <c r="C422" s="3"/>
      <c r="D422" s="3"/>
      <c r="E422" s="3"/>
      <c r="F422" s="3"/>
      <c r="G422" s="3"/>
      <c r="H422" s="3"/>
      <c r="I422" s="3"/>
      <c r="J422" s="3"/>
      <c r="K422" s="3"/>
      <c r="L422" s="3"/>
      <c r="M422" s="3"/>
      <c r="N422" s="3"/>
      <c r="O422" s="3"/>
      <c r="P422" s="3"/>
      <c r="Q422" s="3"/>
    </row>
    <row r="423" spans="1:17">
      <c r="A423" s="3"/>
      <c r="B423" s="3"/>
      <c r="C423" s="3"/>
      <c r="D423" s="3"/>
      <c r="E423" s="3"/>
      <c r="F423" s="3"/>
      <c r="G423" s="3"/>
      <c r="H423" s="3"/>
      <c r="I423" s="3"/>
      <c r="J423" s="3"/>
      <c r="K423" s="3"/>
      <c r="L423" s="3"/>
      <c r="M423" s="3"/>
      <c r="N423" s="3"/>
      <c r="O423" s="3"/>
      <c r="P423" s="3"/>
      <c r="Q423" s="3"/>
    </row>
    <row r="424" spans="1:17">
      <c r="A424" s="3"/>
      <c r="B424" s="3"/>
      <c r="C424" s="3"/>
      <c r="D424" s="3"/>
      <c r="E424" s="3"/>
      <c r="F424" s="3"/>
      <c r="G424" s="3"/>
      <c r="H424" s="3"/>
      <c r="I424" s="3"/>
      <c r="J424" s="3"/>
      <c r="K424" s="3"/>
      <c r="L424" s="3"/>
      <c r="M424" s="3"/>
      <c r="N424" s="3"/>
      <c r="O424" s="3"/>
      <c r="P424" s="3"/>
      <c r="Q424" s="3"/>
    </row>
    <row r="425" spans="1:17">
      <c r="A425" s="3"/>
      <c r="B425" s="3"/>
      <c r="C425" s="3"/>
      <c r="D425" s="3"/>
      <c r="E425" s="3"/>
      <c r="F425" s="3"/>
      <c r="G425" s="3"/>
      <c r="H425" s="3"/>
      <c r="I425" s="3"/>
      <c r="J425" s="3"/>
      <c r="K425" s="3"/>
      <c r="L425" s="3"/>
      <c r="M425" s="3"/>
      <c r="N425" s="3"/>
      <c r="O425" s="3"/>
      <c r="P425" s="3"/>
      <c r="Q425" s="3"/>
    </row>
    <row r="426" spans="1:17">
      <c r="A426" s="3"/>
      <c r="B426" s="3"/>
      <c r="C426" s="3"/>
      <c r="D426" s="3"/>
      <c r="E426" s="3"/>
      <c r="F426" s="3"/>
      <c r="G426" s="3"/>
      <c r="H426" s="3"/>
      <c r="I426" s="3"/>
      <c r="J426" s="3"/>
      <c r="K426" s="3"/>
      <c r="L426" s="3"/>
      <c r="M426" s="3"/>
      <c r="N426" s="3"/>
      <c r="O426" s="3"/>
      <c r="P426" s="3"/>
      <c r="Q426" s="3"/>
    </row>
    <row r="427" spans="1:17">
      <c r="A427" s="3"/>
      <c r="B427" s="3"/>
      <c r="C427" s="3"/>
      <c r="D427" s="3"/>
      <c r="E427" s="3"/>
      <c r="F427" s="3"/>
      <c r="G427" s="3"/>
      <c r="H427" s="3"/>
      <c r="I427" s="3"/>
      <c r="J427" s="3"/>
      <c r="K427" s="3"/>
      <c r="L427" s="3"/>
      <c r="M427" s="3"/>
      <c r="N427" s="3"/>
      <c r="O427" s="3"/>
      <c r="P427" s="3"/>
      <c r="Q427" s="3"/>
    </row>
    <row r="428" spans="1:17">
      <c r="A428" s="3"/>
      <c r="B428" s="3"/>
      <c r="C428" s="3"/>
      <c r="D428" s="3"/>
      <c r="E428" s="3"/>
      <c r="F428" s="3"/>
      <c r="G428" s="3"/>
      <c r="H428" s="3"/>
      <c r="I428" s="3"/>
      <c r="J428" s="3"/>
      <c r="K428" s="3"/>
      <c r="L428" s="3"/>
      <c r="M428" s="3"/>
      <c r="N428" s="3"/>
      <c r="O428" s="3"/>
      <c r="P428" s="3"/>
      <c r="Q428" s="3"/>
    </row>
    <row r="429" spans="1:17">
      <c r="A429" s="3"/>
      <c r="B429" s="3"/>
      <c r="C429" s="3"/>
      <c r="D429" s="3"/>
      <c r="E429" s="3"/>
      <c r="F429" s="3"/>
      <c r="G429" s="3"/>
      <c r="H429" s="3"/>
      <c r="I429" s="3"/>
      <c r="J429" s="3"/>
      <c r="K429" s="3"/>
      <c r="L429" s="3"/>
      <c r="M429" s="3"/>
      <c r="N429" s="3"/>
      <c r="O429" s="3"/>
      <c r="P429" s="3"/>
      <c r="Q429" s="3"/>
    </row>
    <row r="430" spans="1:17">
      <c r="A430" s="3"/>
      <c r="B430" s="3"/>
      <c r="C430" s="3"/>
      <c r="D430" s="3"/>
      <c r="E430" s="3"/>
      <c r="F430" s="3"/>
      <c r="G430" s="3"/>
      <c r="H430" s="3"/>
      <c r="I430" s="3"/>
      <c r="J430" s="3"/>
      <c r="K430" s="3"/>
      <c r="L430" s="3"/>
      <c r="M430" s="3"/>
      <c r="N430" s="3"/>
      <c r="O430" s="3"/>
      <c r="P430" s="3"/>
      <c r="Q430" s="3"/>
    </row>
    <row r="431" spans="1:17">
      <c r="A431" s="3"/>
      <c r="B431" s="3"/>
      <c r="C431" s="3"/>
      <c r="D431" s="3"/>
      <c r="E431" s="3"/>
      <c r="F431" s="3"/>
      <c r="G431" s="3"/>
      <c r="H431" s="3"/>
      <c r="I431" s="3"/>
      <c r="J431" s="3"/>
      <c r="K431" s="3"/>
      <c r="L431" s="3"/>
      <c r="M431" s="3"/>
      <c r="N431" s="3"/>
      <c r="O431" s="3"/>
      <c r="P431" s="3"/>
      <c r="Q431" s="3"/>
    </row>
    <row r="432" spans="1:17">
      <c r="A432" s="3"/>
      <c r="B432" s="3"/>
      <c r="C432" s="3"/>
      <c r="D432" s="3"/>
      <c r="E432" s="3"/>
      <c r="F432" s="3"/>
      <c r="G432" s="3"/>
      <c r="H432" s="3"/>
      <c r="I432" s="3"/>
      <c r="J432" s="3"/>
      <c r="K432" s="3"/>
      <c r="L432" s="3"/>
      <c r="M432" s="3"/>
      <c r="N432" s="3"/>
      <c r="O432" s="3"/>
      <c r="P432" s="3"/>
      <c r="Q432" s="3"/>
    </row>
    <row r="433" spans="1:17">
      <c r="A433" s="3"/>
      <c r="B433" s="3"/>
      <c r="C433" s="3"/>
      <c r="D433" s="3"/>
      <c r="E433" s="3"/>
      <c r="F433" s="3"/>
      <c r="G433" s="3"/>
      <c r="H433" s="3"/>
      <c r="I433" s="3"/>
      <c r="J433" s="3"/>
      <c r="K433" s="3"/>
      <c r="L433" s="3"/>
      <c r="M433" s="3"/>
      <c r="N433" s="3"/>
      <c r="O433" s="3"/>
      <c r="P433" s="3"/>
      <c r="Q433" s="3"/>
    </row>
    <row r="434" spans="1:17">
      <c r="A434" s="3"/>
      <c r="B434" s="3"/>
      <c r="C434" s="3"/>
      <c r="D434" s="3"/>
      <c r="E434" s="3"/>
      <c r="F434" s="3"/>
      <c r="G434" s="3"/>
      <c r="H434" s="3"/>
      <c r="I434" s="3"/>
      <c r="J434" s="3"/>
      <c r="K434" s="3"/>
      <c r="L434" s="3"/>
      <c r="M434" s="3"/>
      <c r="N434" s="3"/>
      <c r="O434" s="3"/>
      <c r="P434" s="3"/>
      <c r="Q434" s="3"/>
    </row>
    <row r="435" spans="1:17">
      <c r="A435" s="3"/>
      <c r="B435" s="3"/>
      <c r="C435" s="3"/>
      <c r="D435" s="3"/>
      <c r="E435" s="3"/>
      <c r="F435" s="3"/>
      <c r="G435" s="3"/>
      <c r="H435" s="3"/>
      <c r="I435" s="3"/>
      <c r="J435" s="3"/>
      <c r="K435" s="3"/>
      <c r="L435" s="3"/>
      <c r="M435" s="3"/>
      <c r="N435" s="3"/>
      <c r="O435" s="3"/>
      <c r="P435" s="3"/>
      <c r="Q435" s="3"/>
    </row>
    <row r="436" spans="1:17">
      <c r="A436" s="3"/>
      <c r="B436" s="3"/>
      <c r="C436" s="3"/>
      <c r="D436" s="3"/>
      <c r="E436" s="3"/>
      <c r="F436" s="3"/>
      <c r="G436" s="3"/>
      <c r="H436" s="3"/>
      <c r="I436" s="3"/>
      <c r="J436" s="3"/>
      <c r="K436" s="3"/>
      <c r="L436" s="3"/>
      <c r="M436" s="3"/>
      <c r="N436" s="3"/>
      <c r="O436" s="3"/>
      <c r="P436" s="3"/>
      <c r="Q436" s="3"/>
    </row>
    <row r="437" spans="1:17">
      <c r="A437" s="3"/>
      <c r="B437" s="3"/>
      <c r="C437" s="3"/>
      <c r="D437" s="3"/>
      <c r="E437" s="3"/>
      <c r="F437" s="3"/>
      <c r="G437" s="3"/>
      <c r="H437" s="3"/>
      <c r="I437" s="3"/>
      <c r="J437" s="3"/>
      <c r="K437" s="3"/>
      <c r="L437" s="3"/>
      <c r="M437" s="3"/>
      <c r="N437" s="3"/>
      <c r="O437" s="3"/>
      <c r="P437" s="3"/>
      <c r="Q437" s="3"/>
    </row>
    <row r="438" spans="1:17">
      <c r="A438" s="3"/>
      <c r="B438" s="3"/>
      <c r="C438" s="3"/>
      <c r="D438" s="3"/>
      <c r="E438" s="3"/>
      <c r="F438" s="3"/>
      <c r="G438" s="3"/>
      <c r="H438" s="3"/>
      <c r="I438" s="3"/>
      <c r="J438" s="3"/>
      <c r="K438" s="3"/>
      <c r="L438" s="3"/>
      <c r="M438" s="3"/>
      <c r="N438" s="3"/>
      <c r="O438" s="3"/>
      <c r="P438" s="3"/>
      <c r="Q438" s="3"/>
    </row>
    <row r="439" spans="1:17">
      <c r="A439" s="3"/>
      <c r="B439" s="3"/>
      <c r="C439" s="3"/>
      <c r="D439" s="3"/>
      <c r="E439" s="3"/>
      <c r="F439" s="3"/>
      <c r="G439" s="3"/>
      <c r="H439" s="3"/>
      <c r="I439" s="3"/>
      <c r="J439" s="3"/>
      <c r="K439" s="3"/>
      <c r="L439" s="3"/>
      <c r="M439" s="3"/>
      <c r="N439" s="3"/>
      <c r="O439" s="3"/>
      <c r="P439" s="3"/>
      <c r="Q439" s="3"/>
    </row>
    <row r="440" spans="1:17">
      <c r="A440" s="3"/>
      <c r="B440" s="3"/>
      <c r="C440" s="3"/>
      <c r="D440" s="3"/>
      <c r="E440" s="3"/>
      <c r="F440" s="3"/>
      <c r="G440" s="3"/>
      <c r="H440" s="3"/>
      <c r="I440" s="3"/>
      <c r="J440" s="3"/>
      <c r="K440" s="3"/>
      <c r="L440" s="3"/>
      <c r="M440" s="3"/>
      <c r="N440" s="3"/>
      <c r="O440" s="3"/>
      <c r="P440" s="3"/>
      <c r="Q440" s="3"/>
    </row>
    <row r="441" spans="1:17">
      <c r="A441" s="3"/>
      <c r="B441" s="3"/>
      <c r="C441" s="3"/>
      <c r="D441" s="3"/>
      <c r="E441" s="3"/>
      <c r="F441" s="3"/>
      <c r="G441" s="3"/>
      <c r="H441" s="3"/>
      <c r="I441" s="3"/>
      <c r="J441" s="3"/>
      <c r="K441" s="3"/>
      <c r="L441" s="3"/>
      <c r="M441" s="3"/>
      <c r="N441" s="3"/>
      <c r="O441" s="3"/>
      <c r="P441" s="3"/>
      <c r="Q441" s="3"/>
    </row>
    <row r="442" spans="1:17">
      <c r="A442" s="3"/>
      <c r="B442" s="3"/>
      <c r="C442" s="3"/>
      <c r="D442" s="3"/>
      <c r="E442" s="3"/>
      <c r="F442" s="3"/>
      <c r="G442" s="3"/>
      <c r="H442" s="3"/>
      <c r="I442" s="3"/>
      <c r="J442" s="3"/>
      <c r="K442" s="3"/>
      <c r="L442" s="3"/>
      <c r="M442" s="3"/>
      <c r="N442" s="3"/>
      <c r="O442" s="3"/>
      <c r="P442" s="3"/>
      <c r="Q442" s="3"/>
    </row>
    <row r="443" spans="1:17">
      <c r="A443" s="3"/>
      <c r="B443" s="3"/>
      <c r="C443" s="3"/>
      <c r="D443" s="3"/>
      <c r="E443" s="3"/>
      <c r="F443" s="3"/>
      <c r="G443" s="3"/>
      <c r="H443" s="3"/>
      <c r="I443" s="3"/>
      <c r="J443" s="3"/>
      <c r="K443" s="3"/>
      <c r="L443" s="3"/>
      <c r="M443" s="3"/>
      <c r="N443" s="3"/>
      <c r="O443" s="3"/>
      <c r="P443" s="3"/>
      <c r="Q443" s="3"/>
    </row>
    <row r="444" spans="1:17">
      <c r="A444" s="3"/>
      <c r="B444" s="3"/>
      <c r="C444" s="3"/>
      <c r="D444" s="3"/>
      <c r="E444" s="3"/>
      <c r="F444" s="3"/>
      <c r="G444" s="3"/>
      <c r="H444" s="3"/>
      <c r="I444" s="3"/>
      <c r="J444" s="3"/>
      <c r="K444" s="3"/>
      <c r="L444" s="3"/>
      <c r="M444" s="3"/>
      <c r="N444" s="3"/>
      <c r="O444" s="3"/>
      <c r="P444" s="3"/>
      <c r="Q444" s="3"/>
    </row>
    <row r="445" spans="1:17">
      <c r="A445" s="3"/>
      <c r="B445" s="3"/>
      <c r="C445" s="3"/>
      <c r="D445" s="3"/>
      <c r="E445" s="3"/>
      <c r="F445" s="3"/>
      <c r="G445" s="3"/>
      <c r="H445" s="3"/>
      <c r="I445" s="3"/>
      <c r="J445" s="3"/>
      <c r="K445" s="3"/>
      <c r="L445" s="3"/>
      <c r="M445" s="3"/>
      <c r="N445" s="3"/>
      <c r="O445" s="3"/>
      <c r="P445" s="3"/>
      <c r="Q445" s="3"/>
    </row>
    <row r="446" spans="1:17">
      <c r="A446" s="3"/>
      <c r="B446" s="3"/>
      <c r="C446" s="3"/>
      <c r="D446" s="3"/>
      <c r="E446" s="3"/>
      <c r="F446" s="3"/>
      <c r="G446" s="3"/>
      <c r="H446" s="3"/>
      <c r="I446" s="3"/>
      <c r="J446" s="3"/>
      <c r="K446" s="3"/>
      <c r="L446" s="3"/>
      <c r="M446" s="3"/>
      <c r="N446" s="3"/>
      <c r="O446" s="3"/>
      <c r="P446" s="3"/>
      <c r="Q446" s="3"/>
    </row>
    <row r="447" spans="1:17">
      <c r="A447" s="3"/>
      <c r="B447" s="3"/>
      <c r="C447" s="3"/>
      <c r="D447" s="3"/>
      <c r="E447" s="3"/>
      <c r="F447" s="3"/>
      <c r="G447" s="3"/>
      <c r="H447" s="3"/>
      <c r="I447" s="3"/>
      <c r="J447" s="3"/>
      <c r="K447" s="3"/>
      <c r="L447" s="3"/>
      <c r="M447" s="3"/>
      <c r="N447" s="3"/>
      <c r="O447" s="3"/>
      <c r="P447" s="3"/>
      <c r="Q447" s="3"/>
    </row>
    <row r="448" spans="1:17">
      <c r="A448" s="3"/>
      <c r="B448" s="3"/>
      <c r="C448" s="3"/>
      <c r="D448" s="3"/>
      <c r="E448" s="3"/>
      <c r="F448" s="3"/>
      <c r="G448" s="3"/>
      <c r="H448" s="3"/>
      <c r="I448" s="3"/>
      <c r="J448" s="3"/>
      <c r="K448" s="3"/>
      <c r="L448" s="3"/>
      <c r="M448" s="3"/>
      <c r="N448" s="3"/>
      <c r="O448" s="3"/>
      <c r="P448" s="3"/>
      <c r="Q448" s="3"/>
    </row>
    <row r="449" spans="1:17">
      <c r="A449" s="3"/>
      <c r="B449" s="3"/>
      <c r="C449" s="3"/>
      <c r="D449" s="3"/>
      <c r="E449" s="3"/>
      <c r="F449" s="3"/>
      <c r="G449" s="3"/>
      <c r="H449" s="3"/>
      <c r="I449" s="3"/>
      <c r="J449" s="3"/>
      <c r="K449" s="3"/>
      <c r="L449" s="3"/>
      <c r="M449" s="3"/>
      <c r="N449" s="3"/>
      <c r="O449" s="3"/>
      <c r="P449" s="3"/>
      <c r="Q449" s="3"/>
    </row>
    <row r="450" spans="1:17">
      <c r="A450" s="3"/>
      <c r="B450" s="3"/>
      <c r="C450" s="3"/>
      <c r="D450" s="3"/>
      <c r="E450" s="3"/>
      <c r="F450" s="3"/>
      <c r="G450" s="3"/>
      <c r="H450" s="3"/>
      <c r="I450" s="3"/>
      <c r="J450" s="3"/>
      <c r="K450" s="3"/>
      <c r="L450" s="3"/>
      <c r="M450" s="3"/>
      <c r="N450" s="3"/>
      <c r="O450" s="3"/>
      <c r="P450" s="3"/>
      <c r="Q450" s="3"/>
    </row>
    <row r="451" spans="1:17">
      <c r="A451" s="3"/>
      <c r="B451" s="3"/>
      <c r="C451" s="3"/>
      <c r="D451" s="3"/>
      <c r="E451" s="3"/>
      <c r="F451" s="3"/>
      <c r="G451" s="3"/>
      <c r="H451" s="3"/>
      <c r="I451" s="3"/>
      <c r="J451" s="3"/>
      <c r="K451" s="3"/>
      <c r="L451" s="3"/>
      <c r="M451" s="3"/>
      <c r="N451" s="3"/>
      <c r="O451" s="3"/>
      <c r="P451" s="3"/>
      <c r="Q451" s="3"/>
    </row>
    <row r="452" spans="1:17">
      <c r="A452" s="3"/>
      <c r="B452" s="3"/>
      <c r="C452" s="3"/>
      <c r="D452" s="3"/>
      <c r="E452" s="3"/>
      <c r="F452" s="3"/>
      <c r="G452" s="3"/>
      <c r="H452" s="3"/>
      <c r="I452" s="3"/>
      <c r="J452" s="3"/>
      <c r="K452" s="3"/>
      <c r="L452" s="3"/>
      <c r="M452" s="3"/>
      <c r="N452" s="3"/>
      <c r="O452" s="3"/>
      <c r="P452" s="3"/>
      <c r="Q452" s="3"/>
    </row>
    <row r="453" spans="1:17">
      <c r="A453" s="3"/>
      <c r="B453" s="3"/>
      <c r="C453" s="3"/>
      <c r="D453" s="3"/>
      <c r="E453" s="3"/>
      <c r="F453" s="3"/>
      <c r="G453" s="3"/>
      <c r="H453" s="3"/>
      <c r="I453" s="3"/>
      <c r="J453" s="3"/>
      <c r="K453" s="3"/>
      <c r="L453" s="3"/>
      <c r="M453" s="3"/>
      <c r="N453" s="3"/>
      <c r="O453" s="3"/>
      <c r="P453" s="3"/>
      <c r="Q453" s="3"/>
    </row>
    <row r="454" spans="1:17">
      <c r="A454" s="3"/>
      <c r="B454" s="3"/>
      <c r="C454" s="3"/>
      <c r="D454" s="3"/>
      <c r="E454" s="3"/>
      <c r="F454" s="3"/>
      <c r="G454" s="3"/>
      <c r="H454" s="3"/>
      <c r="I454" s="3"/>
      <c r="J454" s="3"/>
      <c r="K454" s="3"/>
      <c r="L454" s="3"/>
      <c r="M454" s="3"/>
      <c r="N454" s="3"/>
      <c r="O454" s="3"/>
      <c r="P454" s="3"/>
      <c r="Q454" s="3"/>
    </row>
    <row r="455" spans="1:17">
      <c r="A455" s="3"/>
      <c r="B455" s="3"/>
      <c r="C455" s="3"/>
      <c r="D455" s="3"/>
      <c r="E455" s="3"/>
      <c r="F455" s="3"/>
      <c r="G455" s="3"/>
      <c r="H455" s="3"/>
      <c r="I455" s="3"/>
      <c r="J455" s="3"/>
      <c r="K455" s="3"/>
      <c r="L455" s="3"/>
      <c r="M455" s="3"/>
      <c r="N455" s="3"/>
      <c r="O455" s="3"/>
      <c r="P455" s="3"/>
      <c r="Q455" s="3"/>
    </row>
    <row r="456" spans="1:17">
      <c r="A456" s="3"/>
      <c r="B456" s="3"/>
      <c r="C456" s="3"/>
      <c r="D456" s="3"/>
      <c r="E456" s="3"/>
      <c r="F456" s="3"/>
      <c r="G456" s="3"/>
      <c r="H456" s="3"/>
      <c r="I456" s="3"/>
      <c r="J456" s="3"/>
      <c r="K456" s="3"/>
      <c r="L456" s="3"/>
      <c r="M456" s="3"/>
      <c r="N456" s="3"/>
      <c r="O456" s="3"/>
      <c r="P456" s="3"/>
      <c r="Q456" s="3"/>
    </row>
    <row r="457" spans="1:17">
      <c r="A457" s="3"/>
      <c r="B457" s="3"/>
      <c r="C457" s="3"/>
      <c r="D457" s="3"/>
      <c r="E457" s="3"/>
      <c r="F457" s="3"/>
      <c r="G457" s="3"/>
      <c r="H457" s="3"/>
      <c r="I457" s="3"/>
      <c r="J457" s="3"/>
      <c r="K457" s="3"/>
      <c r="L457" s="3"/>
      <c r="M457" s="3"/>
      <c r="N457" s="3"/>
      <c r="O457" s="3"/>
      <c r="P457" s="3"/>
      <c r="Q457" s="3"/>
    </row>
    <row r="458" spans="1:17">
      <c r="A458" s="3"/>
      <c r="B458" s="3"/>
      <c r="C458" s="3"/>
      <c r="D458" s="3"/>
      <c r="E458" s="3"/>
      <c r="F458" s="3"/>
      <c r="G458" s="3"/>
      <c r="H458" s="3"/>
      <c r="I458" s="3"/>
      <c r="J458" s="3"/>
      <c r="K458" s="3"/>
      <c r="L458" s="3"/>
      <c r="M458" s="3"/>
      <c r="N458" s="3"/>
      <c r="O458" s="3"/>
      <c r="P458" s="3"/>
      <c r="Q458" s="3"/>
    </row>
    <row r="459" spans="1:17">
      <c r="A459" s="3"/>
      <c r="B459" s="3"/>
      <c r="C459" s="3"/>
      <c r="D459" s="3"/>
      <c r="E459" s="3"/>
      <c r="F459" s="3"/>
      <c r="G459" s="3"/>
      <c r="H459" s="3"/>
      <c r="I459" s="3"/>
      <c r="J459" s="3"/>
      <c r="K459" s="3"/>
      <c r="L459" s="3"/>
      <c r="M459" s="3"/>
      <c r="N459" s="3"/>
      <c r="O459" s="3"/>
      <c r="P459" s="3"/>
      <c r="Q459" s="3"/>
    </row>
    <row r="460" spans="1:17">
      <c r="A460" s="3"/>
      <c r="B460" s="3"/>
      <c r="C460" s="3"/>
      <c r="D460" s="3"/>
      <c r="E460" s="3"/>
      <c r="F460" s="3"/>
      <c r="G460" s="3"/>
      <c r="H460" s="3"/>
      <c r="I460" s="3"/>
      <c r="J460" s="3"/>
      <c r="K460" s="3"/>
      <c r="L460" s="3"/>
      <c r="M460" s="3"/>
      <c r="N460" s="3"/>
      <c r="O460" s="3"/>
      <c r="P460" s="3"/>
      <c r="Q460" s="3"/>
    </row>
    <row r="461" spans="1:17">
      <c r="A461" s="3"/>
      <c r="B461" s="3"/>
      <c r="C461" s="3"/>
      <c r="D461" s="3"/>
      <c r="E461" s="3"/>
      <c r="F461" s="3"/>
      <c r="G461" s="3"/>
      <c r="H461" s="3"/>
      <c r="I461" s="3"/>
      <c r="J461" s="3"/>
      <c r="K461" s="3"/>
      <c r="L461" s="3"/>
      <c r="M461" s="3"/>
      <c r="N461" s="3"/>
      <c r="O461" s="3"/>
      <c r="P461" s="3"/>
      <c r="Q461" s="3"/>
    </row>
    <row r="462" spans="1:17">
      <c r="A462" s="3"/>
      <c r="B462" s="3"/>
      <c r="C462" s="3"/>
      <c r="D462" s="3"/>
      <c r="E462" s="3"/>
      <c r="F462" s="3"/>
      <c r="G462" s="3"/>
      <c r="H462" s="3"/>
      <c r="I462" s="3"/>
      <c r="J462" s="3"/>
      <c r="K462" s="3"/>
      <c r="L462" s="3"/>
      <c r="M462" s="3"/>
      <c r="N462" s="3"/>
      <c r="O462" s="3"/>
      <c r="P462" s="3"/>
      <c r="Q462" s="3"/>
    </row>
    <row r="463" spans="1:17">
      <c r="A463" s="3"/>
      <c r="B463" s="3"/>
      <c r="C463" s="3"/>
      <c r="D463" s="3"/>
      <c r="E463" s="3"/>
      <c r="F463" s="3"/>
      <c r="G463" s="3"/>
      <c r="H463" s="3"/>
      <c r="I463" s="3"/>
      <c r="J463" s="3"/>
      <c r="K463" s="3"/>
      <c r="L463" s="3"/>
      <c r="M463" s="3"/>
      <c r="N463" s="3"/>
      <c r="O463" s="3"/>
      <c r="P463" s="3"/>
      <c r="Q463" s="3"/>
    </row>
    <row r="464" spans="1:17">
      <c r="A464" s="3"/>
      <c r="B464" s="3"/>
      <c r="C464" s="3"/>
      <c r="D464" s="3"/>
      <c r="E464" s="3"/>
      <c r="F464" s="3"/>
      <c r="G464" s="3"/>
      <c r="H464" s="3"/>
      <c r="I464" s="3"/>
      <c r="J464" s="3"/>
      <c r="K464" s="3"/>
      <c r="L464" s="3"/>
      <c r="M464" s="3"/>
      <c r="N464" s="3"/>
      <c r="O464" s="3"/>
      <c r="P464" s="3"/>
      <c r="Q464" s="3"/>
    </row>
    <row r="465" spans="1:17">
      <c r="A465" s="3"/>
      <c r="B465" s="3"/>
      <c r="C465" s="3"/>
      <c r="D465" s="3"/>
      <c r="E465" s="3"/>
      <c r="F465" s="3"/>
      <c r="G465" s="3"/>
      <c r="H465" s="3"/>
      <c r="I465" s="3"/>
      <c r="J465" s="3"/>
      <c r="K465" s="3"/>
      <c r="L465" s="3"/>
      <c r="M465" s="3"/>
      <c r="N465" s="3"/>
      <c r="O465" s="3"/>
      <c r="P465" s="3"/>
      <c r="Q465" s="3"/>
    </row>
    <row r="466" spans="1:17">
      <c r="A466" s="3"/>
      <c r="B466" s="3"/>
      <c r="C466" s="3"/>
      <c r="D466" s="3"/>
      <c r="E466" s="3"/>
      <c r="F466" s="3"/>
      <c r="G466" s="3"/>
      <c r="H466" s="3"/>
      <c r="I466" s="3"/>
      <c r="J466" s="3"/>
      <c r="K466" s="3"/>
      <c r="L466" s="3"/>
      <c r="M466" s="3"/>
      <c r="N466" s="3"/>
      <c r="O466" s="3"/>
      <c r="P466" s="3"/>
      <c r="Q466" s="3"/>
    </row>
    <row r="467" spans="1:17">
      <c r="A467" s="3"/>
      <c r="B467" s="3"/>
      <c r="C467" s="3"/>
      <c r="D467" s="3"/>
      <c r="E467" s="3"/>
      <c r="F467" s="3"/>
      <c r="G467" s="3"/>
      <c r="H467" s="3"/>
      <c r="I467" s="3"/>
      <c r="J467" s="3"/>
      <c r="K467" s="3"/>
      <c r="L467" s="3"/>
      <c r="M467" s="3"/>
      <c r="N467" s="3"/>
      <c r="O467" s="3"/>
      <c r="P467" s="3"/>
      <c r="Q467" s="3"/>
    </row>
    <row r="468" spans="1:17">
      <c r="A468" s="3"/>
      <c r="B468" s="3"/>
      <c r="C468" s="3"/>
      <c r="D468" s="3"/>
      <c r="E468" s="3"/>
      <c r="F468" s="3"/>
      <c r="G468" s="3"/>
      <c r="H468" s="3"/>
      <c r="I468" s="3"/>
      <c r="J468" s="3"/>
      <c r="K468" s="3"/>
      <c r="L468" s="3"/>
      <c r="M468" s="3"/>
      <c r="N468" s="3"/>
      <c r="O468" s="3"/>
      <c r="P468" s="3"/>
      <c r="Q468" s="3"/>
    </row>
    <row r="469" spans="1:17">
      <c r="A469" s="3"/>
      <c r="B469" s="3"/>
      <c r="C469" s="3"/>
      <c r="D469" s="3"/>
      <c r="E469" s="3"/>
      <c r="F469" s="3"/>
      <c r="G469" s="3"/>
      <c r="H469" s="3"/>
      <c r="I469" s="3"/>
      <c r="J469" s="3"/>
      <c r="K469" s="3"/>
      <c r="L469" s="3"/>
      <c r="M469" s="3"/>
      <c r="N469" s="3"/>
      <c r="O469" s="3"/>
      <c r="P469" s="3"/>
      <c r="Q469" s="3"/>
    </row>
    <row r="470" spans="1:17">
      <c r="A470" s="3"/>
      <c r="B470" s="3"/>
      <c r="C470" s="3"/>
      <c r="D470" s="3"/>
      <c r="E470" s="3"/>
      <c r="F470" s="3"/>
      <c r="G470" s="3"/>
      <c r="H470" s="3"/>
      <c r="I470" s="3"/>
      <c r="J470" s="3"/>
      <c r="K470" s="3"/>
      <c r="L470" s="3"/>
      <c r="M470" s="3"/>
      <c r="N470" s="3"/>
      <c r="O470" s="3"/>
      <c r="P470" s="3"/>
      <c r="Q470" s="3"/>
    </row>
    <row r="471" spans="1:17">
      <c r="A471" s="3"/>
      <c r="B471" s="3"/>
      <c r="C471" s="3"/>
      <c r="D471" s="3"/>
      <c r="E471" s="3"/>
      <c r="F471" s="3"/>
      <c r="G471" s="3"/>
      <c r="H471" s="3"/>
      <c r="I471" s="3"/>
      <c r="J471" s="3"/>
      <c r="K471" s="3"/>
      <c r="L471" s="3"/>
      <c r="M471" s="3"/>
      <c r="N471" s="3"/>
      <c r="O471" s="3"/>
      <c r="P471" s="3"/>
      <c r="Q471" s="3"/>
    </row>
    <row r="472" spans="1:17">
      <c r="A472" s="3"/>
      <c r="B472" s="3"/>
      <c r="C472" s="3"/>
      <c r="D472" s="3"/>
      <c r="E472" s="3"/>
      <c r="F472" s="3"/>
      <c r="G472" s="3"/>
      <c r="H472" s="3"/>
      <c r="I472" s="3"/>
      <c r="J472" s="3"/>
      <c r="K472" s="3"/>
      <c r="L472" s="3"/>
      <c r="M472" s="3"/>
      <c r="N472" s="3"/>
      <c r="O472" s="3"/>
      <c r="P472" s="3"/>
      <c r="Q472" s="3"/>
    </row>
    <row r="473" spans="1:17">
      <c r="A473" s="3"/>
      <c r="B473" s="3"/>
      <c r="C473" s="3"/>
      <c r="D473" s="3"/>
      <c r="E473" s="3"/>
      <c r="F473" s="3"/>
      <c r="G473" s="3"/>
      <c r="H473" s="3"/>
      <c r="I473" s="3"/>
      <c r="J473" s="3"/>
      <c r="K473" s="3"/>
      <c r="L473" s="3"/>
      <c r="M473" s="3"/>
      <c r="N473" s="3"/>
      <c r="O473" s="3"/>
      <c r="P473" s="3"/>
      <c r="Q473" s="3"/>
    </row>
    <row r="474" spans="1:17">
      <c r="A474" s="3"/>
      <c r="B474" s="3"/>
      <c r="C474" s="3"/>
      <c r="D474" s="3"/>
      <c r="E474" s="3"/>
      <c r="F474" s="3"/>
      <c r="G474" s="3"/>
      <c r="H474" s="3"/>
      <c r="I474" s="3"/>
      <c r="J474" s="3"/>
      <c r="K474" s="3"/>
      <c r="L474" s="3"/>
      <c r="M474" s="3"/>
      <c r="N474" s="3"/>
      <c r="O474" s="3"/>
      <c r="P474" s="3"/>
      <c r="Q474" s="3"/>
    </row>
    <row r="475" spans="1:17">
      <c r="A475" s="3"/>
      <c r="B475" s="3"/>
      <c r="C475" s="3"/>
      <c r="D475" s="3"/>
      <c r="E475" s="3"/>
      <c r="F475" s="3"/>
      <c r="G475" s="3"/>
      <c r="H475" s="3"/>
      <c r="I475" s="3"/>
      <c r="J475" s="3"/>
      <c r="K475" s="3"/>
      <c r="L475" s="3"/>
      <c r="M475" s="3"/>
      <c r="N475" s="3"/>
      <c r="O475" s="3"/>
      <c r="P475" s="3"/>
      <c r="Q475" s="3"/>
    </row>
    <row r="476" spans="1:17">
      <c r="A476" s="3"/>
      <c r="B476" s="3"/>
      <c r="C476" s="3"/>
      <c r="D476" s="3"/>
      <c r="E476" s="3"/>
      <c r="F476" s="3"/>
      <c r="G476" s="3"/>
      <c r="H476" s="3"/>
      <c r="I476" s="3"/>
      <c r="J476" s="3"/>
      <c r="K476" s="3"/>
      <c r="L476" s="3"/>
      <c r="M476" s="3"/>
      <c r="N476" s="3"/>
      <c r="O476" s="3"/>
      <c r="P476" s="3"/>
      <c r="Q476" s="3"/>
    </row>
    <row r="477" spans="1:17">
      <c r="A477" s="3"/>
      <c r="B477" s="3"/>
      <c r="C477" s="3"/>
      <c r="D477" s="3"/>
      <c r="E477" s="3"/>
      <c r="F477" s="3"/>
      <c r="G477" s="3"/>
      <c r="H477" s="3"/>
      <c r="I477" s="3"/>
      <c r="J477" s="3"/>
      <c r="K477" s="3"/>
      <c r="L477" s="3"/>
      <c r="M477" s="3"/>
      <c r="N477" s="3"/>
      <c r="O477" s="3"/>
      <c r="P477" s="3"/>
      <c r="Q477" s="3"/>
    </row>
    <row r="478" spans="1:17">
      <c r="A478" s="3"/>
      <c r="B478" s="3"/>
      <c r="C478" s="3"/>
      <c r="D478" s="3"/>
      <c r="E478" s="3"/>
      <c r="F478" s="3"/>
      <c r="G478" s="3"/>
      <c r="H478" s="3"/>
      <c r="I478" s="3"/>
      <c r="J478" s="3"/>
      <c r="K478" s="3"/>
      <c r="L478" s="3"/>
      <c r="M478" s="3"/>
      <c r="N478" s="3"/>
      <c r="O478" s="3"/>
      <c r="P478" s="3"/>
      <c r="Q478" s="3"/>
    </row>
    <row r="479" spans="1:17">
      <c r="A479" s="3"/>
      <c r="B479" s="3"/>
      <c r="C479" s="3"/>
      <c r="D479" s="3"/>
      <c r="E479" s="3"/>
      <c r="F479" s="3"/>
      <c r="G479" s="3"/>
      <c r="H479" s="3"/>
      <c r="I479" s="3"/>
      <c r="J479" s="3"/>
      <c r="K479" s="3"/>
      <c r="L479" s="3"/>
      <c r="M479" s="3"/>
      <c r="N479" s="3"/>
      <c r="O479" s="3"/>
      <c r="P479" s="3"/>
      <c r="Q479" s="3"/>
    </row>
    <row r="480" spans="1:17">
      <c r="A480" s="3"/>
      <c r="B480" s="3"/>
      <c r="C480" s="3"/>
      <c r="D480" s="3"/>
      <c r="E480" s="3"/>
      <c r="F480" s="3"/>
      <c r="G480" s="3"/>
      <c r="H480" s="3"/>
      <c r="I480" s="3"/>
      <c r="J480" s="3"/>
      <c r="K480" s="3"/>
      <c r="L480" s="3"/>
      <c r="M480" s="3"/>
      <c r="N480" s="3"/>
      <c r="O480" s="3"/>
      <c r="P480" s="3"/>
      <c r="Q480" s="3"/>
    </row>
    <row r="481" spans="1:17">
      <c r="A481" s="3"/>
      <c r="B481" s="3"/>
      <c r="C481" s="3"/>
      <c r="D481" s="3"/>
      <c r="E481" s="3"/>
      <c r="F481" s="3"/>
      <c r="G481" s="3"/>
      <c r="H481" s="3"/>
      <c r="I481" s="3"/>
      <c r="J481" s="3"/>
      <c r="K481" s="3"/>
      <c r="L481" s="3"/>
      <c r="M481" s="3"/>
      <c r="N481" s="3"/>
      <c r="O481" s="3"/>
      <c r="P481" s="3"/>
      <c r="Q481" s="3"/>
    </row>
    <row r="482" spans="1:17">
      <c r="A482" s="3"/>
      <c r="B482" s="3"/>
      <c r="C482" s="3"/>
      <c r="D482" s="3"/>
      <c r="E482" s="3"/>
      <c r="F482" s="3"/>
      <c r="G482" s="3"/>
      <c r="H482" s="3"/>
      <c r="I482" s="3"/>
      <c r="J482" s="3"/>
      <c r="K482" s="3"/>
      <c r="L482" s="3"/>
      <c r="M482" s="3"/>
      <c r="N482" s="3"/>
      <c r="O482" s="3"/>
      <c r="P482" s="3"/>
      <c r="Q482" s="3"/>
    </row>
    <row r="483" spans="1:17">
      <c r="A483" s="3"/>
      <c r="B483" s="3"/>
      <c r="C483" s="3"/>
      <c r="D483" s="3"/>
      <c r="E483" s="3"/>
      <c r="F483" s="3"/>
      <c r="G483" s="3"/>
      <c r="H483" s="3"/>
      <c r="I483" s="3"/>
      <c r="J483" s="3"/>
      <c r="K483" s="3"/>
      <c r="L483" s="3"/>
      <c r="M483" s="3"/>
      <c r="N483" s="3"/>
      <c r="O483" s="3"/>
      <c r="P483" s="3"/>
      <c r="Q483" s="3"/>
    </row>
    <row r="484" spans="1:17">
      <c r="A484" s="3"/>
      <c r="B484" s="3"/>
      <c r="C484" s="3"/>
      <c r="D484" s="3"/>
      <c r="E484" s="3"/>
      <c r="F484" s="3"/>
      <c r="G484" s="3"/>
      <c r="H484" s="3"/>
      <c r="I484" s="3"/>
      <c r="J484" s="3"/>
      <c r="K484" s="3"/>
      <c r="L484" s="3"/>
      <c r="M484" s="3"/>
      <c r="N484" s="3"/>
      <c r="O484" s="3"/>
      <c r="P484" s="3"/>
      <c r="Q484" s="3"/>
    </row>
    <row r="485" spans="1:17">
      <c r="A485" s="3"/>
      <c r="B485" s="3"/>
      <c r="C485" s="3"/>
      <c r="D485" s="3"/>
      <c r="E485" s="3"/>
      <c r="F485" s="3"/>
      <c r="G485" s="3"/>
      <c r="H485" s="3"/>
      <c r="I485" s="3"/>
      <c r="J485" s="3"/>
      <c r="K485" s="3"/>
      <c r="L485" s="3"/>
      <c r="M485" s="3"/>
      <c r="N485" s="3"/>
      <c r="O485" s="3"/>
      <c r="P485" s="3"/>
      <c r="Q485" s="3"/>
    </row>
    <row r="486" spans="1:17">
      <c r="A486" s="3"/>
      <c r="B486" s="3"/>
      <c r="C486" s="3"/>
      <c r="D486" s="3"/>
      <c r="E486" s="3"/>
      <c r="F486" s="3"/>
      <c r="G486" s="3"/>
      <c r="H486" s="3"/>
      <c r="I486" s="3"/>
      <c r="J486" s="3"/>
      <c r="K486" s="3"/>
      <c r="L486" s="3"/>
      <c r="M486" s="3"/>
      <c r="N486" s="3"/>
      <c r="O486" s="3"/>
      <c r="P486" s="3"/>
      <c r="Q486" s="3"/>
    </row>
    <row r="487" spans="1:17">
      <c r="A487" s="3"/>
      <c r="B487" s="3"/>
      <c r="C487" s="3"/>
      <c r="D487" s="3"/>
      <c r="E487" s="3"/>
      <c r="F487" s="3"/>
      <c r="G487" s="3"/>
      <c r="H487" s="3"/>
      <c r="I487" s="3"/>
      <c r="J487" s="3"/>
      <c r="K487" s="3"/>
      <c r="L487" s="3"/>
      <c r="M487" s="3"/>
      <c r="N487" s="3"/>
      <c r="O487" s="3"/>
      <c r="P487" s="3"/>
      <c r="Q487" s="3"/>
    </row>
    <row r="488" spans="1:17">
      <c r="A488" s="3"/>
      <c r="B488" s="3"/>
      <c r="C488" s="3"/>
      <c r="D488" s="3"/>
      <c r="E488" s="3"/>
      <c r="F488" s="3"/>
      <c r="G488" s="3"/>
      <c r="H488" s="3"/>
      <c r="I488" s="3"/>
      <c r="J488" s="3"/>
      <c r="K488" s="3"/>
      <c r="L488" s="3"/>
      <c r="M488" s="3"/>
      <c r="N488" s="3"/>
      <c r="O488" s="3"/>
      <c r="P488" s="3"/>
      <c r="Q488" s="3"/>
    </row>
    <row r="489" spans="1:17">
      <c r="A489" s="3"/>
      <c r="B489" s="3"/>
      <c r="C489" s="3"/>
      <c r="D489" s="3"/>
      <c r="E489" s="3"/>
      <c r="F489" s="3"/>
      <c r="G489" s="3"/>
      <c r="H489" s="3"/>
      <c r="I489" s="3"/>
      <c r="J489" s="3"/>
      <c r="K489" s="3"/>
      <c r="L489" s="3"/>
      <c r="M489" s="3"/>
      <c r="N489" s="3"/>
      <c r="O489" s="3"/>
      <c r="P489" s="3"/>
      <c r="Q489" s="3"/>
    </row>
    <row r="490" spans="1:17">
      <c r="A490" s="3"/>
      <c r="B490" s="3"/>
      <c r="C490" s="3"/>
      <c r="D490" s="3"/>
      <c r="E490" s="3"/>
      <c r="F490" s="3"/>
      <c r="G490" s="3"/>
      <c r="H490" s="3"/>
      <c r="I490" s="3"/>
      <c r="J490" s="3"/>
      <c r="K490" s="3"/>
      <c r="L490" s="3"/>
      <c r="M490" s="3"/>
      <c r="N490" s="3"/>
      <c r="O490" s="3"/>
      <c r="P490" s="3"/>
      <c r="Q490" s="3"/>
    </row>
    <row r="491" spans="1:17">
      <c r="A491" s="3"/>
      <c r="B491" s="3"/>
      <c r="C491" s="3"/>
      <c r="D491" s="3"/>
      <c r="E491" s="3"/>
      <c r="F491" s="3"/>
      <c r="G491" s="3"/>
      <c r="H491" s="3"/>
      <c r="I491" s="3"/>
      <c r="J491" s="3"/>
      <c r="K491" s="3"/>
      <c r="L491" s="3"/>
      <c r="M491" s="3"/>
      <c r="N491" s="3"/>
      <c r="O491" s="3"/>
      <c r="P491" s="3"/>
      <c r="Q491" s="3"/>
    </row>
    <row r="492" spans="1:17">
      <c r="A492" s="3"/>
      <c r="B492" s="3"/>
      <c r="C492" s="3"/>
      <c r="D492" s="3"/>
      <c r="E492" s="3"/>
      <c r="F492" s="3"/>
      <c r="G492" s="3"/>
      <c r="H492" s="3"/>
      <c r="I492" s="3"/>
      <c r="J492" s="3"/>
      <c r="K492" s="3"/>
      <c r="L492" s="3"/>
      <c r="M492" s="3"/>
      <c r="N492" s="3"/>
      <c r="O492" s="3"/>
      <c r="P492" s="3"/>
      <c r="Q492" s="3"/>
    </row>
    <row r="493" spans="1:17">
      <c r="A493" s="3"/>
      <c r="B493" s="3"/>
      <c r="C493" s="3"/>
      <c r="D493" s="3"/>
      <c r="E493" s="3"/>
      <c r="F493" s="3"/>
      <c r="G493" s="3"/>
      <c r="H493" s="3"/>
      <c r="I493" s="3"/>
      <c r="J493" s="3"/>
      <c r="K493" s="3"/>
      <c r="L493" s="3"/>
      <c r="M493" s="3"/>
      <c r="N493" s="3"/>
      <c r="O493" s="3"/>
      <c r="P493" s="3"/>
      <c r="Q493" s="3"/>
    </row>
    <row r="494" spans="1:17">
      <c r="A494" s="3"/>
      <c r="B494" s="3"/>
      <c r="C494" s="3"/>
      <c r="D494" s="3"/>
      <c r="E494" s="3"/>
      <c r="F494" s="3"/>
      <c r="G494" s="3"/>
      <c r="H494" s="3"/>
      <c r="I494" s="3"/>
      <c r="J494" s="3"/>
      <c r="K494" s="3"/>
      <c r="L494" s="3"/>
      <c r="M494" s="3"/>
      <c r="N494" s="3"/>
      <c r="O494" s="3"/>
      <c r="P494" s="3"/>
      <c r="Q494" s="3"/>
    </row>
    <row r="495" spans="1:17">
      <c r="A495" s="3"/>
      <c r="B495" s="3"/>
      <c r="C495" s="3"/>
      <c r="D495" s="3"/>
      <c r="E495" s="3"/>
      <c r="F495" s="3"/>
      <c r="G495" s="3"/>
      <c r="H495" s="3"/>
      <c r="I495" s="3"/>
      <c r="J495" s="3"/>
      <c r="K495" s="3"/>
      <c r="L495" s="3"/>
      <c r="M495" s="3"/>
      <c r="N495" s="3"/>
      <c r="O495" s="3"/>
      <c r="P495" s="3"/>
      <c r="Q495" s="3"/>
    </row>
    <row r="496" spans="1:17">
      <c r="A496" s="3"/>
      <c r="B496" s="3"/>
      <c r="C496" s="3"/>
      <c r="D496" s="3"/>
      <c r="E496" s="3"/>
      <c r="F496" s="3"/>
      <c r="G496" s="3"/>
      <c r="H496" s="3"/>
      <c r="I496" s="3"/>
      <c r="J496" s="3"/>
      <c r="K496" s="3"/>
      <c r="L496" s="3"/>
      <c r="M496" s="3"/>
      <c r="N496" s="3"/>
      <c r="O496" s="3"/>
      <c r="P496" s="3"/>
      <c r="Q496" s="3"/>
    </row>
    <row r="497" spans="1:17">
      <c r="A497" s="3"/>
      <c r="B497" s="3"/>
      <c r="C497" s="3"/>
      <c r="D497" s="3"/>
      <c r="E497" s="3"/>
      <c r="F497" s="3"/>
      <c r="G497" s="3"/>
      <c r="H497" s="3"/>
      <c r="I497" s="3"/>
      <c r="J497" s="3"/>
      <c r="K497" s="3"/>
      <c r="L497" s="3"/>
      <c r="M497" s="3"/>
      <c r="N497" s="3"/>
      <c r="O497" s="3"/>
      <c r="P497" s="3"/>
      <c r="Q497" s="3"/>
    </row>
    <row r="498" spans="1:17">
      <c r="A498" s="3"/>
      <c r="B498" s="3"/>
      <c r="C498" s="3"/>
      <c r="D498" s="3"/>
      <c r="E498" s="3"/>
      <c r="F498" s="3"/>
      <c r="G498" s="3"/>
      <c r="H498" s="3"/>
      <c r="I498" s="3"/>
      <c r="J498" s="3"/>
      <c r="K498" s="3"/>
      <c r="L498" s="3"/>
      <c r="M498" s="3"/>
      <c r="N498" s="3"/>
      <c r="O498" s="3"/>
      <c r="P498" s="3"/>
      <c r="Q498" s="3"/>
    </row>
    <row r="499" spans="1:17">
      <c r="A499" s="3"/>
      <c r="B499" s="3"/>
      <c r="C499" s="3"/>
      <c r="D499" s="3"/>
      <c r="E499" s="3"/>
      <c r="F499" s="3"/>
      <c r="G499" s="3"/>
      <c r="H499" s="3"/>
      <c r="I499" s="3"/>
      <c r="J499" s="3"/>
      <c r="K499" s="3"/>
      <c r="L499" s="3"/>
      <c r="M499" s="3"/>
      <c r="N499" s="3"/>
      <c r="O499" s="3"/>
      <c r="P499" s="3"/>
      <c r="Q499" s="3"/>
    </row>
    <row r="500" spans="1:17">
      <c r="A500" s="3"/>
      <c r="B500" s="3"/>
      <c r="C500" s="3"/>
      <c r="D500" s="3"/>
      <c r="E500" s="3"/>
      <c r="F500" s="3"/>
      <c r="G500" s="3"/>
      <c r="H500" s="3"/>
      <c r="I500" s="3"/>
      <c r="J500" s="3"/>
      <c r="K500" s="3"/>
      <c r="L500" s="3"/>
      <c r="M500" s="3"/>
      <c r="N500" s="3"/>
      <c r="O500" s="3"/>
      <c r="P500" s="3"/>
      <c r="Q500" s="3"/>
    </row>
    <row r="501" spans="1:17">
      <c r="A501" s="3"/>
      <c r="B501" s="3"/>
      <c r="C501" s="3"/>
      <c r="D501" s="3"/>
      <c r="E501" s="3"/>
      <c r="F501" s="3"/>
      <c r="G501" s="3"/>
      <c r="H501" s="3"/>
      <c r="I501" s="3"/>
      <c r="J501" s="3"/>
      <c r="K501" s="3"/>
      <c r="L501" s="3"/>
      <c r="M501" s="3"/>
      <c r="N501" s="3"/>
      <c r="O501" s="3"/>
      <c r="P501" s="3"/>
      <c r="Q501" s="3"/>
    </row>
    <row r="502" spans="1:17">
      <c r="A502" s="3"/>
      <c r="B502" s="3"/>
      <c r="C502" s="3"/>
      <c r="D502" s="3"/>
      <c r="E502" s="3"/>
      <c r="F502" s="3"/>
      <c r="G502" s="3"/>
      <c r="H502" s="3"/>
      <c r="I502" s="3"/>
      <c r="J502" s="3"/>
      <c r="K502" s="3"/>
      <c r="L502" s="3"/>
      <c r="M502" s="3"/>
      <c r="N502" s="3"/>
      <c r="O502" s="3"/>
      <c r="P502" s="3"/>
      <c r="Q502" s="3"/>
    </row>
    <row r="503" spans="1:17">
      <c r="A503" s="3"/>
      <c r="B503" s="3"/>
      <c r="C503" s="3"/>
      <c r="D503" s="3"/>
      <c r="E503" s="3"/>
      <c r="F503" s="3"/>
      <c r="G503" s="3"/>
      <c r="H503" s="3"/>
      <c r="I503" s="3"/>
      <c r="J503" s="3"/>
      <c r="K503" s="3"/>
      <c r="L503" s="3"/>
      <c r="M503" s="3"/>
      <c r="N503" s="3"/>
      <c r="O503" s="3"/>
      <c r="P503" s="3"/>
      <c r="Q503" s="3"/>
    </row>
    <row r="504" spans="1:17">
      <c r="A504" s="3"/>
      <c r="B504" s="3"/>
      <c r="C504" s="3"/>
      <c r="D504" s="3"/>
      <c r="E504" s="3"/>
      <c r="F504" s="3"/>
      <c r="G504" s="3"/>
      <c r="H504" s="3"/>
      <c r="I504" s="3"/>
      <c r="J504" s="3"/>
      <c r="K504" s="3"/>
      <c r="L504" s="3"/>
      <c r="M504" s="3"/>
      <c r="N504" s="3"/>
      <c r="O504" s="3"/>
      <c r="P504" s="3"/>
      <c r="Q504" s="3"/>
    </row>
    <row r="505" spans="1:17">
      <c r="A505" s="3"/>
      <c r="B505" s="3"/>
      <c r="C505" s="3"/>
      <c r="D505" s="3"/>
      <c r="E505" s="3"/>
      <c r="F505" s="3"/>
      <c r="G505" s="3"/>
      <c r="H505" s="3"/>
      <c r="I505" s="3"/>
      <c r="J505" s="3"/>
      <c r="K505" s="3"/>
      <c r="L505" s="3"/>
      <c r="M505" s="3"/>
      <c r="N505" s="3"/>
      <c r="O505" s="3"/>
      <c r="P505" s="3"/>
      <c r="Q505" s="3"/>
    </row>
    <row r="506" spans="1:17">
      <c r="A506" s="3"/>
      <c r="B506" s="3"/>
      <c r="C506" s="3"/>
      <c r="D506" s="3"/>
      <c r="E506" s="3"/>
      <c r="F506" s="3"/>
      <c r="G506" s="3"/>
      <c r="H506" s="3"/>
      <c r="I506" s="3"/>
      <c r="J506" s="3"/>
      <c r="K506" s="3"/>
      <c r="L506" s="3"/>
      <c r="M506" s="3"/>
      <c r="N506" s="3"/>
      <c r="O506" s="3"/>
      <c r="P506" s="3"/>
      <c r="Q506" s="3"/>
    </row>
    <row r="507" spans="1:17">
      <c r="A507" s="3"/>
      <c r="B507" s="3"/>
      <c r="C507" s="3"/>
      <c r="D507" s="3"/>
      <c r="E507" s="3"/>
      <c r="F507" s="3"/>
      <c r="G507" s="3"/>
      <c r="H507" s="3"/>
      <c r="I507" s="3"/>
      <c r="J507" s="3"/>
      <c r="K507" s="3"/>
      <c r="L507" s="3"/>
      <c r="M507" s="3"/>
      <c r="N507" s="3"/>
      <c r="O507" s="3"/>
      <c r="P507" s="3"/>
      <c r="Q507" s="3"/>
    </row>
    <row r="508" spans="1:17">
      <c r="A508" s="3"/>
      <c r="B508" s="3"/>
      <c r="C508" s="3"/>
      <c r="D508" s="3"/>
      <c r="E508" s="3"/>
      <c r="F508" s="3"/>
      <c r="G508" s="3"/>
      <c r="H508" s="3"/>
      <c r="I508" s="3"/>
      <c r="J508" s="3"/>
      <c r="K508" s="3"/>
      <c r="L508" s="3"/>
      <c r="M508" s="3"/>
      <c r="N508" s="3"/>
      <c r="O508" s="3"/>
      <c r="P508" s="3"/>
      <c r="Q508" s="3"/>
    </row>
    <row r="509" spans="1:17">
      <c r="A509" s="3"/>
      <c r="B509" s="3"/>
      <c r="C509" s="3"/>
      <c r="D509" s="3"/>
      <c r="E509" s="3"/>
      <c r="F509" s="3"/>
      <c r="G509" s="3"/>
      <c r="H509" s="3"/>
      <c r="I509" s="3"/>
      <c r="J509" s="3"/>
      <c r="K509" s="3"/>
      <c r="L509" s="3"/>
      <c r="M509" s="3"/>
      <c r="N509" s="3"/>
      <c r="O509" s="3"/>
      <c r="P509" s="3"/>
      <c r="Q509" s="3"/>
    </row>
    <row r="510" spans="1:17">
      <c r="A510" s="3"/>
      <c r="B510" s="3"/>
      <c r="C510" s="3"/>
      <c r="D510" s="3"/>
      <c r="E510" s="3"/>
      <c r="F510" s="3"/>
      <c r="G510" s="3"/>
      <c r="H510" s="3"/>
      <c r="I510" s="3"/>
      <c r="J510" s="3"/>
      <c r="K510" s="3"/>
      <c r="L510" s="3"/>
      <c r="M510" s="3"/>
      <c r="N510" s="3"/>
      <c r="O510" s="3"/>
      <c r="P510" s="3"/>
      <c r="Q510" s="3"/>
    </row>
    <row r="511" spans="1:17">
      <c r="A511" s="3"/>
      <c r="B511" s="3"/>
      <c r="C511" s="3"/>
      <c r="D511" s="3"/>
      <c r="E511" s="3"/>
      <c r="F511" s="3"/>
      <c r="G511" s="3"/>
      <c r="H511" s="3"/>
      <c r="I511" s="3"/>
      <c r="J511" s="3"/>
      <c r="K511" s="3"/>
      <c r="L511" s="3"/>
      <c r="M511" s="3"/>
      <c r="N511" s="3"/>
      <c r="O511" s="3"/>
      <c r="P511" s="3"/>
      <c r="Q511" s="3"/>
    </row>
    <row r="512" spans="1:17">
      <c r="A512" s="3"/>
      <c r="B512" s="3"/>
      <c r="C512" s="3"/>
      <c r="D512" s="3"/>
      <c r="E512" s="3"/>
      <c r="F512" s="3"/>
      <c r="G512" s="3"/>
      <c r="H512" s="3"/>
      <c r="I512" s="3"/>
      <c r="J512" s="3"/>
      <c r="K512" s="3"/>
      <c r="L512" s="3"/>
      <c r="M512" s="3"/>
      <c r="N512" s="3"/>
      <c r="O512" s="3"/>
      <c r="P512" s="3"/>
      <c r="Q512" s="3"/>
    </row>
    <row r="513" spans="1:17">
      <c r="A513" s="3"/>
      <c r="B513" s="3"/>
      <c r="C513" s="3"/>
      <c r="D513" s="3"/>
      <c r="E513" s="3"/>
      <c r="F513" s="3"/>
      <c r="G513" s="3"/>
      <c r="H513" s="3"/>
      <c r="I513" s="3"/>
      <c r="J513" s="3"/>
      <c r="K513" s="3"/>
      <c r="L513" s="3"/>
      <c r="M513" s="3"/>
      <c r="N513" s="3"/>
      <c r="O513" s="3"/>
      <c r="P513" s="3"/>
      <c r="Q513" s="3"/>
    </row>
    <row r="514" spans="1:17">
      <c r="A514" s="3"/>
      <c r="B514" s="3"/>
      <c r="C514" s="3"/>
      <c r="D514" s="3"/>
      <c r="E514" s="3"/>
      <c r="F514" s="3"/>
      <c r="G514" s="3"/>
      <c r="H514" s="3"/>
      <c r="I514" s="3"/>
      <c r="J514" s="3"/>
      <c r="K514" s="3"/>
      <c r="L514" s="3"/>
      <c r="M514" s="3"/>
      <c r="N514" s="3"/>
      <c r="O514" s="3"/>
      <c r="P514" s="3"/>
      <c r="Q514" s="3"/>
    </row>
    <row r="515" spans="1:17">
      <c r="A515" s="3"/>
      <c r="B515" s="3"/>
      <c r="C515" s="3"/>
      <c r="D515" s="3"/>
      <c r="E515" s="3"/>
      <c r="F515" s="3"/>
      <c r="G515" s="3"/>
      <c r="H515" s="3"/>
      <c r="I515" s="3"/>
      <c r="J515" s="3"/>
      <c r="K515" s="3"/>
      <c r="L515" s="3"/>
      <c r="M515" s="3"/>
      <c r="N515" s="3"/>
      <c r="O515" s="3"/>
      <c r="P515" s="3"/>
      <c r="Q515" s="3"/>
    </row>
    <row r="516" spans="1:17">
      <c r="A516" s="3"/>
      <c r="B516" s="3"/>
      <c r="C516" s="3"/>
      <c r="D516" s="3"/>
      <c r="E516" s="3"/>
      <c r="F516" s="3"/>
      <c r="G516" s="3"/>
      <c r="H516" s="3"/>
      <c r="I516" s="3"/>
      <c r="J516" s="3"/>
      <c r="K516" s="3"/>
      <c r="L516" s="3"/>
      <c r="M516" s="3"/>
      <c r="N516" s="3"/>
      <c r="O516" s="3"/>
      <c r="P516" s="3"/>
      <c r="Q516" s="3"/>
    </row>
    <row r="517" spans="1:17">
      <c r="A517" s="3"/>
      <c r="B517" s="3"/>
      <c r="C517" s="3"/>
      <c r="D517" s="3"/>
      <c r="E517" s="3"/>
      <c r="F517" s="3"/>
      <c r="G517" s="3"/>
      <c r="H517" s="3"/>
      <c r="I517" s="3"/>
      <c r="J517" s="3"/>
      <c r="K517" s="3"/>
      <c r="L517" s="3"/>
      <c r="M517" s="3"/>
      <c r="N517" s="3"/>
      <c r="O517" s="3"/>
      <c r="P517" s="3"/>
      <c r="Q517" s="3"/>
    </row>
    <row r="518" spans="1:17">
      <c r="A518" s="3"/>
      <c r="B518" s="3"/>
      <c r="C518" s="3"/>
      <c r="D518" s="3"/>
      <c r="E518" s="3"/>
      <c r="F518" s="3"/>
      <c r="G518" s="3"/>
      <c r="H518" s="3"/>
      <c r="I518" s="3"/>
      <c r="J518" s="3"/>
      <c r="K518" s="3"/>
      <c r="L518" s="3"/>
      <c r="M518" s="3"/>
      <c r="N518" s="3"/>
      <c r="O518" s="3"/>
      <c r="P518" s="3"/>
      <c r="Q518" s="3"/>
    </row>
    <row r="519" spans="1:17">
      <c r="A519" s="3"/>
      <c r="B519" s="3"/>
      <c r="C519" s="3"/>
      <c r="D519" s="3"/>
      <c r="E519" s="3"/>
      <c r="F519" s="3"/>
      <c r="G519" s="3"/>
      <c r="H519" s="3"/>
      <c r="I519" s="3"/>
      <c r="J519" s="3"/>
      <c r="K519" s="3"/>
      <c r="L519" s="3"/>
      <c r="M519" s="3"/>
      <c r="N519" s="3"/>
      <c r="O519" s="3"/>
      <c r="P519" s="3"/>
      <c r="Q519" s="3"/>
    </row>
    <row r="520" spans="1:17">
      <c r="A520" s="3"/>
      <c r="B520" s="3"/>
      <c r="C520" s="3"/>
      <c r="D520" s="3"/>
      <c r="E520" s="3"/>
      <c r="F520" s="3"/>
      <c r="G520" s="3"/>
      <c r="H520" s="3"/>
      <c r="I520" s="3"/>
      <c r="J520" s="3"/>
      <c r="K520" s="3"/>
      <c r="L520" s="3"/>
      <c r="M520" s="3"/>
      <c r="N520" s="3"/>
      <c r="O520" s="3"/>
      <c r="P520" s="3"/>
      <c r="Q520" s="3"/>
    </row>
    <row r="521" spans="1:17">
      <c r="A521" s="3"/>
      <c r="B521" s="3"/>
      <c r="C521" s="3"/>
      <c r="D521" s="3"/>
      <c r="E521" s="3"/>
      <c r="F521" s="3"/>
      <c r="G521" s="3"/>
      <c r="H521" s="3"/>
      <c r="I521" s="3"/>
      <c r="J521" s="3"/>
      <c r="K521" s="3"/>
      <c r="L521" s="3"/>
      <c r="M521" s="3"/>
      <c r="N521" s="3"/>
      <c r="O521" s="3"/>
      <c r="P521" s="3"/>
      <c r="Q521" s="3"/>
    </row>
    <row r="522" spans="1:17">
      <c r="A522" s="3"/>
      <c r="B522" s="3"/>
      <c r="C522" s="3"/>
      <c r="D522" s="3"/>
      <c r="E522" s="3"/>
      <c r="F522" s="3"/>
      <c r="G522" s="3"/>
      <c r="H522" s="3"/>
      <c r="I522" s="3"/>
      <c r="J522" s="3"/>
      <c r="K522" s="3"/>
      <c r="L522" s="3"/>
      <c r="M522" s="3"/>
      <c r="N522" s="3"/>
      <c r="O522" s="3"/>
      <c r="P522" s="3"/>
      <c r="Q522" s="3"/>
    </row>
    <row r="523" spans="1:17">
      <c r="A523" s="3"/>
      <c r="B523" s="3"/>
      <c r="C523" s="3"/>
      <c r="D523" s="3"/>
      <c r="E523" s="3"/>
      <c r="F523" s="3"/>
      <c r="G523" s="3"/>
      <c r="H523" s="3"/>
      <c r="I523" s="3"/>
      <c r="J523" s="3"/>
      <c r="K523" s="3"/>
      <c r="L523" s="3"/>
      <c r="M523" s="3"/>
      <c r="N523" s="3"/>
      <c r="O523" s="3"/>
      <c r="P523" s="3"/>
      <c r="Q523" s="3"/>
    </row>
    <row r="524" spans="1:17">
      <c r="A524" s="3"/>
      <c r="B524" s="3"/>
      <c r="C524" s="3"/>
      <c r="D524" s="3"/>
      <c r="E524" s="3"/>
      <c r="F524" s="3"/>
      <c r="G524" s="3"/>
      <c r="H524" s="3"/>
      <c r="I524" s="3"/>
      <c r="J524" s="3"/>
      <c r="K524" s="3"/>
      <c r="L524" s="3"/>
      <c r="M524" s="3"/>
      <c r="N524" s="3"/>
      <c r="O524" s="3"/>
      <c r="P524" s="3"/>
      <c r="Q524" s="3"/>
    </row>
    <row r="525" spans="1:17">
      <c r="A525" s="3"/>
      <c r="B525" s="3"/>
      <c r="C525" s="3"/>
      <c r="D525" s="3"/>
      <c r="E525" s="3"/>
      <c r="F525" s="3"/>
      <c r="G525" s="3"/>
      <c r="H525" s="3"/>
      <c r="I525" s="3"/>
      <c r="J525" s="3"/>
      <c r="K525" s="3"/>
      <c r="L525" s="3"/>
      <c r="M525" s="3"/>
      <c r="N525" s="3"/>
      <c r="O525" s="3"/>
      <c r="P525" s="3"/>
      <c r="Q525" s="3"/>
    </row>
    <row r="526" spans="1:17">
      <c r="A526" s="3"/>
      <c r="B526" s="3"/>
      <c r="C526" s="3"/>
      <c r="D526" s="3"/>
      <c r="E526" s="3"/>
      <c r="F526" s="3"/>
      <c r="G526" s="3"/>
      <c r="H526" s="3"/>
      <c r="I526" s="3"/>
      <c r="J526" s="3"/>
      <c r="K526" s="3"/>
      <c r="L526" s="3"/>
      <c r="M526" s="3"/>
      <c r="N526" s="3"/>
      <c r="O526" s="3"/>
      <c r="P526" s="3"/>
      <c r="Q526" s="3"/>
    </row>
    <row r="527" spans="1:17">
      <c r="A527" s="3"/>
      <c r="B527" s="3"/>
      <c r="C527" s="3"/>
      <c r="D527" s="3"/>
      <c r="E527" s="3"/>
      <c r="F527" s="3"/>
      <c r="G527" s="3"/>
      <c r="H527" s="3"/>
      <c r="I527" s="3"/>
      <c r="J527" s="3"/>
      <c r="K527" s="3"/>
      <c r="L527" s="3"/>
      <c r="M527" s="3"/>
      <c r="N527" s="3"/>
      <c r="O527" s="3"/>
      <c r="P527" s="3"/>
      <c r="Q527" s="3"/>
    </row>
    <row r="528" spans="1:17">
      <c r="A528" s="3"/>
      <c r="B528" s="3"/>
      <c r="C528" s="3"/>
      <c r="D528" s="3"/>
      <c r="E528" s="3"/>
      <c r="F528" s="3"/>
      <c r="G528" s="3"/>
      <c r="H528" s="3"/>
      <c r="I528" s="3"/>
      <c r="J528" s="3"/>
      <c r="K528" s="3"/>
      <c r="L528" s="3"/>
      <c r="M528" s="3"/>
      <c r="N528" s="3"/>
      <c r="O528" s="3"/>
      <c r="P528" s="3"/>
      <c r="Q528" s="3"/>
    </row>
    <row r="529" spans="1:17">
      <c r="A529" s="3"/>
      <c r="B529" s="3"/>
      <c r="C529" s="3"/>
      <c r="D529" s="3"/>
      <c r="E529" s="3"/>
      <c r="F529" s="3"/>
      <c r="G529" s="3"/>
      <c r="H529" s="3"/>
      <c r="I529" s="3"/>
      <c r="J529" s="3"/>
      <c r="K529" s="3"/>
      <c r="L529" s="3"/>
      <c r="M529" s="3"/>
      <c r="N529" s="3"/>
      <c r="O529" s="3"/>
      <c r="P529" s="3"/>
      <c r="Q529" s="3"/>
    </row>
    <row r="530" spans="1:17">
      <c r="A530" s="3"/>
      <c r="B530" s="3"/>
      <c r="C530" s="3"/>
      <c r="D530" s="3"/>
      <c r="E530" s="3"/>
      <c r="F530" s="3"/>
      <c r="G530" s="3"/>
      <c r="H530" s="3"/>
      <c r="I530" s="3"/>
      <c r="J530" s="3"/>
      <c r="K530" s="3"/>
      <c r="L530" s="3"/>
      <c r="M530" s="3"/>
      <c r="N530" s="3"/>
      <c r="O530" s="3"/>
      <c r="P530" s="3"/>
      <c r="Q530" s="3"/>
    </row>
    <row r="531" spans="1:17">
      <c r="A531" s="3"/>
      <c r="B531" s="3"/>
      <c r="C531" s="3"/>
      <c r="D531" s="3"/>
      <c r="E531" s="3"/>
      <c r="F531" s="3"/>
      <c r="G531" s="3"/>
      <c r="H531" s="3"/>
      <c r="I531" s="3"/>
      <c r="J531" s="3"/>
      <c r="K531" s="3"/>
      <c r="L531" s="3"/>
      <c r="M531" s="3"/>
      <c r="N531" s="3"/>
      <c r="O531" s="3"/>
      <c r="P531" s="3"/>
      <c r="Q531" s="3"/>
    </row>
    <row r="532" spans="1:17">
      <c r="A532" s="3"/>
      <c r="B532" s="3"/>
      <c r="C532" s="3"/>
      <c r="D532" s="3"/>
      <c r="E532" s="3"/>
      <c r="F532" s="3"/>
      <c r="G532" s="3"/>
      <c r="H532" s="3"/>
      <c r="I532" s="3"/>
      <c r="J532" s="3"/>
      <c r="K532" s="3"/>
      <c r="L532" s="3"/>
      <c r="M532" s="3"/>
      <c r="N532" s="3"/>
      <c r="O532" s="3"/>
      <c r="P532" s="3"/>
      <c r="Q532" s="3"/>
    </row>
    <row r="533" spans="1:17">
      <c r="A533" s="3"/>
      <c r="B533" s="3"/>
      <c r="C533" s="3"/>
      <c r="D533" s="3"/>
      <c r="E533" s="3"/>
      <c r="F533" s="3"/>
      <c r="G533" s="3"/>
      <c r="H533" s="3"/>
      <c r="I533" s="3"/>
      <c r="J533" s="3"/>
      <c r="K533" s="3"/>
      <c r="L533" s="3"/>
      <c r="M533" s="3"/>
      <c r="N533" s="3"/>
      <c r="O533" s="3"/>
      <c r="P533" s="3"/>
      <c r="Q533" s="3"/>
    </row>
    <row r="534" spans="1:17">
      <c r="A534" s="3"/>
      <c r="B534" s="3"/>
      <c r="C534" s="3"/>
      <c r="D534" s="3"/>
      <c r="E534" s="3"/>
      <c r="F534" s="3"/>
      <c r="G534" s="3"/>
      <c r="H534" s="3"/>
      <c r="I534" s="3"/>
      <c r="J534" s="3"/>
      <c r="K534" s="3"/>
      <c r="L534" s="3"/>
      <c r="M534" s="3"/>
      <c r="N534" s="3"/>
      <c r="O534" s="3"/>
      <c r="P534" s="3"/>
      <c r="Q534" s="3"/>
    </row>
    <row r="535" spans="1:17">
      <c r="A535" s="3"/>
      <c r="B535" s="3"/>
      <c r="C535" s="3"/>
      <c r="D535" s="3"/>
      <c r="E535" s="3"/>
      <c r="F535" s="3"/>
      <c r="G535" s="3"/>
      <c r="H535" s="3"/>
      <c r="I535" s="3"/>
      <c r="J535" s="3"/>
      <c r="K535" s="3"/>
      <c r="L535" s="3"/>
      <c r="M535" s="3"/>
      <c r="N535" s="3"/>
      <c r="O535" s="3"/>
      <c r="P535" s="3"/>
      <c r="Q535" s="3"/>
    </row>
    <row r="536" spans="1:17">
      <c r="A536" s="3"/>
      <c r="B536" s="3"/>
      <c r="C536" s="3"/>
      <c r="D536" s="3"/>
      <c r="E536" s="3"/>
      <c r="F536" s="3"/>
      <c r="G536" s="3"/>
      <c r="H536" s="3"/>
      <c r="I536" s="3"/>
      <c r="J536" s="3"/>
      <c r="K536" s="3"/>
      <c r="L536" s="3"/>
      <c r="M536" s="3"/>
      <c r="N536" s="3"/>
      <c r="O536" s="3"/>
      <c r="P536" s="3"/>
      <c r="Q536" s="3"/>
    </row>
    <row r="537" spans="1:17">
      <c r="A537" s="3"/>
      <c r="B537" s="3"/>
      <c r="C537" s="3"/>
      <c r="D537" s="3"/>
      <c r="E537" s="3"/>
      <c r="F537" s="3"/>
      <c r="G537" s="3"/>
      <c r="H537" s="3"/>
      <c r="I537" s="3"/>
      <c r="J537" s="3"/>
      <c r="K537" s="3"/>
      <c r="L537" s="3"/>
      <c r="M537" s="3"/>
      <c r="N537" s="3"/>
      <c r="O537" s="3"/>
      <c r="P537" s="3"/>
      <c r="Q537" s="3"/>
    </row>
    <row r="538" spans="1:17">
      <c r="A538" s="3"/>
      <c r="B538" s="3"/>
      <c r="C538" s="3"/>
      <c r="D538" s="3"/>
      <c r="E538" s="3"/>
      <c r="F538" s="3"/>
      <c r="G538" s="3"/>
      <c r="H538" s="3"/>
      <c r="I538" s="3"/>
      <c r="J538" s="3"/>
      <c r="K538" s="3"/>
      <c r="L538" s="3"/>
      <c r="M538" s="3"/>
      <c r="N538" s="3"/>
      <c r="O538" s="3"/>
      <c r="P538" s="3"/>
      <c r="Q538" s="3"/>
    </row>
    <row r="539" spans="1:17">
      <c r="A539" s="3"/>
      <c r="B539" s="3"/>
      <c r="C539" s="3"/>
      <c r="D539" s="3"/>
      <c r="E539" s="3"/>
      <c r="F539" s="3"/>
      <c r="G539" s="3"/>
      <c r="H539" s="3"/>
      <c r="I539" s="3"/>
      <c r="J539" s="3"/>
      <c r="K539" s="3"/>
      <c r="L539" s="3"/>
      <c r="M539" s="3"/>
      <c r="N539" s="3"/>
      <c r="O539" s="3"/>
      <c r="P539" s="3"/>
      <c r="Q539" s="3"/>
    </row>
    <row r="540" spans="1:17">
      <c r="A540" s="3"/>
      <c r="B540" s="3"/>
      <c r="C540" s="3"/>
      <c r="D540" s="3"/>
      <c r="E540" s="3"/>
      <c r="F540" s="3"/>
      <c r="G540" s="3"/>
      <c r="H540" s="3"/>
      <c r="I540" s="3"/>
      <c r="J540" s="3"/>
      <c r="K540" s="3"/>
      <c r="L540" s="3"/>
      <c r="M540" s="3"/>
      <c r="N540" s="3"/>
      <c r="O540" s="3"/>
      <c r="P540" s="3"/>
      <c r="Q540" s="3"/>
    </row>
    <row r="541" spans="1:17">
      <c r="A541" s="3"/>
      <c r="B541" s="3"/>
      <c r="C541" s="3"/>
      <c r="D541" s="3"/>
      <c r="E541" s="3"/>
      <c r="F541" s="3"/>
      <c r="G541" s="3"/>
      <c r="H541" s="3"/>
      <c r="I541" s="3"/>
      <c r="J541" s="3"/>
      <c r="K541" s="3"/>
      <c r="L541" s="3"/>
      <c r="M541" s="3"/>
      <c r="N541" s="3"/>
      <c r="O541" s="3"/>
      <c r="P541" s="3"/>
      <c r="Q541" s="3"/>
    </row>
    <row r="542" spans="1:17">
      <c r="A542" s="3"/>
      <c r="B542" s="3"/>
      <c r="C542" s="3"/>
      <c r="D542" s="3"/>
      <c r="E542" s="3"/>
      <c r="F542" s="3"/>
      <c r="G542" s="3"/>
      <c r="H542" s="3"/>
      <c r="I542" s="3"/>
      <c r="J542" s="3"/>
      <c r="K542" s="3"/>
      <c r="L542" s="3"/>
      <c r="M542" s="3"/>
      <c r="N542" s="3"/>
      <c r="O542" s="3"/>
      <c r="P542" s="3"/>
      <c r="Q542" s="3"/>
    </row>
    <row r="543" spans="1:17">
      <c r="A543" s="3"/>
      <c r="B543" s="3"/>
      <c r="C543" s="3"/>
      <c r="D543" s="3"/>
      <c r="E543" s="3"/>
      <c r="F543" s="3"/>
      <c r="G543" s="3"/>
      <c r="H543" s="3"/>
      <c r="I543" s="3"/>
      <c r="J543" s="3"/>
      <c r="K543" s="3"/>
      <c r="L543" s="3"/>
      <c r="M543" s="3"/>
      <c r="N543" s="3"/>
      <c r="O543" s="3"/>
      <c r="P543" s="3"/>
      <c r="Q543" s="3"/>
    </row>
    <row r="544" spans="1:17">
      <c r="A544" s="3"/>
      <c r="B544" s="3"/>
      <c r="C544" s="3"/>
      <c r="D544" s="3"/>
      <c r="E544" s="3"/>
      <c r="F544" s="3"/>
      <c r="G544" s="3"/>
      <c r="H544" s="3"/>
      <c r="I544" s="3"/>
      <c r="J544" s="3"/>
      <c r="K544" s="3"/>
      <c r="L544" s="3"/>
      <c r="M544" s="3"/>
      <c r="N544" s="3"/>
      <c r="O544" s="3"/>
      <c r="P544" s="3"/>
      <c r="Q544" s="3"/>
    </row>
    <row r="545" spans="1:17">
      <c r="A545" s="3"/>
      <c r="B545" s="3"/>
      <c r="C545" s="3"/>
      <c r="D545" s="3"/>
      <c r="E545" s="3"/>
      <c r="F545" s="3"/>
      <c r="G545" s="3"/>
      <c r="H545" s="3"/>
      <c r="I545" s="3"/>
      <c r="J545" s="3"/>
      <c r="K545" s="3"/>
      <c r="L545" s="3"/>
      <c r="M545" s="3"/>
      <c r="N545" s="3"/>
      <c r="O545" s="3"/>
      <c r="P545" s="3"/>
      <c r="Q545" s="3"/>
    </row>
    <row r="546" spans="1:17">
      <c r="A546" s="3"/>
      <c r="B546" s="3"/>
      <c r="C546" s="3"/>
      <c r="D546" s="3"/>
      <c r="E546" s="3"/>
      <c r="F546" s="3"/>
      <c r="G546" s="3"/>
      <c r="H546" s="3"/>
      <c r="I546" s="3"/>
      <c r="J546" s="3"/>
      <c r="K546" s="3"/>
      <c r="L546" s="3"/>
      <c r="M546" s="3"/>
      <c r="N546" s="3"/>
      <c r="O546" s="3"/>
      <c r="P546" s="3"/>
      <c r="Q546" s="3"/>
    </row>
    <row r="547" spans="1:17">
      <c r="A547" s="3"/>
      <c r="B547" s="3"/>
      <c r="C547" s="3"/>
      <c r="D547" s="3"/>
      <c r="E547" s="3"/>
      <c r="F547" s="3"/>
      <c r="G547" s="3"/>
      <c r="H547" s="3"/>
      <c r="I547" s="3"/>
      <c r="J547" s="3"/>
      <c r="K547" s="3"/>
      <c r="L547" s="3"/>
      <c r="M547" s="3"/>
      <c r="N547" s="3"/>
      <c r="O547" s="3"/>
      <c r="P547" s="3"/>
      <c r="Q547" s="3"/>
    </row>
    <row r="548" spans="1:17">
      <c r="A548" s="3"/>
      <c r="B548" s="3"/>
      <c r="C548" s="3"/>
      <c r="D548" s="3"/>
      <c r="E548" s="3"/>
      <c r="F548" s="3"/>
      <c r="G548" s="3"/>
      <c r="H548" s="3"/>
      <c r="I548" s="3"/>
      <c r="J548" s="3"/>
      <c r="K548" s="3"/>
      <c r="L548" s="3"/>
      <c r="M548" s="3"/>
      <c r="N548" s="3"/>
      <c r="O548" s="3"/>
      <c r="P548" s="3"/>
      <c r="Q548" s="3"/>
    </row>
    <row r="549" spans="1:17">
      <c r="A549" s="3"/>
      <c r="B549" s="3"/>
      <c r="C549" s="3"/>
      <c r="D549" s="3"/>
      <c r="E549" s="3"/>
      <c r="F549" s="3"/>
      <c r="G549" s="3"/>
      <c r="H549" s="3"/>
      <c r="I549" s="3"/>
      <c r="J549" s="3"/>
      <c r="K549" s="3"/>
      <c r="L549" s="3"/>
      <c r="M549" s="3"/>
      <c r="N549" s="3"/>
      <c r="O549" s="3"/>
      <c r="P549" s="3"/>
      <c r="Q549" s="3"/>
    </row>
    <row r="550" spans="1:17">
      <c r="A550" s="3"/>
      <c r="B550" s="3"/>
      <c r="C550" s="3"/>
      <c r="D550" s="3"/>
      <c r="E550" s="3"/>
      <c r="F550" s="3"/>
      <c r="G550" s="3"/>
      <c r="H550" s="3"/>
      <c r="I550" s="3"/>
      <c r="J550" s="3"/>
      <c r="K550" s="3"/>
      <c r="L550" s="3"/>
      <c r="M550" s="3"/>
      <c r="N550" s="3"/>
      <c r="O550" s="3"/>
      <c r="P550" s="3"/>
      <c r="Q550" s="3"/>
    </row>
    <row r="551" spans="1:17">
      <c r="A551" s="3"/>
      <c r="B551" s="3"/>
      <c r="C551" s="3"/>
      <c r="D551" s="3"/>
      <c r="E551" s="3"/>
      <c r="F551" s="3"/>
      <c r="G551" s="3"/>
      <c r="H551" s="3"/>
      <c r="I551" s="3"/>
      <c r="J551" s="3"/>
      <c r="K551" s="3"/>
      <c r="L551" s="3"/>
      <c r="M551" s="3"/>
      <c r="N551" s="3"/>
      <c r="O551" s="3"/>
      <c r="P551" s="3"/>
      <c r="Q551" s="3"/>
    </row>
    <row r="552" spans="1:17">
      <c r="A552" s="3"/>
      <c r="B552" s="3"/>
      <c r="C552" s="3"/>
      <c r="D552" s="3"/>
      <c r="E552" s="3"/>
      <c r="F552" s="3"/>
      <c r="G552" s="3"/>
      <c r="H552" s="3"/>
      <c r="I552" s="3"/>
      <c r="J552" s="3"/>
      <c r="K552" s="3"/>
      <c r="L552" s="3"/>
      <c r="M552" s="3"/>
      <c r="N552" s="3"/>
      <c r="O552" s="3"/>
      <c r="P552" s="3"/>
      <c r="Q552" s="3"/>
    </row>
    <row r="553" spans="1:17">
      <c r="A553" s="3"/>
      <c r="B553" s="3"/>
      <c r="C553" s="3"/>
      <c r="D553" s="3"/>
      <c r="E553" s="3"/>
      <c r="F553" s="3"/>
      <c r="G553" s="3"/>
      <c r="H553" s="3"/>
      <c r="I553" s="3"/>
      <c r="J553" s="3"/>
      <c r="K553" s="3"/>
      <c r="L553" s="3"/>
      <c r="M553" s="3"/>
      <c r="N553" s="3"/>
      <c r="O553" s="3"/>
      <c r="P553" s="3"/>
      <c r="Q553" s="3"/>
    </row>
    <row r="554" spans="1:17">
      <c r="A554" s="3"/>
      <c r="B554" s="3"/>
      <c r="C554" s="3"/>
      <c r="D554" s="3"/>
      <c r="E554" s="3"/>
      <c r="F554" s="3"/>
      <c r="G554" s="3"/>
      <c r="H554" s="3"/>
      <c r="I554" s="3"/>
      <c r="J554" s="3"/>
      <c r="K554" s="3"/>
      <c r="L554" s="3"/>
      <c r="M554" s="3"/>
      <c r="N554" s="3"/>
      <c r="O554" s="3"/>
      <c r="P554" s="3"/>
      <c r="Q554" s="3"/>
    </row>
    <row r="555" spans="1:17">
      <c r="A555" s="3"/>
      <c r="B555" s="3"/>
      <c r="C555" s="3"/>
      <c r="D555" s="3"/>
      <c r="E555" s="3"/>
      <c r="F555" s="3"/>
      <c r="G555" s="3"/>
      <c r="H555" s="3"/>
      <c r="I555" s="3"/>
      <c r="J555" s="3"/>
      <c r="K555" s="3"/>
      <c r="L555" s="3"/>
      <c r="M555" s="3"/>
      <c r="N555" s="3"/>
      <c r="O555" s="3"/>
      <c r="P555" s="3"/>
      <c r="Q555" s="3"/>
    </row>
    <row r="556" spans="1:17">
      <c r="A556" s="3"/>
      <c r="B556" s="3"/>
      <c r="C556" s="3"/>
      <c r="D556" s="3"/>
      <c r="E556" s="3"/>
      <c r="F556" s="3"/>
      <c r="G556" s="3"/>
      <c r="H556" s="3"/>
      <c r="I556" s="3"/>
      <c r="J556" s="3"/>
      <c r="K556" s="3"/>
      <c r="L556" s="3"/>
      <c r="M556" s="3"/>
      <c r="N556" s="3"/>
      <c r="O556" s="3"/>
      <c r="P556" s="3"/>
      <c r="Q556" s="3"/>
    </row>
    <row r="557" spans="1:17">
      <c r="A557" s="3"/>
      <c r="B557" s="3"/>
      <c r="C557" s="3"/>
      <c r="D557" s="3"/>
      <c r="E557" s="3"/>
      <c r="F557" s="3"/>
      <c r="G557" s="3"/>
      <c r="H557" s="3"/>
      <c r="I557" s="3"/>
      <c r="J557" s="3"/>
      <c r="K557" s="3"/>
      <c r="L557" s="3"/>
      <c r="M557" s="3"/>
      <c r="N557" s="3"/>
      <c r="O557" s="3"/>
      <c r="P557" s="3"/>
      <c r="Q557" s="3"/>
    </row>
    <row r="558" spans="1:17">
      <c r="A558" s="3"/>
      <c r="B558" s="3"/>
      <c r="C558" s="3"/>
      <c r="D558" s="3"/>
      <c r="E558" s="3"/>
      <c r="F558" s="3"/>
      <c r="G558" s="3"/>
      <c r="H558" s="3"/>
      <c r="I558" s="3"/>
      <c r="J558" s="3"/>
      <c r="K558" s="3"/>
      <c r="L558" s="3"/>
      <c r="M558" s="3"/>
      <c r="N558" s="3"/>
      <c r="O558" s="3"/>
      <c r="P558" s="3"/>
      <c r="Q558" s="3"/>
    </row>
    <row r="559" spans="1:17">
      <c r="A559" s="3"/>
      <c r="B559" s="3"/>
      <c r="C559" s="3"/>
      <c r="D559" s="3"/>
      <c r="E559" s="3"/>
      <c r="F559" s="3"/>
      <c r="G559" s="3"/>
      <c r="H559" s="3"/>
      <c r="I559" s="3"/>
      <c r="J559" s="3"/>
      <c r="K559" s="3"/>
      <c r="L559" s="3"/>
      <c r="M559" s="3"/>
      <c r="N559" s="3"/>
      <c r="O559" s="3"/>
      <c r="P559" s="3"/>
      <c r="Q559" s="3"/>
    </row>
    <row r="560" spans="1:17">
      <c r="A560" s="3"/>
      <c r="B560" s="3"/>
      <c r="C560" s="3"/>
      <c r="D560" s="3"/>
      <c r="E560" s="3"/>
      <c r="F560" s="3"/>
      <c r="G560" s="3"/>
      <c r="H560" s="3"/>
      <c r="I560" s="3"/>
      <c r="J560" s="3"/>
      <c r="K560" s="3"/>
      <c r="L560" s="3"/>
      <c r="M560" s="3"/>
      <c r="N560" s="3"/>
      <c r="O560" s="3"/>
      <c r="P560" s="3"/>
      <c r="Q560" s="3"/>
    </row>
    <row r="561" spans="1:17">
      <c r="A561" s="3"/>
      <c r="B561" s="3"/>
      <c r="C561" s="3"/>
      <c r="D561" s="3"/>
      <c r="E561" s="3"/>
      <c r="F561" s="3"/>
      <c r="G561" s="3"/>
      <c r="H561" s="3"/>
      <c r="I561" s="3"/>
      <c r="J561" s="3"/>
      <c r="K561" s="3"/>
      <c r="L561" s="3"/>
      <c r="M561" s="3"/>
      <c r="N561" s="3"/>
      <c r="O561" s="3"/>
      <c r="P561" s="3"/>
      <c r="Q561" s="3"/>
    </row>
    <row r="562" spans="1:17">
      <c r="A562" s="3"/>
      <c r="B562" s="3"/>
      <c r="C562" s="3"/>
      <c r="D562" s="3"/>
      <c r="E562" s="3"/>
      <c r="F562" s="3"/>
      <c r="G562" s="3"/>
      <c r="H562" s="3"/>
      <c r="I562" s="3"/>
      <c r="J562" s="3"/>
      <c r="K562" s="3"/>
      <c r="L562" s="3"/>
      <c r="M562" s="3"/>
      <c r="N562" s="3"/>
      <c r="O562" s="3"/>
      <c r="P562" s="3"/>
      <c r="Q562" s="3"/>
    </row>
    <row r="563" spans="1:17">
      <c r="A563" s="3"/>
      <c r="B563" s="3"/>
      <c r="C563" s="3"/>
      <c r="D563" s="3"/>
      <c r="E563" s="3"/>
      <c r="F563" s="3"/>
      <c r="G563" s="3"/>
      <c r="H563" s="3"/>
      <c r="I563" s="3"/>
      <c r="J563" s="3"/>
      <c r="K563" s="3"/>
      <c r="L563" s="3"/>
      <c r="M563" s="3"/>
      <c r="N563" s="3"/>
      <c r="O563" s="3"/>
      <c r="P563" s="3"/>
      <c r="Q563" s="3"/>
    </row>
    <row r="564" spans="1:17">
      <c r="A564" s="3"/>
      <c r="B564" s="3"/>
      <c r="C564" s="3"/>
      <c r="D564" s="3"/>
      <c r="E564" s="3"/>
      <c r="F564" s="3"/>
      <c r="G564" s="3"/>
      <c r="H564" s="3"/>
      <c r="I564" s="3"/>
      <c r="J564" s="3"/>
      <c r="K564" s="3"/>
      <c r="L564" s="3"/>
      <c r="M564" s="3"/>
      <c r="N564" s="3"/>
      <c r="O564" s="3"/>
      <c r="P564" s="3"/>
      <c r="Q564" s="3"/>
    </row>
    <row r="565" spans="1:17">
      <c r="A565" s="3"/>
      <c r="B565" s="3"/>
      <c r="C565" s="3"/>
      <c r="D565" s="3"/>
      <c r="E565" s="3"/>
      <c r="F565" s="3"/>
      <c r="G565" s="3"/>
      <c r="H565" s="3"/>
      <c r="I565" s="3"/>
      <c r="J565" s="3"/>
      <c r="K565" s="3"/>
      <c r="L565" s="3"/>
      <c r="M565" s="3"/>
      <c r="N565" s="3"/>
      <c r="O565" s="3"/>
      <c r="P565" s="3"/>
      <c r="Q565" s="3"/>
    </row>
    <row r="566" spans="1:17">
      <c r="A566" s="3"/>
      <c r="B566" s="3"/>
      <c r="C566" s="3"/>
      <c r="D566" s="3"/>
      <c r="E566" s="3"/>
      <c r="F566" s="3"/>
      <c r="G566" s="3"/>
      <c r="H566" s="3"/>
      <c r="I566" s="3"/>
      <c r="J566" s="3"/>
      <c r="K566" s="3"/>
      <c r="L566" s="3"/>
      <c r="M566" s="3"/>
      <c r="N566" s="3"/>
      <c r="O566" s="3"/>
      <c r="P566" s="3"/>
      <c r="Q566" s="3"/>
    </row>
    <row r="567" spans="1:17">
      <c r="A567" s="3"/>
      <c r="B567" s="3"/>
      <c r="C567" s="3"/>
      <c r="D567" s="3"/>
      <c r="E567" s="3"/>
      <c r="F567" s="3"/>
      <c r="G567" s="3"/>
      <c r="H567" s="3"/>
      <c r="I567" s="3"/>
      <c r="J567" s="3"/>
      <c r="K567" s="3"/>
      <c r="L567" s="3"/>
      <c r="M567" s="3"/>
      <c r="N567" s="3"/>
      <c r="O567" s="3"/>
      <c r="P567" s="3"/>
      <c r="Q567" s="3"/>
    </row>
    <row r="568" spans="1:17">
      <c r="A568" s="3"/>
      <c r="B568" s="3"/>
      <c r="C568" s="3"/>
      <c r="D568" s="3"/>
      <c r="E568" s="3"/>
      <c r="F568" s="3"/>
      <c r="G568" s="3"/>
      <c r="H568" s="3"/>
      <c r="I568" s="3"/>
      <c r="J568" s="3"/>
      <c r="K568" s="3"/>
      <c r="L568" s="3"/>
      <c r="M568" s="3"/>
      <c r="N568" s="3"/>
      <c r="O568" s="3"/>
      <c r="P568" s="3"/>
      <c r="Q568" s="3"/>
    </row>
    <row r="569" spans="1:17">
      <c r="A569" s="3"/>
      <c r="B569" s="3"/>
      <c r="C569" s="3"/>
      <c r="D569" s="3"/>
      <c r="E569" s="3"/>
      <c r="F569" s="3"/>
      <c r="G569" s="3"/>
      <c r="H569" s="3"/>
      <c r="I569" s="3"/>
      <c r="J569" s="3"/>
      <c r="K569" s="3"/>
      <c r="L569" s="3"/>
      <c r="M569" s="3"/>
      <c r="N569" s="3"/>
      <c r="O569" s="3"/>
      <c r="P569" s="3"/>
      <c r="Q569" s="3"/>
    </row>
    <row r="570" spans="1:17">
      <c r="A570" s="3"/>
      <c r="B570" s="3"/>
      <c r="C570" s="3"/>
      <c r="D570" s="3"/>
      <c r="E570" s="3"/>
      <c r="F570" s="3"/>
      <c r="G570" s="3"/>
      <c r="H570" s="3"/>
      <c r="I570" s="3"/>
      <c r="J570" s="3"/>
      <c r="K570" s="3"/>
      <c r="L570" s="3"/>
      <c r="M570" s="3"/>
      <c r="N570" s="3"/>
      <c r="O570" s="3"/>
      <c r="P570" s="3"/>
      <c r="Q570" s="3"/>
    </row>
    <row r="571" spans="1:17">
      <c r="A571" s="3"/>
      <c r="B571" s="3"/>
      <c r="C571" s="3"/>
      <c r="D571" s="3"/>
      <c r="E571" s="3"/>
      <c r="F571" s="3"/>
      <c r="G571" s="3"/>
      <c r="H571" s="3"/>
      <c r="I571" s="3"/>
      <c r="J571" s="3"/>
      <c r="K571" s="3"/>
      <c r="L571" s="3"/>
      <c r="M571" s="3"/>
      <c r="N571" s="3"/>
      <c r="O571" s="3"/>
      <c r="P571" s="3"/>
      <c r="Q571" s="3"/>
    </row>
    <row r="572" spans="1:17">
      <c r="A572" s="3"/>
      <c r="B572" s="3"/>
      <c r="C572" s="3"/>
      <c r="D572" s="3"/>
      <c r="E572" s="3"/>
      <c r="F572" s="3"/>
      <c r="G572" s="3"/>
      <c r="H572" s="3"/>
      <c r="I572" s="3"/>
      <c r="J572" s="3"/>
      <c r="K572" s="3"/>
      <c r="L572" s="3"/>
      <c r="M572" s="3"/>
      <c r="N572" s="3"/>
      <c r="O572" s="3"/>
      <c r="P572" s="3"/>
      <c r="Q572" s="3"/>
    </row>
    <row r="573" spans="1:17">
      <c r="A573" s="3"/>
      <c r="B573" s="3"/>
      <c r="C573" s="3"/>
      <c r="D573" s="3"/>
      <c r="E573" s="3"/>
      <c r="F573" s="3"/>
      <c r="G573" s="3"/>
      <c r="H573" s="3"/>
      <c r="I573" s="3"/>
      <c r="J573" s="3"/>
      <c r="K573" s="3"/>
      <c r="L573" s="3"/>
      <c r="M573" s="3"/>
      <c r="N573" s="3"/>
      <c r="O573" s="3"/>
      <c r="P573" s="3"/>
      <c r="Q573" s="3"/>
    </row>
    <row r="574" spans="1:17">
      <c r="A574" s="3"/>
      <c r="B574" s="3"/>
      <c r="C574" s="3"/>
      <c r="D574" s="3"/>
      <c r="E574" s="3"/>
      <c r="F574" s="3"/>
      <c r="G574" s="3"/>
      <c r="H574" s="3"/>
      <c r="I574" s="3"/>
      <c r="J574" s="3"/>
      <c r="K574" s="3"/>
      <c r="L574" s="3"/>
      <c r="M574" s="3"/>
      <c r="N574" s="3"/>
      <c r="O574" s="3"/>
      <c r="P574" s="3"/>
      <c r="Q574" s="3"/>
    </row>
    <row r="575" spans="1:17">
      <c r="A575" s="3"/>
      <c r="B575" s="3"/>
      <c r="C575" s="3"/>
      <c r="D575" s="3"/>
      <c r="E575" s="3"/>
      <c r="F575" s="3"/>
      <c r="G575" s="3"/>
      <c r="H575" s="3"/>
      <c r="I575" s="3"/>
      <c r="J575" s="3"/>
      <c r="K575" s="3"/>
      <c r="L575" s="3"/>
      <c r="M575" s="3"/>
      <c r="N575" s="3"/>
      <c r="O575" s="3"/>
      <c r="P575" s="3"/>
      <c r="Q575" s="3"/>
    </row>
    <row r="576" spans="1:17">
      <c r="A576" s="3"/>
      <c r="B576" s="3"/>
      <c r="C576" s="3"/>
      <c r="D576" s="3"/>
      <c r="E576" s="3"/>
      <c r="F576" s="3"/>
      <c r="G576" s="3"/>
      <c r="H576" s="3"/>
      <c r="I576" s="3"/>
      <c r="J576" s="3"/>
      <c r="K576" s="3"/>
      <c r="L576" s="3"/>
      <c r="M576" s="3"/>
      <c r="N576" s="3"/>
      <c r="O576" s="3"/>
      <c r="P576" s="3"/>
      <c r="Q576" s="3"/>
    </row>
    <row r="577" spans="1:17">
      <c r="A577" s="3"/>
      <c r="B577" s="3"/>
      <c r="C577" s="3"/>
      <c r="D577" s="3"/>
      <c r="E577" s="3"/>
      <c r="F577" s="3"/>
      <c r="G577" s="3"/>
      <c r="H577" s="3"/>
      <c r="I577" s="3"/>
      <c r="J577" s="3"/>
      <c r="K577" s="3"/>
      <c r="L577" s="3"/>
      <c r="M577" s="3"/>
      <c r="N577" s="3"/>
      <c r="O577" s="3"/>
      <c r="P577" s="3"/>
      <c r="Q577" s="3"/>
    </row>
    <row r="578" spans="1:17">
      <c r="A578" s="3"/>
      <c r="B578" s="3"/>
      <c r="C578" s="3"/>
      <c r="D578" s="3"/>
      <c r="E578" s="3"/>
      <c r="F578" s="3"/>
      <c r="G578" s="3"/>
      <c r="H578" s="3"/>
      <c r="I578" s="3"/>
      <c r="J578" s="3"/>
      <c r="K578" s="3"/>
      <c r="L578" s="3"/>
      <c r="M578" s="3"/>
      <c r="N578" s="3"/>
      <c r="O578" s="3"/>
      <c r="P578" s="3"/>
      <c r="Q578" s="3"/>
    </row>
    <row r="579" spans="1:17">
      <c r="A579" s="3"/>
      <c r="B579" s="3"/>
      <c r="C579" s="3"/>
      <c r="D579" s="3"/>
      <c r="E579" s="3"/>
      <c r="F579" s="3"/>
      <c r="G579" s="3"/>
      <c r="H579" s="3"/>
      <c r="I579" s="3"/>
      <c r="J579" s="3"/>
      <c r="K579" s="3"/>
      <c r="L579" s="3"/>
      <c r="M579" s="3"/>
      <c r="N579" s="3"/>
      <c r="O579" s="3"/>
      <c r="P579" s="3"/>
      <c r="Q579" s="3"/>
    </row>
    <row r="580" spans="1:17">
      <c r="A580" s="3"/>
      <c r="B580" s="3"/>
      <c r="C580" s="3"/>
      <c r="D580" s="3"/>
      <c r="E580" s="3"/>
      <c r="F580" s="3"/>
      <c r="G580" s="3"/>
      <c r="H580" s="3"/>
      <c r="I580" s="3"/>
      <c r="J580" s="3"/>
      <c r="K580" s="3"/>
      <c r="L580" s="3"/>
      <c r="M580" s="3"/>
      <c r="N580" s="3"/>
      <c r="O580" s="3"/>
      <c r="P580" s="3"/>
      <c r="Q580" s="3"/>
    </row>
    <row r="581" spans="1:17">
      <c r="A581" s="3"/>
      <c r="B581" s="3"/>
      <c r="C581" s="3"/>
      <c r="D581" s="3"/>
      <c r="E581" s="3"/>
      <c r="F581" s="3"/>
      <c r="G581" s="3"/>
      <c r="H581" s="3"/>
      <c r="I581" s="3"/>
      <c r="J581" s="3"/>
      <c r="K581" s="3"/>
      <c r="L581" s="3"/>
      <c r="M581" s="3"/>
      <c r="N581" s="3"/>
      <c r="O581" s="3"/>
      <c r="P581" s="3"/>
      <c r="Q581" s="3"/>
    </row>
    <row r="582" spans="1:17">
      <c r="A582" s="3"/>
      <c r="B582" s="3"/>
      <c r="C582" s="3"/>
      <c r="D582" s="3"/>
      <c r="E582" s="3"/>
      <c r="F582" s="3"/>
      <c r="G582" s="3"/>
      <c r="H582" s="3"/>
      <c r="I582" s="3"/>
      <c r="J582" s="3"/>
      <c r="K582" s="3"/>
      <c r="L582" s="3"/>
      <c r="M582" s="3"/>
      <c r="N582" s="3"/>
      <c r="O582" s="3"/>
      <c r="P582" s="3"/>
      <c r="Q582" s="3"/>
    </row>
    <row r="583" spans="1:17">
      <c r="A583" s="3"/>
      <c r="B583" s="3"/>
      <c r="C583" s="3"/>
      <c r="D583" s="3"/>
      <c r="E583" s="3"/>
      <c r="F583" s="3"/>
      <c r="G583" s="3"/>
      <c r="H583" s="3"/>
      <c r="I583" s="3"/>
      <c r="J583" s="3"/>
      <c r="K583" s="3"/>
      <c r="L583" s="3"/>
      <c r="M583" s="3"/>
      <c r="N583" s="3"/>
      <c r="O583" s="3"/>
      <c r="P583" s="3"/>
      <c r="Q583" s="3"/>
    </row>
    <row r="584" spans="1:17">
      <c r="A584" s="3"/>
      <c r="B584" s="3"/>
      <c r="C584" s="3"/>
      <c r="D584" s="3"/>
      <c r="E584" s="3"/>
      <c r="F584" s="3"/>
      <c r="G584" s="3"/>
      <c r="H584" s="3"/>
      <c r="I584" s="3"/>
      <c r="J584" s="3"/>
      <c r="K584" s="3"/>
      <c r="L584" s="3"/>
      <c r="M584" s="3"/>
      <c r="N584" s="3"/>
      <c r="O584" s="3"/>
      <c r="P584" s="3"/>
      <c r="Q584" s="3"/>
    </row>
    <row r="585" spans="1:17">
      <c r="A585" s="3"/>
      <c r="B585" s="3"/>
      <c r="C585" s="3"/>
      <c r="D585" s="3"/>
      <c r="E585" s="3"/>
      <c r="F585" s="3"/>
      <c r="G585" s="3"/>
      <c r="H585" s="3"/>
      <c r="I585" s="3"/>
      <c r="J585" s="3"/>
      <c r="K585" s="3"/>
      <c r="L585" s="3"/>
      <c r="M585" s="3"/>
      <c r="N585" s="3"/>
      <c r="O585" s="3"/>
      <c r="P585" s="3"/>
      <c r="Q585" s="3"/>
    </row>
    <row r="586" spans="1:17">
      <c r="A586" s="3"/>
      <c r="B586" s="3"/>
      <c r="C586" s="3"/>
      <c r="D586" s="3"/>
      <c r="E586" s="3"/>
      <c r="F586" s="3"/>
      <c r="G586" s="3"/>
      <c r="H586" s="3"/>
      <c r="I586" s="3"/>
      <c r="J586" s="3"/>
      <c r="K586" s="3"/>
      <c r="L586" s="3"/>
      <c r="M586" s="3"/>
      <c r="N586" s="3"/>
      <c r="O586" s="3"/>
      <c r="P586" s="3"/>
      <c r="Q586" s="3"/>
    </row>
    <row r="587" spans="1:17">
      <c r="A587" s="3"/>
      <c r="B587" s="3"/>
      <c r="C587" s="3"/>
      <c r="D587" s="3"/>
      <c r="E587" s="3"/>
      <c r="F587" s="3"/>
      <c r="G587" s="3"/>
      <c r="H587" s="3"/>
      <c r="I587" s="3"/>
      <c r="J587" s="3"/>
      <c r="K587" s="3"/>
      <c r="L587" s="3"/>
      <c r="M587" s="3"/>
      <c r="N587" s="3"/>
      <c r="O587" s="3"/>
      <c r="P587" s="3"/>
      <c r="Q587" s="3"/>
    </row>
    <row r="588" spans="1:17">
      <c r="A588" s="3"/>
      <c r="B588" s="3"/>
      <c r="C588" s="3"/>
      <c r="D588" s="3"/>
      <c r="E588" s="3"/>
      <c r="F588" s="3"/>
      <c r="G588" s="3"/>
      <c r="H588" s="3"/>
      <c r="I588" s="3"/>
      <c r="J588" s="3"/>
      <c r="K588" s="3"/>
      <c r="L588" s="3"/>
      <c r="M588" s="3"/>
      <c r="N588" s="3"/>
      <c r="O588" s="3"/>
      <c r="P588" s="3"/>
      <c r="Q588" s="3"/>
    </row>
    <row r="589" spans="1:17">
      <c r="A589" s="3"/>
      <c r="B589" s="3"/>
      <c r="C589" s="3"/>
      <c r="D589" s="3"/>
      <c r="E589" s="3"/>
      <c r="F589" s="3"/>
      <c r="G589" s="3"/>
      <c r="H589" s="3"/>
      <c r="I589" s="3"/>
      <c r="J589" s="3"/>
      <c r="K589" s="3"/>
      <c r="L589" s="3"/>
      <c r="M589" s="3"/>
      <c r="N589" s="3"/>
      <c r="O589" s="3"/>
      <c r="P589" s="3"/>
      <c r="Q589" s="3"/>
    </row>
    <row r="590" spans="1:17">
      <c r="A590" s="3"/>
      <c r="B590" s="3"/>
      <c r="C590" s="3"/>
      <c r="D590" s="3"/>
      <c r="E590" s="3"/>
      <c r="F590" s="3"/>
      <c r="G590" s="3"/>
      <c r="H590" s="3"/>
      <c r="I590" s="3"/>
      <c r="J590" s="3"/>
      <c r="K590" s="3"/>
      <c r="L590" s="3"/>
      <c r="M590" s="3"/>
      <c r="N590" s="3"/>
      <c r="O590" s="3"/>
      <c r="P590" s="3"/>
      <c r="Q590" s="3"/>
    </row>
    <row r="591" spans="1:17">
      <c r="A591" s="3"/>
      <c r="B591" s="3"/>
      <c r="C591" s="3"/>
      <c r="D591" s="3"/>
      <c r="E591" s="3"/>
      <c r="F591" s="3"/>
      <c r="G591" s="3"/>
      <c r="H591" s="3"/>
      <c r="I591" s="3"/>
      <c r="J591" s="3"/>
      <c r="K591" s="3"/>
      <c r="L591" s="3"/>
      <c r="M591" s="3"/>
      <c r="N591" s="3"/>
      <c r="O591" s="3"/>
      <c r="P591" s="3"/>
      <c r="Q591" s="3"/>
    </row>
    <row r="592" spans="1:17">
      <c r="A592" s="3"/>
      <c r="B592" s="3"/>
      <c r="C592" s="3"/>
      <c r="D592" s="3"/>
      <c r="E592" s="3"/>
      <c r="F592" s="3"/>
      <c r="G592" s="3"/>
      <c r="H592" s="3"/>
      <c r="I592" s="3"/>
      <c r="J592" s="3"/>
      <c r="K592" s="3"/>
      <c r="L592" s="3"/>
      <c r="M592" s="3"/>
      <c r="N592" s="3"/>
      <c r="O592" s="3"/>
      <c r="P592" s="3"/>
      <c r="Q592" s="3"/>
    </row>
    <row r="593" spans="1:17">
      <c r="A593" s="3"/>
      <c r="B593" s="3"/>
      <c r="C593" s="3"/>
      <c r="D593" s="3"/>
      <c r="E593" s="3"/>
      <c r="F593" s="3"/>
      <c r="G593" s="3"/>
      <c r="H593" s="3"/>
      <c r="I593" s="3"/>
      <c r="J593" s="3"/>
      <c r="K593" s="3"/>
      <c r="L593" s="3"/>
      <c r="M593" s="3"/>
      <c r="N593" s="3"/>
      <c r="O593" s="3"/>
      <c r="P593" s="3"/>
      <c r="Q593" s="3"/>
    </row>
    <row r="594" spans="1:17">
      <c r="A594" s="3"/>
      <c r="B594" s="3"/>
      <c r="C594" s="3"/>
      <c r="D594" s="3"/>
      <c r="E594" s="3"/>
      <c r="F594" s="3"/>
      <c r="G594" s="3"/>
      <c r="H594" s="3"/>
      <c r="I594" s="3"/>
      <c r="J594" s="3"/>
      <c r="K594" s="3"/>
      <c r="L594" s="3"/>
      <c r="M594" s="3"/>
      <c r="N594" s="3"/>
      <c r="O594" s="3"/>
      <c r="P594" s="3"/>
      <c r="Q594" s="3"/>
    </row>
    <row r="595" spans="1:17">
      <c r="A595" s="3"/>
      <c r="B595" s="3"/>
      <c r="C595" s="3"/>
      <c r="D595" s="3"/>
      <c r="E595" s="3"/>
      <c r="F595" s="3"/>
      <c r="G595" s="3"/>
      <c r="H595" s="3"/>
      <c r="I595" s="3"/>
      <c r="J595" s="3"/>
      <c r="K595" s="3"/>
      <c r="L595" s="3"/>
      <c r="M595" s="3"/>
      <c r="N595" s="3"/>
      <c r="O595" s="3"/>
      <c r="P595" s="3"/>
      <c r="Q595" s="3"/>
    </row>
    <row r="596" spans="1:17">
      <c r="A596" s="3"/>
      <c r="B596" s="3"/>
      <c r="C596" s="3"/>
      <c r="D596" s="3"/>
      <c r="E596" s="3"/>
      <c r="F596" s="3"/>
      <c r="G596" s="3"/>
      <c r="H596" s="3"/>
      <c r="I596" s="3"/>
      <c r="J596" s="3"/>
      <c r="K596" s="3"/>
      <c r="L596" s="3"/>
      <c r="M596" s="3"/>
      <c r="N596" s="3"/>
      <c r="O596" s="3"/>
      <c r="P596" s="3"/>
      <c r="Q596" s="3"/>
    </row>
    <row r="597" spans="1:17">
      <c r="A597" s="3"/>
      <c r="B597" s="3"/>
      <c r="C597" s="3"/>
      <c r="D597" s="3"/>
      <c r="E597" s="3"/>
      <c r="F597" s="3"/>
      <c r="G597" s="3"/>
      <c r="H597" s="3"/>
      <c r="I597" s="3"/>
      <c r="J597" s="3"/>
      <c r="K597" s="3"/>
      <c r="L597" s="3"/>
      <c r="M597" s="3"/>
      <c r="N597" s="3"/>
      <c r="O597" s="3"/>
      <c r="P597" s="3"/>
      <c r="Q597" s="3"/>
    </row>
    <row r="598" spans="1:17">
      <c r="A598" s="3"/>
      <c r="B598" s="3"/>
      <c r="C598" s="3"/>
      <c r="D598" s="3"/>
      <c r="E598" s="3"/>
      <c r="F598" s="3"/>
      <c r="G598" s="3"/>
      <c r="H598" s="3"/>
      <c r="I598" s="3"/>
      <c r="J598" s="3"/>
      <c r="K598" s="3"/>
      <c r="L598" s="3"/>
      <c r="M598" s="3"/>
      <c r="N598" s="3"/>
      <c r="O598" s="3"/>
      <c r="P598" s="3"/>
      <c r="Q598" s="3"/>
    </row>
    <row r="599" spans="1:17">
      <c r="A599" s="3"/>
      <c r="B599" s="3"/>
      <c r="C599" s="3"/>
      <c r="D599" s="3"/>
      <c r="E599" s="3"/>
      <c r="F599" s="3"/>
      <c r="G599" s="3"/>
      <c r="H599" s="3"/>
      <c r="I599" s="3"/>
      <c r="J599" s="3"/>
      <c r="K599" s="3"/>
      <c r="L599" s="3"/>
      <c r="M599" s="3"/>
      <c r="N599" s="3"/>
      <c r="O599" s="3"/>
      <c r="P599" s="3"/>
      <c r="Q599" s="3"/>
    </row>
    <row r="600" spans="1:17">
      <c r="A600" s="3"/>
      <c r="B600" s="3"/>
      <c r="C600" s="3"/>
      <c r="D600" s="3"/>
      <c r="E600" s="3"/>
      <c r="F600" s="3"/>
      <c r="G600" s="3"/>
      <c r="H600" s="3"/>
      <c r="I600" s="3"/>
      <c r="J600" s="3"/>
      <c r="K600" s="3"/>
      <c r="L600" s="3"/>
      <c r="M600" s="3"/>
      <c r="N600" s="3"/>
      <c r="O600" s="3"/>
      <c r="P600" s="3"/>
      <c r="Q600" s="3"/>
    </row>
    <row r="601" spans="1:17">
      <c r="A601" s="3"/>
      <c r="B601" s="3"/>
      <c r="C601" s="3"/>
      <c r="D601" s="3"/>
      <c r="E601" s="3"/>
      <c r="F601" s="3"/>
      <c r="G601" s="3"/>
      <c r="H601" s="3"/>
      <c r="I601" s="3"/>
      <c r="J601" s="3"/>
      <c r="K601" s="3"/>
      <c r="L601" s="3"/>
      <c r="M601" s="3"/>
      <c r="N601" s="3"/>
      <c r="O601" s="3"/>
      <c r="P601" s="3"/>
      <c r="Q601" s="3"/>
    </row>
    <row r="602" spans="1:17">
      <c r="A602" s="3"/>
      <c r="B602" s="3"/>
      <c r="C602" s="3"/>
      <c r="D602" s="3"/>
      <c r="E602" s="3"/>
      <c r="F602" s="3"/>
      <c r="G602" s="3"/>
      <c r="H602" s="3"/>
      <c r="I602" s="3"/>
      <c r="J602" s="3"/>
      <c r="K602" s="3"/>
      <c r="L602" s="3"/>
      <c r="M602" s="3"/>
      <c r="N602" s="3"/>
      <c r="O602" s="3"/>
      <c r="P602" s="3"/>
      <c r="Q602" s="3"/>
    </row>
    <row r="603" spans="1:17">
      <c r="A603" s="3"/>
      <c r="B603" s="3"/>
      <c r="C603" s="3"/>
      <c r="D603" s="3"/>
      <c r="E603" s="3"/>
      <c r="F603" s="3"/>
      <c r="G603" s="3"/>
      <c r="H603" s="3"/>
      <c r="I603" s="3"/>
      <c r="J603" s="3"/>
      <c r="K603" s="3"/>
      <c r="L603" s="3"/>
      <c r="M603" s="3"/>
      <c r="N603" s="3"/>
      <c r="O603" s="3"/>
      <c r="P603" s="3"/>
      <c r="Q603" s="3"/>
    </row>
    <row r="604" spans="1:17">
      <c r="A604" s="3"/>
      <c r="B604" s="3"/>
      <c r="C604" s="3"/>
      <c r="D604" s="3"/>
      <c r="E604" s="3"/>
      <c r="F604" s="3"/>
      <c r="G604" s="3"/>
      <c r="H604" s="3"/>
      <c r="I604" s="3"/>
      <c r="J604" s="3"/>
      <c r="K604" s="3"/>
      <c r="L604" s="3"/>
      <c r="M604" s="3"/>
      <c r="N604" s="3"/>
      <c r="O604" s="3"/>
      <c r="P604" s="3"/>
      <c r="Q604" s="3"/>
    </row>
    <row r="605" spans="1:17">
      <c r="A605" s="3"/>
      <c r="B605" s="3"/>
      <c r="C605" s="3"/>
      <c r="D605" s="3"/>
      <c r="E605" s="3"/>
      <c r="F605" s="3"/>
      <c r="G605" s="3"/>
      <c r="H605" s="3"/>
      <c r="I605" s="3"/>
      <c r="J605" s="3"/>
      <c r="K605" s="3"/>
      <c r="L605" s="3"/>
      <c r="M605" s="3"/>
      <c r="N605" s="3"/>
      <c r="O605" s="3"/>
      <c r="P605" s="3"/>
      <c r="Q605" s="3"/>
    </row>
    <row r="606" spans="1:17">
      <c r="A606" s="3"/>
      <c r="B606" s="3"/>
      <c r="C606" s="3"/>
      <c r="D606" s="3"/>
      <c r="E606" s="3"/>
      <c r="F606" s="3"/>
      <c r="G606" s="3"/>
      <c r="H606" s="3"/>
      <c r="I606" s="3"/>
      <c r="J606" s="3"/>
      <c r="K606" s="3"/>
      <c r="L606" s="3"/>
      <c r="M606" s="3"/>
      <c r="N606" s="3"/>
      <c r="O606" s="3"/>
      <c r="P606" s="3"/>
      <c r="Q606" s="3"/>
    </row>
    <row r="607" spans="1:17">
      <c r="A607" s="3"/>
      <c r="B607" s="3"/>
      <c r="C607" s="3"/>
      <c r="D607" s="3"/>
      <c r="E607" s="3"/>
      <c r="F607" s="3"/>
      <c r="G607" s="3"/>
      <c r="H607" s="3"/>
      <c r="I607" s="3"/>
      <c r="J607" s="3"/>
      <c r="K607" s="3"/>
      <c r="L607" s="3"/>
      <c r="M607" s="3"/>
      <c r="N607" s="3"/>
      <c r="O607" s="3"/>
      <c r="P607" s="3"/>
      <c r="Q607" s="3"/>
    </row>
    <row r="608" spans="1:17">
      <c r="A608" s="3"/>
      <c r="B608" s="3"/>
      <c r="C608" s="3"/>
      <c r="D608" s="3"/>
      <c r="E608" s="3"/>
      <c r="F608" s="3"/>
      <c r="G608" s="3"/>
      <c r="H608" s="3"/>
      <c r="I608" s="3"/>
      <c r="J608" s="3"/>
      <c r="K608" s="3"/>
      <c r="L608" s="3"/>
      <c r="M608" s="3"/>
      <c r="N608" s="3"/>
      <c r="O608" s="3"/>
      <c r="P608" s="3"/>
      <c r="Q608" s="3"/>
    </row>
    <row r="609" spans="1:17">
      <c r="A609" s="3"/>
      <c r="B609" s="3"/>
      <c r="C609" s="3"/>
      <c r="D609" s="3"/>
      <c r="E609" s="3"/>
      <c r="F609" s="3"/>
      <c r="G609" s="3"/>
      <c r="H609" s="3"/>
      <c r="I609" s="3"/>
      <c r="J609" s="3"/>
      <c r="K609" s="3"/>
      <c r="L609" s="3"/>
      <c r="M609" s="3"/>
      <c r="N609" s="3"/>
      <c r="O609" s="3"/>
      <c r="P609" s="3"/>
      <c r="Q609" s="3"/>
    </row>
    <row r="610" spans="1:17">
      <c r="A610" s="3"/>
      <c r="B610" s="3"/>
      <c r="C610" s="3"/>
      <c r="D610" s="3"/>
      <c r="E610" s="3"/>
      <c r="F610" s="3"/>
      <c r="G610" s="3"/>
      <c r="H610" s="3"/>
      <c r="I610" s="3"/>
      <c r="J610" s="3"/>
      <c r="K610" s="3"/>
      <c r="L610" s="3"/>
      <c r="M610" s="3"/>
      <c r="N610" s="3"/>
      <c r="O610" s="3"/>
      <c r="P610" s="3"/>
      <c r="Q610" s="3"/>
    </row>
    <row r="611" spans="1:17">
      <c r="A611" s="3"/>
      <c r="B611" s="3"/>
      <c r="C611" s="3"/>
      <c r="D611" s="3"/>
      <c r="E611" s="3"/>
      <c r="F611" s="3"/>
      <c r="G611" s="3"/>
      <c r="H611" s="3"/>
      <c r="I611" s="3"/>
      <c r="J611" s="3"/>
      <c r="K611" s="3"/>
      <c r="L611" s="3"/>
      <c r="M611" s="3"/>
      <c r="N611" s="3"/>
      <c r="O611" s="3"/>
      <c r="P611" s="3"/>
      <c r="Q611" s="3"/>
    </row>
    <row r="612" spans="1:17">
      <c r="A612" s="3"/>
      <c r="B612" s="3"/>
      <c r="C612" s="3"/>
      <c r="D612" s="3"/>
      <c r="E612" s="3"/>
      <c r="F612" s="3"/>
      <c r="G612" s="3"/>
      <c r="H612" s="3"/>
      <c r="I612" s="3"/>
      <c r="J612" s="3"/>
      <c r="K612" s="3"/>
      <c r="L612" s="3"/>
      <c r="M612" s="3"/>
      <c r="N612" s="3"/>
      <c r="O612" s="3"/>
      <c r="P612" s="3"/>
      <c r="Q612" s="3"/>
    </row>
    <row r="613" spans="1:17">
      <c r="A613" s="3"/>
      <c r="B613" s="3"/>
      <c r="C613" s="3"/>
      <c r="D613" s="3"/>
      <c r="E613" s="3"/>
      <c r="F613" s="3"/>
      <c r="G613" s="3"/>
      <c r="H613" s="3"/>
      <c r="I613" s="3"/>
      <c r="J613" s="3"/>
      <c r="K613" s="3"/>
      <c r="L613" s="3"/>
      <c r="M613" s="3"/>
      <c r="N613" s="3"/>
      <c r="O613" s="3"/>
      <c r="P613" s="3"/>
      <c r="Q613" s="3"/>
    </row>
    <row r="614" spans="1:17">
      <c r="A614" s="3"/>
      <c r="B614" s="3"/>
      <c r="C614" s="3"/>
      <c r="D614" s="3"/>
      <c r="E614" s="3"/>
      <c r="F614" s="3"/>
      <c r="G614" s="3"/>
      <c r="H614" s="3"/>
      <c r="I614" s="3"/>
      <c r="J614" s="3"/>
      <c r="K614" s="3"/>
      <c r="L614" s="3"/>
      <c r="M614" s="3"/>
      <c r="N614" s="3"/>
      <c r="O614" s="3"/>
      <c r="P614" s="3"/>
      <c r="Q614" s="3"/>
    </row>
    <row r="615" spans="1:17">
      <c r="A615" s="3"/>
      <c r="B615" s="3"/>
      <c r="C615" s="3"/>
      <c r="D615" s="3"/>
      <c r="E615" s="3"/>
      <c r="F615" s="3"/>
      <c r="G615" s="3"/>
      <c r="H615" s="3"/>
      <c r="I615" s="3"/>
      <c r="J615" s="3"/>
      <c r="K615" s="3"/>
      <c r="L615" s="3"/>
      <c r="M615" s="3"/>
      <c r="N615" s="3"/>
      <c r="O615" s="3"/>
      <c r="P615" s="3"/>
      <c r="Q615" s="3"/>
    </row>
    <row r="616" spans="1:17">
      <c r="A616" s="3"/>
      <c r="B616" s="3"/>
      <c r="C616" s="3"/>
      <c r="D616" s="3"/>
      <c r="E616" s="3"/>
      <c r="F616" s="3"/>
      <c r="G616" s="3"/>
      <c r="H616" s="3"/>
      <c r="I616" s="3"/>
      <c r="J616" s="3"/>
      <c r="K616" s="3"/>
      <c r="L616" s="3"/>
      <c r="M616" s="3"/>
      <c r="N616" s="3"/>
      <c r="O616" s="3"/>
      <c r="P616" s="3"/>
      <c r="Q616" s="3"/>
    </row>
    <row r="617" spans="1:17">
      <c r="A617" s="3"/>
      <c r="B617" s="3"/>
      <c r="C617" s="3"/>
      <c r="D617" s="3"/>
      <c r="E617" s="3"/>
      <c r="F617" s="3"/>
      <c r="G617" s="3"/>
      <c r="H617" s="3"/>
      <c r="I617" s="3"/>
      <c r="J617" s="3"/>
      <c r="K617" s="3"/>
      <c r="L617" s="3"/>
      <c r="M617" s="3"/>
      <c r="N617" s="3"/>
      <c r="O617" s="3"/>
      <c r="P617" s="3"/>
      <c r="Q617" s="3"/>
    </row>
    <row r="618" spans="1:17">
      <c r="A618" s="3"/>
      <c r="B618" s="3"/>
      <c r="C618" s="3"/>
      <c r="D618" s="3"/>
      <c r="E618" s="3"/>
      <c r="F618" s="3"/>
      <c r="G618" s="3"/>
      <c r="H618" s="3"/>
      <c r="I618" s="3"/>
      <c r="J618" s="3"/>
      <c r="K618" s="3"/>
      <c r="L618" s="3"/>
      <c r="M618" s="3"/>
      <c r="N618" s="3"/>
      <c r="O618" s="3"/>
      <c r="P618" s="3"/>
      <c r="Q618" s="3"/>
    </row>
    <row r="619" spans="1:17">
      <c r="A619" s="3"/>
      <c r="B619" s="3"/>
      <c r="C619" s="3"/>
      <c r="D619" s="3"/>
      <c r="E619" s="3"/>
      <c r="F619" s="3"/>
      <c r="G619" s="3"/>
      <c r="H619" s="3"/>
      <c r="I619" s="3"/>
      <c r="J619" s="3"/>
      <c r="K619" s="3"/>
      <c r="L619" s="3"/>
      <c r="M619" s="3"/>
      <c r="N619" s="3"/>
      <c r="O619" s="3"/>
      <c r="P619" s="3"/>
      <c r="Q619" s="3"/>
    </row>
    <row r="620" spans="1:17">
      <c r="A620" s="3"/>
      <c r="B620" s="3"/>
      <c r="C620" s="3"/>
      <c r="D620" s="3"/>
      <c r="E620" s="3"/>
      <c r="F620" s="3"/>
      <c r="G620" s="3"/>
      <c r="H620" s="3"/>
      <c r="I620" s="3"/>
      <c r="J620" s="3"/>
      <c r="K620" s="3"/>
      <c r="L620" s="3"/>
      <c r="M620" s="3"/>
      <c r="N620" s="3"/>
      <c r="O620" s="3"/>
      <c r="P620" s="3"/>
      <c r="Q620" s="3"/>
    </row>
    <row r="621" spans="1:17">
      <c r="A621" s="3"/>
      <c r="B621" s="3"/>
      <c r="C621" s="3"/>
      <c r="D621" s="3"/>
      <c r="E621" s="3"/>
      <c r="F621" s="3"/>
      <c r="G621" s="3"/>
      <c r="H621" s="3"/>
      <c r="I621" s="3"/>
      <c r="J621" s="3"/>
      <c r="K621" s="3"/>
      <c r="L621" s="3"/>
      <c r="M621" s="3"/>
      <c r="N621" s="3"/>
      <c r="O621" s="3"/>
      <c r="P621" s="3"/>
      <c r="Q621" s="3"/>
    </row>
    <row r="622" spans="1:17">
      <c r="A622" s="3"/>
      <c r="B622" s="3"/>
      <c r="C622" s="3"/>
      <c r="D622" s="3"/>
      <c r="E622" s="3"/>
      <c r="F622" s="3"/>
      <c r="G622" s="3"/>
      <c r="H622" s="3"/>
      <c r="I622" s="3"/>
      <c r="J622" s="3"/>
      <c r="K622" s="3"/>
      <c r="L622" s="3"/>
      <c r="M622" s="3"/>
      <c r="N622" s="3"/>
      <c r="O622" s="3"/>
      <c r="P622" s="3"/>
      <c r="Q622" s="3"/>
    </row>
    <row r="623" spans="1:17">
      <c r="A623" s="3"/>
      <c r="B623" s="3"/>
      <c r="C623" s="3"/>
      <c r="D623" s="3"/>
      <c r="E623" s="3"/>
      <c r="F623" s="3"/>
      <c r="G623" s="3"/>
      <c r="H623" s="3"/>
      <c r="I623" s="3"/>
      <c r="J623" s="3"/>
      <c r="K623" s="3"/>
      <c r="L623" s="3"/>
      <c r="M623" s="3"/>
      <c r="N623" s="3"/>
      <c r="O623" s="3"/>
      <c r="P623" s="3"/>
      <c r="Q623" s="3"/>
    </row>
    <row r="624" spans="1:17">
      <c r="A624" s="3"/>
      <c r="B624" s="3"/>
      <c r="C624" s="3"/>
      <c r="D624" s="3"/>
      <c r="E624" s="3"/>
      <c r="F624" s="3"/>
      <c r="G624" s="3"/>
      <c r="H624" s="3"/>
      <c r="I624" s="3"/>
      <c r="J624" s="3"/>
      <c r="K624" s="3"/>
      <c r="L624" s="3"/>
      <c r="M624" s="3"/>
      <c r="N624" s="3"/>
      <c r="O624" s="3"/>
      <c r="P624" s="3"/>
      <c r="Q624" s="3"/>
    </row>
    <row r="625" spans="1:17">
      <c r="A625" s="3"/>
      <c r="B625" s="3"/>
      <c r="C625" s="3"/>
      <c r="D625" s="3"/>
      <c r="E625" s="3"/>
      <c r="F625" s="3"/>
      <c r="G625" s="3"/>
      <c r="H625" s="3"/>
      <c r="I625" s="3"/>
      <c r="J625" s="3"/>
      <c r="K625" s="3"/>
      <c r="L625" s="3"/>
      <c r="M625" s="3"/>
      <c r="N625" s="3"/>
      <c r="O625" s="3"/>
      <c r="P625" s="3"/>
      <c r="Q625" s="3"/>
    </row>
    <row r="626" spans="1:17">
      <c r="A626" s="3"/>
      <c r="B626" s="3"/>
      <c r="C626" s="3"/>
      <c r="D626" s="3"/>
      <c r="E626" s="3"/>
      <c r="F626" s="3"/>
      <c r="G626" s="3"/>
      <c r="H626" s="3"/>
      <c r="I626" s="3"/>
      <c r="J626" s="3"/>
      <c r="K626" s="3"/>
      <c r="L626" s="3"/>
      <c r="M626" s="3"/>
      <c r="N626" s="3"/>
      <c r="O626" s="3"/>
      <c r="P626" s="3"/>
      <c r="Q626" s="3"/>
    </row>
    <row r="627" spans="1:17">
      <c r="A627" s="3"/>
      <c r="B627" s="3"/>
      <c r="C627" s="3"/>
      <c r="D627" s="3"/>
      <c r="E627" s="3"/>
      <c r="F627" s="3"/>
      <c r="G627" s="3"/>
      <c r="H627" s="3"/>
      <c r="I627" s="3"/>
      <c r="J627" s="3"/>
      <c r="K627" s="3"/>
      <c r="L627" s="3"/>
      <c r="M627" s="3"/>
      <c r="N627" s="3"/>
      <c r="O627" s="3"/>
      <c r="P627" s="3"/>
      <c r="Q627" s="3"/>
    </row>
    <row r="628" spans="1:17">
      <c r="A628" s="3"/>
      <c r="B628" s="3"/>
      <c r="C628" s="3"/>
      <c r="D628" s="3"/>
      <c r="E628" s="3"/>
      <c r="F628" s="3"/>
      <c r="G628" s="3"/>
      <c r="H628" s="3"/>
      <c r="I628" s="3"/>
      <c r="J628" s="3"/>
      <c r="K628" s="3"/>
      <c r="L628" s="3"/>
      <c r="M628" s="3"/>
      <c r="N628" s="3"/>
      <c r="O628" s="3"/>
      <c r="P628" s="3"/>
      <c r="Q628" s="3"/>
    </row>
    <row r="629" spans="1:17">
      <c r="A629" s="3"/>
      <c r="B629" s="3"/>
      <c r="C629" s="3"/>
      <c r="D629" s="3"/>
      <c r="E629" s="3"/>
      <c r="F629" s="3"/>
      <c r="G629" s="3"/>
      <c r="H629" s="3"/>
      <c r="I629" s="3"/>
      <c r="J629" s="3"/>
      <c r="K629" s="3"/>
      <c r="L629" s="3"/>
      <c r="M629" s="3"/>
      <c r="N629" s="3"/>
      <c r="O629" s="3"/>
      <c r="P629" s="3"/>
      <c r="Q629" s="3"/>
    </row>
    <row r="630" spans="1:17">
      <c r="A630" s="3"/>
      <c r="B630" s="3"/>
      <c r="C630" s="3"/>
      <c r="D630" s="3"/>
      <c r="E630" s="3"/>
      <c r="F630" s="3"/>
      <c r="G630" s="3"/>
      <c r="H630" s="3"/>
      <c r="I630" s="3"/>
      <c r="J630" s="3"/>
      <c r="K630" s="3"/>
      <c r="L630" s="3"/>
      <c r="M630" s="3"/>
      <c r="N630" s="3"/>
      <c r="O630" s="3"/>
      <c r="P630" s="3"/>
      <c r="Q630" s="3"/>
    </row>
    <row r="631" spans="1:17">
      <c r="A631" s="3"/>
      <c r="B631" s="3"/>
      <c r="C631" s="3"/>
      <c r="D631" s="3"/>
      <c r="E631" s="3"/>
      <c r="F631" s="3"/>
      <c r="G631" s="3"/>
      <c r="H631" s="3"/>
      <c r="I631" s="3"/>
      <c r="J631" s="3"/>
      <c r="K631" s="3"/>
      <c r="L631" s="3"/>
      <c r="M631" s="3"/>
      <c r="N631" s="3"/>
      <c r="O631" s="3"/>
      <c r="P631" s="3"/>
      <c r="Q631" s="3"/>
    </row>
    <row r="632" spans="1:17">
      <c r="A632" s="3"/>
      <c r="B632" s="3"/>
      <c r="C632" s="3"/>
      <c r="D632" s="3"/>
      <c r="E632" s="3"/>
      <c r="F632" s="3"/>
      <c r="G632" s="3"/>
      <c r="H632" s="3"/>
      <c r="I632" s="3"/>
      <c r="J632" s="3"/>
      <c r="K632" s="3"/>
      <c r="L632" s="3"/>
      <c r="M632" s="3"/>
      <c r="N632" s="3"/>
      <c r="O632" s="3"/>
      <c r="P632" s="3"/>
      <c r="Q632" s="3"/>
    </row>
    <row r="633" spans="1:17">
      <c r="A633" s="3"/>
      <c r="B633" s="3"/>
      <c r="C633" s="3"/>
      <c r="D633" s="3"/>
      <c r="E633" s="3"/>
      <c r="F633" s="3"/>
      <c r="G633" s="3"/>
      <c r="H633" s="3"/>
      <c r="I633" s="3"/>
      <c r="J633" s="3"/>
      <c r="K633" s="3"/>
      <c r="L633" s="3"/>
      <c r="M633" s="3"/>
      <c r="N633" s="3"/>
      <c r="O633" s="3"/>
      <c r="P633" s="3"/>
      <c r="Q633" s="3"/>
    </row>
    <row r="634" spans="1:17">
      <c r="A634" s="3"/>
      <c r="B634" s="3"/>
      <c r="C634" s="3"/>
      <c r="D634" s="3"/>
      <c r="E634" s="3"/>
      <c r="F634" s="3"/>
      <c r="G634" s="3"/>
      <c r="H634" s="3"/>
      <c r="I634" s="3"/>
      <c r="J634" s="3"/>
      <c r="K634" s="3"/>
      <c r="L634" s="3"/>
      <c r="M634" s="3"/>
      <c r="N634" s="3"/>
      <c r="O634" s="3"/>
      <c r="P634" s="3"/>
      <c r="Q634" s="3"/>
    </row>
    <row r="635" spans="1:17">
      <c r="A635" s="3"/>
      <c r="B635" s="3"/>
      <c r="C635" s="3"/>
      <c r="D635" s="3"/>
      <c r="E635" s="3"/>
      <c r="F635" s="3"/>
      <c r="G635" s="3"/>
      <c r="H635" s="3"/>
      <c r="I635" s="3"/>
      <c r="J635" s="3"/>
      <c r="K635" s="3"/>
      <c r="L635" s="3"/>
      <c r="M635" s="3"/>
      <c r="N635" s="3"/>
      <c r="O635" s="3"/>
      <c r="P635" s="3"/>
      <c r="Q635" s="3"/>
    </row>
    <row r="636" spans="1:17">
      <c r="A636" s="3"/>
      <c r="B636" s="3"/>
      <c r="C636" s="3"/>
      <c r="D636" s="3"/>
      <c r="E636" s="3"/>
      <c r="F636" s="3"/>
      <c r="G636" s="3"/>
      <c r="H636" s="3"/>
      <c r="I636" s="3"/>
      <c r="J636" s="3"/>
      <c r="K636" s="3"/>
      <c r="L636" s="3"/>
      <c r="M636" s="3"/>
      <c r="N636" s="3"/>
      <c r="O636" s="3"/>
      <c r="P636" s="3"/>
      <c r="Q636" s="3"/>
    </row>
    <row r="637" spans="1:17">
      <c r="A637" s="3"/>
      <c r="B637" s="3"/>
      <c r="C637" s="3"/>
      <c r="D637" s="3"/>
      <c r="E637" s="3"/>
      <c r="F637" s="3"/>
      <c r="G637" s="3"/>
      <c r="H637" s="3"/>
      <c r="I637" s="3"/>
      <c r="J637" s="3"/>
      <c r="K637" s="3"/>
      <c r="L637" s="3"/>
      <c r="M637" s="3"/>
      <c r="N637" s="3"/>
      <c r="O637" s="3"/>
      <c r="P637" s="3"/>
      <c r="Q637" s="3"/>
    </row>
    <row r="638" spans="1:17">
      <c r="A638" s="3"/>
      <c r="B638" s="3"/>
      <c r="C638" s="3"/>
      <c r="D638" s="3"/>
      <c r="E638" s="3"/>
      <c r="F638" s="3"/>
      <c r="G638" s="3"/>
      <c r="H638" s="3"/>
      <c r="I638" s="3"/>
      <c r="J638" s="3"/>
      <c r="K638" s="3"/>
      <c r="L638" s="3"/>
      <c r="M638" s="3"/>
      <c r="N638" s="3"/>
      <c r="O638" s="3"/>
      <c r="P638" s="3"/>
      <c r="Q638" s="3"/>
    </row>
    <row r="639" spans="1:17">
      <c r="A639" s="3"/>
      <c r="B639" s="3"/>
      <c r="C639" s="3"/>
      <c r="D639" s="3"/>
      <c r="E639" s="3"/>
      <c r="F639" s="3"/>
      <c r="G639" s="3"/>
      <c r="H639" s="3"/>
      <c r="I639" s="3"/>
      <c r="J639" s="3"/>
      <c r="K639" s="3"/>
      <c r="L639" s="3"/>
      <c r="M639" s="3"/>
      <c r="N639" s="3"/>
      <c r="O639" s="3"/>
      <c r="P639" s="3"/>
      <c r="Q639" s="3"/>
    </row>
    <row r="640" spans="1:17">
      <c r="A640" s="3"/>
      <c r="B640" s="3"/>
      <c r="C640" s="3"/>
      <c r="D640" s="3"/>
      <c r="E640" s="3"/>
      <c r="F640" s="3"/>
      <c r="G640" s="3"/>
      <c r="H640" s="3"/>
      <c r="I640" s="3"/>
      <c r="J640" s="3"/>
      <c r="K640" s="3"/>
      <c r="L640" s="3"/>
      <c r="M640" s="3"/>
      <c r="N640" s="3"/>
      <c r="O640" s="3"/>
      <c r="P640" s="3"/>
      <c r="Q640" s="3"/>
    </row>
    <row r="641" spans="1:17">
      <c r="A641" s="3"/>
      <c r="B641" s="3"/>
      <c r="C641" s="3"/>
      <c r="D641" s="3"/>
      <c r="E641" s="3"/>
      <c r="F641" s="3"/>
      <c r="G641" s="3"/>
      <c r="H641" s="3"/>
      <c r="I641" s="3"/>
      <c r="J641" s="3"/>
      <c r="K641" s="3"/>
      <c r="L641" s="3"/>
      <c r="M641" s="3"/>
      <c r="N641" s="3"/>
      <c r="O641" s="3"/>
      <c r="P641" s="3"/>
      <c r="Q641" s="3"/>
    </row>
    <row r="642" spans="1:17">
      <c r="A642" s="3"/>
      <c r="B642" s="3"/>
      <c r="C642" s="3"/>
      <c r="D642" s="3"/>
      <c r="E642" s="3"/>
      <c r="F642" s="3"/>
      <c r="G642" s="3"/>
      <c r="H642" s="3"/>
      <c r="I642" s="3"/>
      <c r="J642" s="3"/>
      <c r="K642" s="3"/>
      <c r="L642" s="3"/>
      <c r="M642" s="3"/>
      <c r="N642" s="3"/>
      <c r="O642" s="3"/>
      <c r="P642" s="3"/>
      <c r="Q642" s="3"/>
    </row>
    <row r="643" spans="1:17">
      <c r="A643" s="3"/>
      <c r="B643" s="3"/>
      <c r="C643" s="3"/>
      <c r="D643" s="3"/>
      <c r="E643" s="3"/>
      <c r="F643" s="3"/>
      <c r="G643" s="3"/>
      <c r="H643" s="3"/>
      <c r="I643" s="3"/>
      <c r="J643" s="3"/>
      <c r="K643" s="3"/>
      <c r="L643" s="3"/>
      <c r="M643" s="3"/>
      <c r="N643" s="3"/>
      <c r="O643" s="3"/>
      <c r="P643" s="3"/>
      <c r="Q643" s="3"/>
    </row>
    <row r="644" spans="1:17">
      <c r="A644" s="3"/>
      <c r="B644" s="3"/>
      <c r="C644" s="3"/>
      <c r="D644" s="3"/>
      <c r="E644" s="3"/>
      <c r="F644" s="3"/>
      <c r="G644" s="3"/>
      <c r="H644" s="3"/>
      <c r="I644" s="3"/>
      <c r="J644" s="3"/>
      <c r="K644" s="3"/>
      <c r="L644" s="3"/>
      <c r="M644" s="3"/>
      <c r="N644" s="3"/>
      <c r="O644" s="3"/>
      <c r="P644" s="3"/>
      <c r="Q644" s="3"/>
    </row>
    <row r="645" spans="1:17">
      <c r="A645" s="3"/>
      <c r="B645" s="3"/>
      <c r="C645" s="3"/>
      <c r="D645" s="3"/>
      <c r="E645" s="3"/>
      <c r="F645" s="3"/>
      <c r="G645" s="3"/>
      <c r="H645" s="3"/>
      <c r="I645" s="3"/>
      <c r="J645" s="3"/>
      <c r="K645" s="3"/>
      <c r="L645" s="3"/>
      <c r="M645" s="3"/>
      <c r="N645" s="3"/>
      <c r="O645" s="3"/>
      <c r="P645" s="3"/>
      <c r="Q645" s="3"/>
    </row>
    <row r="646" spans="1:17">
      <c r="A646" s="3"/>
      <c r="B646" s="3"/>
      <c r="C646" s="3"/>
      <c r="D646" s="3"/>
      <c r="E646" s="3"/>
      <c r="F646" s="3"/>
      <c r="G646" s="3"/>
      <c r="H646" s="3"/>
      <c r="I646" s="3"/>
      <c r="J646" s="3"/>
      <c r="K646" s="3"/>
      <c r="L646" s="3"/>
      <c r="M646" s="3"/>
      <c r="N646" s="3"/>
      <c r="O646" s="3"/>
      <c r="P646" s="3"/>
      <c r="Q646" s="3"/>
    </row>
    <row r="647" spans="1:17">
      <c r="A647" s="3"/>
      <c r="B647" s="3"/>
      <c r="C647" s="3"/>
      <c r="D647" s="3"/>
      <c r="E647" s="3"/>
      <c r="F647" s="3"/>
      <c r="G647" s="3"/>
      <c r="H647" s="3"/>
      <c r="I647" s="3"/>
      <c r="J647" s="3"/>
      <c r="K647" s="3"/>
      <c r="L647" s="3"/>
      <c r="M647" s="3"/>
      <c r="N647" s="3"/>
      <c r="O647" s="3"/>
      <c r="P647" s="3"/>
      <c r="Q647" s="3"/>
    </row>
    <row r="648" spans="1:17">
      <c r="A648" s="3"/>
      <c r="B648" s="3"/>
      <c r="C648" s="3"/>
      <c r="D648" s="3"/>
      <c r="E648" s="3"/>
      <c r="F648" s="3"/>
      <c r="G648" s="3"/>
      <c r="H648" s="3"/>
      <c r="I648" s="3"/>
      <c r="J648" s="3"/>
      <c r="K648" s="3"/>
      <c r="L648" s="3"/>
      <c r="M648" s="3"/>
      <c r="N648" s="3"/>
      <c r="O648" s="3"/>
      <c r="P648" s="3"/>
      <c r="Q648" s="3"/>
    </row>
    <row r="649" spans="1:17">
      <c r="A649" s="3"/>
      <c r="B649" s="3"/>
      <c r="C649" s="3"/>
      <c r="D649" s="3"/>
      <c r="E649" s="3"/>
      <c r="F649" s="3"/>
      <c r="G649" s="3"/>
      <c r="H649" s="3"/>
      <c r="I649" s="3"/>
      <c r="J649" s="3"/>
      <c r="K649" s="3"/>
      <c r="L649" s="3"/>
      <c r="M649" s="3"/>
      <c r="N649" s="3"/>
      <c r="O649" s="3"/>
      <c r="P649" s="3"/>
      <c r="Q649" s="3"/>
    </row>
    <row r="650" spans="1:17">
      <c r="A650" s="3"/>
      <c r="B650" s="3"/>
      <c r="C650" s="3"/>
      <c r="D650" s="3"/>
      <c r="E650" s="3"/>
      <c r="F650" s="3"/>
      <c r="G650" s="3"/>
      <c r="H650" s="3"/>
      <c r="I650" s="3"/>
      <c r="J650" s="3"/>
      <c r="K650" s="3"/>
      <c r="L650" s="3"/>
      <c r="M650" s="3"/>
      <c r="N650" s="3"/>
      <c r="O650" s="3"/>
      <c r="P650" s="3"/>
      <c r="Q650" s="3"/>
    </row>
    <row r="651" spans="1:17">
      <c r="A651" s="3"/>
      <c r="B651" s="3"/>
      <c r="C651" s="3"/>
      <c r="D651" s="3"/>
      <c r="E651" s="3"/>
      <c r="F651" s="3"/>
      <c r="G651" s="3"/>
      <c r="H651" s="3"/>
      <c r="I651" s="3"/>
      <c r="J651" s="3"/>
      <c r="K651" s="3"/>
      <c r="L651" s="3"/>
      <c r="M651" s="3"/>
      <c r="N651" s="3"/>
      <c r="O651" s="3"/>
      <c r="P651" s="3"/>
      <c r="Q651" s="3"/>
    </row>
    <row r="652" spans="1:17">
      <c r="A652" s="3"/>
      <c r="B652" s="3"/>
      <c r="C652" s="3"/>
      <c r="D652" s="3"/>
      <c r="E652" s="3"/>
      <c r="F652" s="3"/>
      <c r="G652" s="3"/>
      <c r="H652" s="3"/>
      <c r="I652" s="3"/>
      <c r="J652" s="3"/>
      <c r="K652" s="3"/>
      <c r="L652" s="3"/>
      <c r="M652" s="3"/>
      <c r="N652" s="3"/>
      <c r="O652" s="3"/>
      <c r="P652" s="3"/>
      <c r="Q652" s="3"/>
    </row>
    <row r="653" spans="1:17">
      <c r="A653" s="3"/>
      <c r="B653" s="3"/>
      <c r="C653" s="3"/>
      <c r="D653" s="3"/>
      <c r="E653" s="3"/>
      <c r="F653" s="3"/>
      <c r="G653" s="3"/>
      <c r="H653" s="3"/>
      <c r="I653" s="3"/>
      <c r="J653" s="3"/>
      <c r="K653" s="3"/>
      <c r="L653" s="3"/>
      <c r="M653" s="3"/>
      <c r="N653" s="3"/>
      <c r="O653" s="3"/>
      <c r="P653" s="3"/>
      <c r="Q653" s="3"/>
    </row>
    <row r="654" spans="1:17">
      <c r="A654" s="3"/>
      <c r="B654" s="3"/>
      <c r="C654" s="3"/>
      <c r="D654" s="3"/>
      <c r="E654" s="3"/>
      <c r="F654" s="3"/>
      <c r="G654" s="3"/>
      <c r="H654" s="3"/>
      <c r="I654" s="3"/>
      <c r="J654" s="3"/>
      <c r="K654" s="3"/>
      <c r="L654" s="3"/>
      <c r="M654" s="3"/>
      <c r="N654" s="3"/>
      <c r="O654" s="3"/>
      <c r="P654" s="3"/>
      <c r="Q654" s="3"/>
    </row>
    <row r="655" spans="1:17">
      <c r="A655" s="3"/>
      <c r="B655" s="3"/>
      <c r="C655" s="3"/>
      <c r="D655" s="3"/>
      <c r="E655" s="3"/>
      <c r="F655" s="3"/>
      <c r="G655" s="3"/>
      <c r="H655" s="3"/>
      <c r="I655" s="3"/>
      <c r="J655" s="3"/>
      <c r="K655" s="3"/>
      <c r="L655" s="3"/>
      <c r="M655" s="3"/>
      <c r="N655" s="3"/>
      <c r="O655" s="3"/>
      <c r="P655" s="3"/>
      <c r="Q655" s="3"/>
    </row>
    <row r="656" spans="1:17">
      <c r="A656" s="3"/>
      <c r="B656" s="3"/>
      <c r="C656" s="3"/>
      <c r="D656" s="3"/>
      <c r="E656" s="3"/>
      <c r="F656" s="3"/>
      <c r="G656" s="3"/>
      <c r="H656" s="3"/>
      <c r="I656" s="3"/>
      <c r="J656" s="3"/>
      <c r="K656" s="3"/>
      <c r="L656" s="3"/>
      <c r="M656" s="3"/>
      <c r="N656" s="3"/>
      <c r="O656" s="3"/>
      <c r="P656" s="3"/>
      <c r="Q656" s="3"/>
    </row>
    <row r="657" spans="1:17">
      <c r="A657" s="3"/>
      <c r="B657" s="3"/>
      <c r="C657" s="3"/>
      <c r="D657" s="3"/>
      <c r="E657" s="3"/>
      <c r="F657" s="3"/>
      <c r="G657" s="3"/>
      <c r="H657" s="3"/>
      <c r="I657" s="3"/>
      <c r="J657" s="3"/>
      <c r="K657" s="3"/>
      <c r="L657" s="3"/>
      <c r="M657" s="3"/>
      <c r="N657" s="3"/>
      <c r="O657" s="3"/>
      <c r="P657" s="3"/>
      <c r="Q657" s="3"/>
    </row>
    <row r="658" spans="1:17">
      <c r="A658" s="3"/>
      <c r="B658" s="3"/>
      <c r="C658" s="3"/>
      <c r="D658" s="3"/>
      <c r="E658" s="3"/>
      <c r="F658" s="3"/>
      <c r="G658" s="3"/>
      <c r="H658" s="3"/>
      <c r="I658" s="3"/>
      <c r="J658" s="3"/>
      <c r="K658" s="3"/>
      <c r="L658" s="3"/>
      <c r="M658" s="3"/>
      <c r="N658" s="3"/>
      <c r="O658" s="3"/>
      <c r="P658" s="3"/>
      <c r="Q658" s="3"/>
    </row>
    <row r="659" spans="1:17">
      <c r="A659" s="3"/>
      <c r="B659" s="3"/>
      <c r="C659" s="3"/>
      <c r="D659" s="3"/>
      <c r="E659" s="3"/>
      <c r="F659" s="3"/>
      <c r="G659" s="3"/>
      <c r="H659" s="3"/>
      <c r="I659" s="3"/>
      <c r="J659" s="3"/>
      <c r="K659" s="3"/>
      <c r="L659" s="3"/>
      <c r="M659" s="3"/>
      <c r="N659" s="3"/>
      <c r="O659" s="3"/>
      <c r="P659" s="3"/>
      <c r="Q659" s="3"/>
    </row>
    <row r="660" spans="1:17">
      <c r="A660" s="3"/>
      <c r="B660" s="3"/>
      <c r="C660" s="3"/>
      <c r="D660" s="3"/>
      <c r="E660" s="3"/>
      <c r="F660" s="3"/>
      <c r="G660" s="3"/>
      <c r="H660" s="3"/>
      <c r="I660" s="3"/>
      <c r="J660" s="3"/>
      <c r="K660" s="3"/>
      <c r="L660" s="3"/>
      <c r="M660" s="3"/>
      <c r="N660" s="3"/>
      <c r="O660" s="3"/>
      <c r="P660" s="3"/>
      <c r="Q660" s="3"/>
    </row>
    <row r="661" spans="1:17">
      <c r="A661" s="3"/>
      <c r="B661" s="3"/>
      <c r="C661" s="3"/>
      <c r="D661" s="3"/>
      <c r="E661" s="3"/>
      <c r="F661" s="3"/>
      <c r="G661" s="3"/>
      <c r="H661" s="3"/>
      <c r="I661" s="3"/>
      <c r="J661" s="3"/>
      <c r="K661" s="3"/>
      <c r="L661" s="3"/>
      <c r="M661" s="3"/>
      <c r="N661" s="3"/>
      <c r="O661" s="3"/>
      <c r="P661" s="3"/>
      <c r="Q661" s="3"/>
    </row>
    <row r="662" spans="1:17">
      <c r="A662" s="3"/>
      <c r="B662" s="3"/>
      <c r="C662" s="3"/>
      <c r="D662" s="3"/>
      <c r="E662" s="3"/>
      <c r="F662" s="3"/>
      <c r="G662" s="3"/>
      <c r="H662" s="3"/>
      <c r="I662" s="3"/>
      <c r="J662" s="3"/>
      <c r="K662" s="3"/>
      <c r="L662" s="3"/>
      <c r="M662" s="3"/>
      <c r="N662" s="3"/>
      <c r="O662" s="3"/>
      <c r="P662" s="3"/>
      <c r="Q662" s="3"/>
    </row>
    <row r="663" spans="1:17">
      <c r="A663" s="3"/>
      <c r="B663" s="3"/>
      <c r="C663" s="3"/>
      <c r="D663" s="3"/>
      <c r="E663" s="3"/>
      <c r="F663" s="3"/>
      <c r="G663" s="3"/>
      <c r="H663" s="3"/>
      <c r="I663" s="3"/>
      <c r="J663" s="3"/>
      <c r="K663" s="3"/>
      <c r="L663" s="3"/>
      <c r="M663" s="3"/>
      <c r="N663" s="3"/>
      <c r="O663" s="3"/>
      <c r="P663" s="3"/>
      <c r="Q663" s="3"/>
    </row>
    <row r="664" spans="1:17">
      <c r="A664" s="3"/>
      <c r="B664" s="3"/>
      <c r="C664" s="3"/>
      <c r="D664" s="3"/>
      <c r="E664" s="3"/>
      <c r="F664" s="3"/>
      <c r="G664" s="3"/>
      <c r="H664" s="3"/>
      <c r="I664" s="3"/>
      <c r="J664" s="3"/>
      <c r="K664" s="3"/>
      <c r="L664" s="3"/>
      <c r="M664" s="3"/>
      <c r="N664" s="3"/>
      <c r="O664" s="3"/>
      <c r="P664" s="3"/>
      <c r="Q664" s="3"/>
    </row>
    <row r="665" spans="1:17">
      <c r="A665" s="3"/>
      <c r="B665" s="3"/>
      <c r="C665" s="3"/>
      <c r="D665" s="3"/>
      <c r="E665" s="3"/>
      <c r="F665" s="3"/>
      <c r="G665" s="3"/>
      <c r="H665" s="3"/>
      <c r="I665" s="3"/>
      <c r="J665" s="3"/>
      <c r="K665" s="3"/>
      <c r="L665" s="3"/>
      <c r="M665" s="3"/>
      <c r="N665" s="3"/>
      <c r="O665" s="3"/>
      <c r="P665" s="3"/>
      <c r="Q665" s="3"/>
    </row>
    <row r="666" spans="1:17">
      <c r="A666" s="3"/>
      <c r="B666" s="3"/>
      <c r="C666" s="3"/>
      <c r="D666" s="3"/>
      <c r="E666" s="3"/>
      <c r="F666" s="3"/>
      <c r="G666" s="3"/>
      <c r="H666" s="3"/>
      <c r="I666" s="3"/>
      <c r="J666" s="3"/>
      <c r="K666" s="3"/>
      <c r="L666" s="3"/>
      <c r="M666" s="3"/>
      <c r="N666" s="3"/>
      <c r="O666" s="3"/>
      <c r="P666" s="3"/>
      <c r="Q666" s="3"/>
    </row>
    <row r="667" spans="1:17">
      <c r="A667" s="3"/>
      <c r="B667" s="3"/>
      <c r="C667" s="3"/>
      <c r="D667" s="3"/>
      <c r="E667" s="3"/>
      <c r="F667" s="3"/>
      <c r="G667" s="3"/>
      <c r="H667" s="3"/>
      <c r="I667" s="3"/>
      <c r="J667" s="3"/>
      <c r="K667" s="3"/>
      <c r="L667" s="3"/>
      <c r="M667" s="3"/>
      <c r="N667" s="3"/>
      <c r="O667" s="3"/>
      <c r="P667" s="3"/>
      <c r="Q667" s="3"/>
    </row>
    <row r="668" spans="1:17">
      <c r="A668" s="3"/>
      <c r="B668" s="3"/>
      <c r="C668" s="3"/>
      <c r="D668" s="3"/>
      <c r="E668" s="3"/>
      <c r="F668" s="3"/>
      <c r="G668" s="3"/>
      <c r="H668" s="3"/>
      <c r="I668" s="3"/>
      <c r="J668" s="3"/>
      <c r="K668" s="3"/>
      <c r="L668" s="3"/>
      <c r="M668" s="3"/>
      <c r="N668" s="3"/>
      <c r="O668" s="3"/>
      <c r="P668" s="3"/>
      <c r="Q668" s="3"/>
    </row>
    <row r="669" spans="1:17">
      <c r="A669" s="3"/>
      <c r="B669" s="3"/>
      <c r="C669" s="3"/>
      <c r="D669" s="3"/>
      <c r="E669" s="3"/>
      <c r="F669" s="3"/>
      <c r="G669" s="3"/>
      <c r="H669" s="3"/>
      <c r="I669" s="3"/>
      <c r="J669" s="3"/>
      <c r="K669" s="3"/>
      <c r="L669" s="3"/>
      <c r="M669" s="3"/>
      <c r="N669" s="3"/>
      <c r="O669" s="3"/>
      <c r="P669" s="3"/>
      <c r="Q669" s="3"/>
    </row>
    <row r="670" spans="1:17">
      <c r="A670" s="3"/>
      <c r="B670" s="3"/>
      <c r="C670" s="3"/>
      <c r="D670" s="3"/>
      <c r="E670" s="3"/>
      <c r="F670" s="3"/>
      <c r="G670" s="3"/>
      <c r="H670" s="3"/>
      <c r="I670" s="3"/>
      <c r="J670" s="3"/>
      <c r="K670" s="3"/>
      <c r="L670" s="3"/>
      <c r="M670" s="3"/>
      <c r="N670" s="3"/>
      <c r="O670" s="3"/>
      <c r="P670" s="3"/>
      <c r="Q670" s="3"/>
    </row>
    <row r="671" spans="1:17">
      <c r="A671" s="3"/>
      <c r="B671" s="3"/>
      <c r="C671" s="3"/>
      <c r="D671" s="3"/>
      <c r="E671" s="3"/>
      <c r="F671" s="3"/>
      <c r="G671" s="3"/>
      <c r="H671" s="3"/>
      <c r="I671" s="3"/>
      <c r="J671" s="3"/>
      <c r="K671" s="3"/>
      <c r="L671" s="3"/>
      <c r="M671" s="3"/>
      <c r="N671" s="3"/>
      <c r="O671" s="3"/>
      <c r="P671" s="3"/>
      <c r="Q671" s="3"/>
    </row>
    <row r="672" spans="1:17">
      <c r="A672" s="3"/>
      <c r="B672" s="3"/>
      <c r="C672" s="3"/>
      <c r="D672" s="3"/>
      <c r="E672" s="3"/>
      <c r="F672" s="3"/>
      <c r="G672" s="3"/>
      <c r="H672" s="3"/>
      <c r="I672" s="3"/>
      <c r="J672" s="3"/>
      <c r="K672" s="3"/>
      <c r="L672" s="3"/>
      <c r="M672" s="3"/>
      <c r="N672" s="3"/>
      <c r="O672" s="3"/>
      <c r="P672" s="3"/>
      <c r="Q672" s="3"/>
    </row>
    <row r="673" spans="1:17">
      <c r="A673" s="3"/>
      <c r="B673" s="3"/>
      <c r="C673" s="3"/>
      <c r="D673" s="3"/>
      <c r="E673" s="3"/>
      <c r="F673" s="3"/>
      <c r="G673" s="3"/>
      <c r="H673" s="3"/>
      <c r="I673" s="3"/>
      <c r="J673" s="3"/>
      <c r="K673" s="3"/>
      <c r="L673" s="3"/>
      <c r="M673" s="3"/>
      <c r="N673" s="3"/>
      <c r="O673" s="3"/>
      <c r="P673" s="3"/>
      <c r="Q673" s="3"/>
    </row>
    <row r="674" spans="1:17">
      <c r="A674" s="3"/>
      <c r="B674" s="3"/>
      <c r="C674" s="3"/>
      <c r="D674" s="3"/>
      <c r="E674" s="3"/>
      <c r="F674" s="3"/>
      <c r="G674" s="3"/>
      <c r="H674" s="3"/>
      <c r="I674" s="3"/>
      <c r="J674" s="3"/>
      <c r="K674" s="3"/>
      <c r="L674" s="3"/>
      <c r="M674" s="3"/>
      <c r="N674" s="3"/>
      <c r="O674" s="3"/>
      <c r="P674" s="3"/>
      <c r="Q674" s="3"/>
    </row>
    <row r="675" spans="1:17">
      <c r="A675" s="3"/>
      <c r="B675" s="3"/>
      <c r="C675" s="3"/>
      <c r="D675" s="3"/>
      <c r="E675" s="3"/>
      <c r="F675" s="3"/>
      <c r="G675" s="3"/>
      <c r="H675" s="3"/>
      <c r="I675" s="3"/>
      <c r="J675" s="3"/>
      <c r="K675" s="3"/>
      <c r="L675" s="3"/>
      <c r="M675" s="3"/>
      <c r="N675" s="3"/>
      <c r="O675" s="3"/>
      <c r="P675" s="3"/>
      <c r="Q675" s="3"/>
    </row>
    <row r="676" spans="1:17">
      <c r="A676" s="3"/>
      <c r="B676" s="3"/>
      <c r="C676" s="3"/>
      <c r="D676" s="3"/>
      <c r="E676" s="3"/>
      <c r="F676" s="3"/>
      <c r="G676" s="3"/>
      <c r="H676" s="3"/>
      <c r="I676" s="3"/>
      <c r="J676" s="3"/>
      <c r="K676" s="3"/>
      <c r="L676" s="3"/>
      <c r="M676" s="3"/>
      <c r="N676" s="3"/>
      <c r="O676" s="3"/>
      <c r="P676" s="3"/>
      <c r="Q676" s="3"/>
    </row>
    <row r="677" spans="1:17">
      <c r="A677" s="3"/>
      <c r="B677" s="3"/>
      <c r="C677" s="3"/>
      <c r="D677" s="3"/>
      <c r="E677" s="3"/>
      <c r="F677" s="3"/>
      <c r="G677" s="3"/>
      <c r="H677" s="3"/>
      <c r="I677" s="3"/>
      <c r="J677" s="3"/>
      <c r="K677" s="3"/>
      <c r="L677" s="3"/>
      <c r="M677" s="3"/>
      <c r="N677" s="3"/>
      <c r="O677" s="3"/>
      <c r="P677" s="3"/>
      <c r="Q677" s="3"/>
    </row>
    <row r="678" spans="1:17">
      <c r="A678" s="3"/>
      <c r="B678" s="3"/>
      <c r="C678" s="3"/>
      <c r="D678" s="3"/>
      <c r="E678" s="3"/>
      <c r="F678" s="3"/>
      <c r="G678" s="3"/>
      <c r="H678" s="3"/>
      <c r="I678" s="3"/>
      <c r="J678" s="3"/>
      <c r="K678" s="3"/>
      <c r="L678" s="3"/>
      <c r="M678" s="3"/>
      <c r="N678" s="3"/>
      <c r="O678" s="3"/>
      <c r="P678" s="3"/>
      <c r="Q678" s="3"/>
    </row>
    <row r="679" spans="1:17">
      <c r="A679" s="3"/>
      <c r="B679" s="3"/>
      <c r="C679" s="3"/>
      <c r="D679" s="3"/>
      <c r="E679" s="3"/>
      <c r="F679" s="3"/>
      <c r="G679" s="3"/>
      <c r="H679" s="3"/>
      <c r="I679" s="3"/>
      <c r="J679" s="3"/>
      <c r="K679" s="3"/>
      <c r="L679" s="3"/>
      <c r="M679" s="3"/>
      <c r="N679" s="3"/>
      <c r="O679" s="3"/>
      <c r="P679" s="3"/>
      <c r="Q679" s="3"/>
    </row>
    <row r="680" spans="1:17">
      <c r="A680" s="3"/>
      <c r="B680" s="3"/>
      <c r="C680" s="3"/>
      <c r="D680" s="3"/>
      <c r="E680" s="3"/>
      <c r="F680" s="3"/>
      <c r="G680" s="3"/>
      <c r="H680" s="3"/>
      <c r="I680" s="3"/>
      <c r="J680" s="3"/>
      <c r="K680" s="3"/>
      <c r="L680" s="3"/>
      <c r="M680" s="3"/>
      <c r="N680" s="3"/>
      <c r="O680" s="3"/>
      <c r="P680" s="3"/>
      <c r="Q680" s="3"/>
    </row>
    <row r="681" spans="1:17">
      <c r="A681" s="3"/>
      <c r="B681" s="3"/>
      <c r="C681" s="3"/>
      <c r="D681" s="3"/>
      <c r="E681" s="3"/>
      <c r="F681" s="3"/>
      <c r="G681" s="3"/>
      <c r="H681" s="3"/>
      <c r="I681" s="3"/>
      <c r="J681" s="3"/>
      <c r="K681" s="3"/>
      <c r="L681" s="3"/>
      <c r="M681" s="3"/>
      <c r="N681" s="3"/>
      <c r="O681" s="3"/>
      <c r="P681" s="3"/>
      <c r="Q681" s="3"/>
    </row>
    <row r="682" spans="1:17">
      <c r="A682" s="3"/>
      <c r="B682" s="3"/>
      <c r="C682" s="3"/>
      <c r="D682" s="3"/>
      <c r="E682" s="3"/>
      <c r="F682" s="3"/>
      <c r="G682" s="3"/>
      <c r="H682" s="3"/>
      <c r="I682" s="3"/>
      <c r="J682" s="3"/>
      <c r="K682" s="3"/>
      <c r="L682" s="3"/>
      <c r="M682" s="3"/>
      <c r="N682" s="3"/>
      <c r="O682" s="3"/>
      <c r="P682" s="3"/>
      <c r="Q682" s="3"/>
    </row>
    <row r="683" spans="1:17">
      <c r="A683" s="3"/>
      <c r="B683" s="3"/>
      <c r="C683" s="3"/>
      <c r="D683" s="3"/>
      <c r="E683" s="3"/>
      <c r="F683" s="3"/>
      <c r="G683" s="3"/>
      <c r="H683" s="3"/>
      <c r="I683" s="3"/>
      <c r="J683" s="3"/>
      <c r="K683" s="3"/>
      <c r="L683" s="3"/>
      <c r="M683" s="3"/>
      <c r="N683" s="3"/>
      <c r="O683" s="3"/>
      <c r="P683" s="3"/>
      <c r="Q683" s="3"/>
    </row>
    <row r="684" spans="1:17">
      <c r="A684" s="3"/>
      <c r="B684" s="3"/>
      <c r="C684" s="3"/>
      <c r="D684" s="3"/>
      <c r="E684" s="3"/>
      <c r="F684" s="3"/>
      <c r="G684" s="3"/>
      <c r="H684" s="3"/>
      <c r="I684" s="3"/>
      <c r="J684" s="3"/>
      <c r="K684" s="3"/>
      <c r="L684" s="3"/>
      <c r="M684" s="3"/>
      <c r="N684" s="3"/>
      <c r="O684" s="3"/>
      <c r="P684" s="3"/>
      <c r="Q684" s="3"/>
    </row>
    <row r="685" spans="1:17">
      <c r="A685" s="3"/>
      <c r="B685" s="3"/>
      <c r="C685" s="3"/>
      <c r="D685" s="3"/>
      <c r="E685" s="3"/>
      <c r="F685" s="3"/>
      <c r="G685" s="3"/>
      <c r="H685" s="3"/>
      <c r="I685" s="3"/>
      <c r="J685" s="3"/>
      <c r="K685" s="3"/>
      <c r="L685" s="3"/>
      <c r="M685" s="3"/>
      <c r="N685" s="3"/>
      <c r="O685" s="3"/>
      <c r="P685" s="3"/>
      <c r="Q685" s="3"/>
    </row>
    <row r="686" spans="1:17">
      <c r="A686" s="3"/>
      <c r="B686" s="3"/>
      <c r="C686" s="3"/>
      <c r="D686" s="3"/>
      <c r="E686" s="3"/>
      <c r="F686" s="3"/>
      <c r="G686" s="3"/>
      <c r="H686" s="3"/>
      <c r="I686" s="3"/>
      <c r="J686" s="3"/>
      <c r="K686" s="3"/>
      <c r="L686" s="3"/>
      <c r="M686" s="3"/>
      <c r="N686" s="3"/>
      <c r="O686" s="3"/>
      <c r="P686" s="3"/>
      <c r="Q686" s="3"/>
    </row>
    <row r="687" spans="1:17">
      <c r="A687" s="3"/>
      <c r="B687" s="3"/>
      <c r="C687" s="3"/>
      <c r="D687" s="3"/>
      <c r="E687" s="3"/>
      <c r="F687" s="3"/>
      <c r="G687" s="3"/>
      <c r="H687" s="3"/>
      <c r="I687" s="3"/>
      <c r="J687" s="3"/>
      <c r="K687" s="3"/>
      <c r="L687" s="3"/>
      <c r="M687" s="3"/>
      <c r="N687" s="3"/>
      <c r="O687" s="3"/>
      <c r="P687" s="3"/>
      <c r="Q687" s="3"/>
    </row>
    <row r="688" spans="1:17">
      <c r="A688" s="3"/>
      <c r="B688" s="3"/>
      <c r="C688" s="3"/>
      <c r="D688" s="3"/>
      <c r="E688" s="3"/>
      <c r="F688" s="3"/>
      <c r="G688" s="3"/>
      <c r="H688" s="3"/>
      <c r="I688" s="3"/>
      <c r="J688" s="3"/>
      <c r="K688" s="3"/>
      <c r="L688" s="3"/>
      <c r="M688" s="3"/>
      <c r="N688" s="3"/>
      <c r="O688" s="3"/>
      <c r="P688" s="3"/>
      <c r="Q688" s="3"/>
    </row>
    <row r="689" spans="1:17">
      <c r="A689" s="3"/>
      <c r="B689" s="3"/>
      <c r="C689" s="3"/>
      <c r="D689" s="3"/>
      <c r="E689" s="3"/>
      <c r="F689" s="3"/>
      <c r="G689" s="3"/>
      <c r="H689" s="3"/>
      <c r="I689" s="3"/>
      <c r="J689" s="3"/>
      <c r="K689" s="3"/>
      <c r="L689" s="3"/>
      <c r="M689" s="3"/>
      <c r="N689" s="3"/>
      <c r="O689" s="3"/>
      <c r="P689" s="3"/>
      <c r="Q689" s="3"/>
    </row>
    <row r="690" spans="1:17">
      <c r="A690" s="3"/>
      <c r="B690" s="3"/>
      <c r="C690" s="3"/>
      <c r="D690" s="3"/>
      <c r="E690" s="3"/>
      <c r="F690" s="3"/>
      <c r="G690" s="3"/>
      <c r="H690" s="3"/>
      <c r="I690" s="3"/>
      <c r="J690" s="3"/>
      <c r="K690" s="3"/>
      <c r="L690" s="3"/>
      <c r="M690" s="3"/>
      <c r="N690" s="3"/>
      <c r="O690" s="3"/>
      <c r="P690" s="3"/>
      <c r="Q690" s="3"/>
    </row>
    <row r="691" spans="1:17">
      <c r="A691" s="3"/>
      <c r="B691" s="3"/>
      <c r="C691" s="3"/>
      <c r="D691" s="3"/>
      <c r="E691" s="3"/>
      <c r="F691" s="3"/>
      <c r="G691" s="3"/>
      <c r="H691" s="3"/>
      <c r="I691" s="3"/>
      <c r="J691" s="3"/>
      <c r="K691" s="3"/>
      <c r="L691" s="3"/>
      <c r="M691" s="3"/>
      <c r="N691" s="3"/>
      <c r="O691" s="3"/>
      <c r="P691" s="3"/>
      <c r="Q691" s="3"/>
    </row>
    <row r="692" spans="1:17">
      <c r="A692" s="3"/>
      <c r="B692" s="3"/>
      <c r="C692" s="3"/>
      <c r="D692" s="3"/>
      <c r="E692" s="3"/>
      <c r="F692" s="3"/>
      <c r="G692" s="3"/>
      <c r="H692" s="3"/>
      <c r="I692" s="3"/>
      <c r="J692" s="3"/>
      <c r="K692" s="3"/>
      <c r="L692" s="3"/>
      <c r="M692" s="3"/>
      <c r="N692" s="3"/>
      <c r="O692" s="3"/>
      <c r="P692" s="3"/>
      <c r="Q692" s="3"/>
    </row>
    <row r="693" spans="1:17">
      <c r="A693" s="3"/>
      <c r="B693" s="3"/>
      <c r="C693" s="3"/>
      <c r="D693" s="3"/>
      <c r="E693" s="3"/>
      <c r="F693" s="3"/>
      <c r="G693" s="3"/>
      <c r="H693" s="3"/>
      <c r="I693" s="3"/>
      <c r="J693" s="3"/>
      <c r="K693" s="3"/>
      <c r="L693" s="3"/>
      <c r="M693" s="3"/>
      <c r="N693" s="3"/>
      <c r="O693" s="3"/>
      <c r="P693" s="3"/>
      <c r="Q693" s="3"/>
    </row>
    <row r="694" spans="1:17">
      <c r="A694" s="3"/>
      <c r="B694" s="3"/>
      <c r="C694" s="3"/>
      <c r="D694" s="3"/>
      <c r="E694" s="3"/>
      <c r="F694" s="3"/>
      <c r="G694" s="3"/>
      <c r="H694" s="3"/>
      <c r="I694" s="3"/>
      <c r="J694" s="3"/>
      <c r="K694" s="3"/>
      <c r="L694" s="3"/>
      <c r="M694" s="3"/>
      <c r="N694" s="3"/>
      <c r="O694" s="3"/>
      <c r="P694" s="3"/>
      <c r="Q694" s="3"/>
    </row>
    <row r="695" spans="1:17">
      <c r="A695" s="3"/>
      <c r="B695" s="3"/>
      <c r="C695" s="3"/>
      <c r="D695" s="3"/>
      <c r="E695" s="3"/>
      <c r="F695" s="3"/>
      <c r="G695" s="3"/>
      <c r="H695" s="3"/>
      <c r="I695" s="3"/>
      <c r="J695" s="3"/>
      <c r="K695" s="3"/>
      <c r="L695" s="3"/>
      <c r="M695" s="3"/>
      <c r="N695" s="3"/>
      <c r="O695" s="3"/>
      <c r="P695" s="3"/>
      <c r="Q695" s="3"/>
    </row>
    <row r="696" spans="1:17">
      <c r="A696" s="3"/>
      <c r="B696" s="3"/>
      <c r="C696" s="3"/>
      <c r="D696" s="3"/>
      <c r="E696" s="3"/>
      <c r="F696" s="3"/>
      <c r="G696" s="3"/>
      <c r="H696" s="3"/>
      <c r="I696" s="3"/>
      <c r="J696" s="3"/>
      <c r="K696" s="3"/>
      <c r="L696" s="3"/>
      <c r="M696" s="3"/>
      <c r="N696" s="3"/>
      <c r="O696" s="3"/>
      <c r="P696" s="3"/>
      <c r="Q696" s="3"/>
    </row>
    <row r="697" spans="1:17">
      <c r="A697" s="3"/>
      <c r="B697" s="3"/>
      <c r="C697" s="3"/>
      <c r="D697" s="3"/>
      <c r="E697" s="3"/>
      <c r="F697" s="3"/>
      <c r="G697" s="3"/>
      <c r="H697" s="3"/>
      <c r="I697" s="3"/>
      <c r="J697" s="3"/>
      <c r="K697" s="3"/>
      <c r="L697" s="3"/>
      <c r="M697" s="3"/>
      <c r="N697" s="3"/>
      <c r="O697" s="3"/>
      <c r="P697" s="3"/>
      <c r="Q697" s="3"/>
    </row>
    <row r="698" spans="1:17">
      <c r="A698" s="3"/>
      <c r="B698" s="3"/>
      <c r="C698" s="3"/>
      <c r="D698" s="3"/>
      <c r="E698" s="3"/>
      <c r="F698" s="3"/>
      <c r="G698" s="3"/>
      <c r="H698" s="3"/>
      <c r="I698" s="3"/>
      <c r="J698" s="3"/>
      <c r="K698" s="3"/>
      <c r="L698" s="3"/>
      <c r="M698" s="3"/>
      <c r="N698" s="3"/>
      <c r="O698" s="3"/>
      <c r="P698" s="3"/>
      <c r="Q698" s="3"/>
    </row>
    <row r="699" spans="1:17">
      <c r="A699" s="3"/>
      <c r="B699" s="3"/>
      <c r="C699" s="3"/>
      <c r="D699" s="3"/>
      <c r="E699" s="3"/>
      <c r="F699" s="3"/>
      <c r="G699" s="3"/>
      <c r="H699" s="3"/>
      <c r="I699" s="3"/>
      <c r="J699" s="3"/>
      <c r="K699" s="3"/>
      <c r="L699" s="3"/>
      <c r="M699" s="3"/>
      <c r="N699" s="3"/>
      <c r="O699" s="3"/>
      <c r="P699" s="3"/>
      <c r="Q699" s="3"/>
    </row>
    <row r="700" spans="1:17">
      <c r="A700" s="3"/>
      <c r="B700" s="3"/>
      <c r="C700" s="3"/>
      <c r="D700" s="3"/>
      <c r="E700" s="3"/>
      <c r="F700" s="3"/>
      <c r="G700" s="3"/>
      <c r="H700" s="3"/>
      <c r="I700" s="3"/>
      <c r="J700" s="3"/>
      <c r="K700" s="3"/>
      <c r="L700" s="3"/>
      <c r="M700" s="3"/>
      <c r="N700" s="3"/>
      <c r="O700" s="3"/>
      <c r="P700" s="3"/>
      <c r="Q700" s="3"/>
    </row>
    <row r="701" spans="1:17">
      <c r="A701" s="3"/>
      <c r="B701" s="3"/>
      <c r="C701" s="3"/>
      <c r="D701" s="3"/>
      <c r="E701" s="3"/>
      <c r="F701" s="3"/>
      <c r="G701" s="3"/>
      <c r="H701" s="3"/>
      <c r="I701" s="3"/>
      <c r="J701" s="3"/>
      <c r="K701" s="3"/>
      <c r="L701" s="3"/>
      <c r="M701" s="3"/>
      <c r="N701" s="3"/>
      <c r="O701" s="3"/>
      <c r="P701" s="3"/>
      <c r="Q701" s="3"/>
    </row>
    <row r="702" spans="1:17">
      <c r="A702" s="3"/>
      <c r="B702" s="3"/>
      <c r="C702" s="3"/>
      <c r="D702" s="3"/>
      <c r="E702" s="3"/>
      <c r="F702" s="3"/>
      <c r="G702" s="3"/>
      <c r="H702" s="3"/>
      <c r="I702" s="3"/>
      <c r="J702" s="3"/>
      <c r="K702" s="3"/>
      <c r="L702" s="3"/>
      <c r="M702" s="3"/>
      <c r="N702" s="3"/>
      <c r="O702" s="3"/>
      <c r="P702" s="3"/>
      <c r="Q702" s="3"/>
    </row>
    <row r="703" spans="1:17">
      <c r="A703" s="3"/>
      <c r="B703" s="3"/>
      <c r="C703" s="3"/>
      <c r="D703" s="3"/>
      <c r="E703" s="3"/>
      <c r="F703" s="3"/>
      <c r="G703" s="3"/>
      <c r="H703" s="3"/>
      <c r="I703" s="3"/>
      <c r="J703" s="3"/>
      <c r="K703" s="3"/>
      <c r="L703" s="3"/>
      <c r="M703" s="3"/>
      <c r="N703" s="3"/>
      <c r="O703" s="3"/>
      <c r="P703" s="3"/>
      <c r="Q703" s="3"/>
    </row>
    <row r="704" spans="1:17">
      <c r="A704" s="3"/>
      <c r="B704" s="3"/>
      <c r="C704" s="3"/>
      <c r="D704" s="3"/>
      <c r="E704" s="3"/>
      <c r="F704" s="3"/>
      <c r="G704" s="3"/>
      <c r="H704" s="3"/>
      <c r="I704" s="3"/>
      <c r="J704" s="3"/>
      <c r="K704" s="3"/>
      <c r="L704" s="3"/>
      <c r="M704" s="3"/>
      <c r="N704" s="3"/>
      <c r="O704" s="3"/>
      <c r="P704" s="3"/>
      <c r="Q704" s="3"/>
    </row>
    <row r="705" spans="1:17">
      <c r="A705" s="3"/>
      <c r="B705" s="3"/>
      <c r="C705" s="3"/>
      <c r="D705" s="3"/>
      <c r="E705" s="3"/>
      <c r="F705" s="3"/>
      <c r="G705" s="3"/>
      <c r="H705" s="3"/>
      <c r="I705" s="3"/>
      <c r="J705" s="3"/>
      <c r="K705" s="3"/>
      <c r="L705" s="3"/>
      <c r="M705" s="3"/>
      <c r="N705" s="3"/>
      <c r="O705" s="3"/>
      <c r="P705" s="3"/>
      <c r="Q705" s="3"/>
    </row>
    <row r="706" spans="1:17">
      <c r="A706" s="3"/>
      <c r="B706" s="3"/>
      <c r="C706" s="3"/>
      <c r="D706" s="3"/>
      <c r="E706" s="3"/>
      <c r="F706" s="3"/>
      <c r="G706" s="3"/>
      <c r="H706" s="3"/>
      <c r="I706" s="3"/>
      <c r="J706" s="3"/>
      <c r="K706" s="3"/>
      <c r="L706" s="3"/>
      <c r="M706" s="3"/>
      <c r="N706" s="3"/>
      <c r="O706" s="3"/>
      <c r="P706" s="3"/>
      <c r="Q706" s="3"/>
    </row>
    <row r="707" spans="1:17">
      <c r="A707" s="3"/>
      <c r="B707" s="3"/>
      <c r="C707" s="3"/>
      <c r="D707" s="3"/>
      <c r="E707" s="3"/>
      <c r="F707" s="3"/>
      <c r="G707" s="3"/>
      <c r="H707" s="3"/>
      <c r="I707" s="3"/>
      <c r="J707" s="3"/>
      <c r="K707" s="3"/>
      <c r="L707" s="3"/>
      <c r="M707" s="3"/>
      <c r="N707" s="3"/>
      <c r="O707" s="3"/>
      <c r="P707" s="3"/>
      <c r="Q707" s="3"/>
    </row>
    <row r="708" spans="1:17">
      <c r="A708" s="3"/>
      <c r="B708" s="3"/>
      <c r="C708" s="3"/>
      <c r="D708" s="3"/>
      <c r="E708" s="3"/>
      <c r="F708" s="3"/>
      <c r="G708" s="3"/>
      <c r="H708" s="3"/>
      <c r="I708" s="3"/>
      <c r="J708" s="3"/>
      <c r="K708" s="3"/>
      <c r="L708" s="3"/>
      <c r="M708" s="3"/>
      <c r="N708" s="3"/>
      <c r="O708" s="3"/>
      <c r="P708" s="3"/>
      <c r="Q708" s="3"/>
    </row>
    <row r="709" spans="1:17">
      <c r="A709" s="3"/>
      <c r="B709" s="3"/>
      <c r="C709" s="3"/>
      <c r="D709" s="3"/>
      <c r="E709" s="3"/>
      <c r="F709" s="3"/>
      <c r="G709" s="3"/>
      <c r="H709" s="3"/>
      <c r="I709" s="3"/>
      <c r="J709" s="3"/>
      <c r="K709" s="3"/>
      <c r="L709" s="3"/>
      <c r="M709" s="3"/>
      <c r="N709" s="3"/>
      <c r="O709" s="3"/>
      <c r="P709" s="3"/>
      <c r="Q709" s="3"/>
    </row>
    <row r="710" spans="1:17">
      <c r="A710" s="3"/>
      <c r="B710" s="3"/>
      <c r="C710" s="3"/>
      <c r="D710" s="3"/>
      <c r="E710" s="3"/>
      <c r="F710" s="3"/>
      <c r="G710" s="3"/>
      <c r="H710" s="3"/>
      <c r="I710" s="3"/>
      <c r="J710" s="3"/>
      <c r="K710" s="3"/>
      <c r="L710" s="3"/>
      <c r="M710" s="3"/>
      <c r="N710" s="3"/>
      <c r="O710" s="3"/>
      <c r="P710" s="3"/>
      <c r="Q710" s="3"/>
    </row>
    <row r="711" spans="1:17">
      <c r="A711" s="3"/>
      <c r="B711" s="3"/>
      <c r="C711" s="3"/>
      <c r="D711" s="3"/>
      <c r="E711" s="3"/>
      <c r="F711" s="3"/>
      <c r="G711" s="3"/>
      <c r="H711" s="3"/>
      <c r="I711" s="3"/>
      <c r="J711" s="3"/>
      <c r="K711" s="3"/>
      <c r="L711" s="3"/>
      <c r="M711" s="3"/>
      <c r="N711" s="3"/>
      <c r="O711" s="3"/>
      <c r="P711" s="3"/>
      <c r="Q711" s="3"/>
    </row>
    <row r="712" spans="1:17">
      <c r="A712" s="3"/>
      <c r="B712" s="3"/>
      <c r="C712" s="3"/>
      <c r="D712" s="3"/>
      <c r="E712" s="3"/>
      <c r="F712" s="3"/>
      <c r="G712" s="3"/>
      <c r="H712" s="3"/>
      <c r="I712" s="3"/>
      <c r="J712" s="3"/>
      <c r="K712" s="3"/>
      <c r="L712" s="3"/>
      <c r="M712" s="3"/>
      <c r="N712" s="3"/>
      <c r="O712" s="3"/>
      <c r="P712" s="3"/>
      <c r="Q712" s="3"/>
    </row>
    <row r="713" spans="1:17">
      <c r="A713" s="3"/>
      <c r="B713" s="3"/>
      <c r="C713" s="3"/>
      <c r="D713" s="3"/>
      <c r="E713" s="3"/>
      <c r="F713" s="3"/>
      <c r="G713" s="3"/>
      <c r="H713" s="3"/>
      <c r="I713" s="3"/>
      <c r="J713" s="3"/>
      <c r="K713" s="3"/>
      <c r="L713" s="3"/>
      <c r="M713" s="3"/>
      <c r="N713" s="3"/>
      <c r="O713" s="3"/>
      <c r="P713" s="3"/>
      <c r="Q713" s="3"/>
    </row>
    <row r="714" spans="1:17">
      <c r="A714" s="3"/>
      <c r="B714" s="3"/>
      <c r="C714" s="3"/>
      <c r="D714" s="3"/>
      <c r="E714" s="3"/>
      <c r="F714" s="3"/>
      <c r="G714" s="3"/>
      <c r="H714" s="3"/>
      <c r="I714" s="3"/>
      <c r="J714" s="3"/>
      <c r="K714" s="3"/>
      <c r="L714" s="3"/>
      <c r="M714" s="3"/>
      <c r="N714" s="3"/>
      <c r="O714" s="3"/>
      <c r="P714" s="3"/>
      <c r="Q714" s="3"/>
    </row>
    <row r="715" spans="1:17">
      <c r="A715" s="3"/>
      <c r="B715" s="3"/>
      <c r="C715" s="3"/>
      <c r="D715" s="3"/>
      <c r="E715" s="3"/>
      <c r="F715" s="3"/>
      <c r="G715" s="3"/>
      <c r="H715" s="3"/>
      <c r="I715" s="3"/>
      <c r="J715" s="3"/>
      <c r="K715" s="3"/>
      <c r="L715" s="3"/>
      <c r="M715" s="3"/>
      <c r="N715" s="3"/>
      <c r="O715" s="3"/>
      <c r="P715" s="3"/>
      <c r="Q715" s="3"/>
    </row>
    <row r="716" spans="1:17">
      <c r="A716" s="3"/>
      <c r="B716" s="3"/>
      <c r="C716" s="3"/>
      <c r="D716" s="3"/>
      <c r="E716" s="3"/>
      <c r="F716" s="3"/>
      <c r="G716" s="3"/>
      <c r="H716" s="3"/>
      <c r="I716" s="3"/>
      <c r="J716" s="3"/>
      <c r="K716" s="3"/>
      <c r="L716" s="3"/>
      <c r="M716" s="3"/>
      <c r="N716" s="3"/>
      <c r="O716" s="3"/>
      <c r="P716" s="3"/>
      <c r="Q716" s="3"/>
    </row>
    <row r="717" spans="1:17">
      <c r="A717" s="3"/>
      <c r="B717" s="3"/>
      <c r="C717" s="3"/>
      <c r="D717" s="3"/>
      <c r="E717" s="3"/>
      <c r="F717" s="3"/>
      <c r="G717" s="3"/>
      <c r="H717" s="3"/>
      <c r="I717" s="3"/>
      <c r="J717" s="3"/>
      <c r="K717" s="3"/>
      <c r="L717" s="3"/>
      <c r="M717" s="3"/>
      <c r="N717" s="3"/>
      <c r="O717" s="3"/>
      <c r="P717" s="3"/>
      <c r="Q717" s="3"/>
    </row>
    <row r="718" spans="1:17">
      <c r="A718" s="3"/>
      <c r="B718" s="3"/>
      <c r="C718" s="3"/>
      <c r="D718" s="3"/>
      <c r="E718" s="3"/>
      <c r="F718" s="3"/>
      <c r="G718" s="3"/>
      <c r="H718" s="3"/>
      <c r="I718" s="3"/>
      <c r="J718" s="3"/>
      <c r="K718" s="3"/>
      <c r="L718" s="3"/>
      <c r="M718" s="3"/>
      <c r="N718" s="3"/>
      <c r="O718" s="3"/>
      <c r="P718" s="3"/>
      <c r="Q718" s="3"/>
    </row>
    <row r="719" spans="1:17">
      <c r="A719" s="3"/>
      <c r="B719" s="3"/>
      <c r="C719" s="3"/>
      <c r="D719" s="3"/>
      <c r="E719" s="3"/>
      <c r="F719" s="3"/>
      <c r="G719" s="3"/>
      <c r="H719" s="3"/>
      <c r="I719" s="3"/>
      <c r="J719" s="3"/>
      <c r="K719" s="3"/>
      <c r="L719" s="3"/>
      <c r="M719" s="3"/>
      <c r="N719" s="3"/>
      <c r="O719" s="3"/>
      <c r="P719" s="3"/>
      <c r="Q719" s="3"/>
    </row>
    <row r="720" spans="1:17">
      <c r="A720" s="3"/>
      <c r="B720" s="3"/>
      <c r="C720" s="3"/>
      <c r="D720" s="3"/>
      <c r="E720" s="3"/>
      <c r="F720" s="3"/>
      <c r="G720" s="3"/>
      <c r="H720" s="3"/>
      <c r="I720" s="3"/>
      <c r="J720" s="3"/>
      <c r="K720" s="3"/>
      <c r="L720" s="3"/>
      <c r="M720" s="3"/>
      <c r="N720" s="3"/>
      <c r="O720" s="3"/>
      <c r="P720" s="3"/>
      <c r="Q720" s="3"/>
    </row>
    <row r="721" spans="1:17">
      <c r="A721" s="3"/>
      <c r="B721" s="3"/>
      <c r="C721" s="3"/>
      <c r="D721" s="3"/>
      <c r="E721" s="3"/>
      <c r="F721" s="3"/>
      <c r="G721" s="3"/>
      <c r="H721" s="3"/>
      <c r="I721" s="3"/>
      <c r="J721" s="3"/>
      <c r="K721" s="3"/>
      <c r="L721" s="3"/>
      <c r="M721" s="3"/>
      <c r="N721" s="3"/>
      <c r="O721" s="3"/>
      <c r="P721" s="3"/>
      <c r="Q721" s="3"/>
    </row>
    <row r="722" spans="1:17">
      <c r="A722" s="3"/>
      <c r="B722" s="3"/>
      <c r="C722" s="3"/>
      <c r="D722" s="3"/>
      <c r="E722" s="3"/>
      <c r="F722" s="3"/>
      <c r="G722" s="3"/>
      <c r="H722" s="3"/>
      <c r="I722" s="3"/>
      <c r="J722" s="3"/>
      <c r="K722" s="3"/>
      <c r="L722" s="3"/>
      <c r="M722" s="3"/>
      <c r="N722" s="3"/>
      <c r="O722" s="3"/>
      <c r="P722" s="3"/>
      <c r="Q722" s="3"/>
    </row>
    <row r="723" spans="1:17">
      <c r="A723" s="3"/>
      <c r="B723" s="3"/>
      <c r="C723" s="3"/>
      <c r="D723" s="3"/>
      <c r="E723" s="3"/>
      <c r="F723" s="3"/>
      <c r="G723" s="3"/>
      <c r="H723" s="3"/>
      <c r="I723" s="3"/>
      <c r="J723" s="3"/>
      <c r="K723" s="3"/>
      <c r="L723" s="3"/>
      <c r="M723" s="3"/>
      <c r="N723" s="3"/>
      <c r="O723" s="3"/>
      <c r="P723" s="3"/>
      <c r="Q723" s="3"/>
    </row>
    <row r="724" spans="1:17">
      <c r="A724" s="3"/>
      <c r="B724" s="3"/>
      <c r="C724" s="3"/>
      <c r="D724" s="3"/>
      <c r="E724" s="3"/>
      <c r="F724" s="3"/>
      <c r="G724" s="3"/>
      <c r="H724" s="3"/>
      <c r="I724" s="3"/>
      <c r="J724" s="3"/>
      <c r="K724" s="3"/>
      <c r="L724" s="3"/>
      <c r="M724" s="3"/>
      <c r="N724" s="3"/>
      <c r="O724" s="3"/>
      <c r="P724" s="3"/>
      <c r="Q724" s="3"/>
    </row>
    <row r="725" spans="1:17">
      <c r="A725" s="3"/>
      <c r="B725" s="3"/>
      <c r="C725" s="3"/>
      <c r="D725" s="3"/>
      <c r="E725" s="3"/>
      <c r="F725" s="3"/>
      <c r="G725" s="3"/>
      <c r="H725" s="3"/>
      <c r="I725" s="3"/>
      <c r="J725" s="3"/>
      <c r="K725" s="3"/>
      <c r="L725" s="3"/>
      <c r="M725" s="3"/>
      <c r="N725" s="3"/>
      <c r="O725" s="3"/>
      <c r="P725" s="3"/>
      <c r="Q725" s="3"/>
    </row>
    <row r="726" spans="1:17">
      <c r="A726" s="3"/>
      <c r="B726" s="3"/>
      <c r="C726" s="3"/>
      <c r="D726" s="3"/>
      <c r="E726" s="3"/>
      <c r="F726" s="3"/>
      <c r="G726" s="3"/>
      <c r="H726" s="3"/>
      <c r="I726" s="3"/>
      <c r="J726" s="3"/>
      <c r="K726" s="3"/>
      <c r="L726" s="3"/>
      <c r="M726" s="3"/>
      <c r="N726" s="3"/>
      <c r="O726" s="3"/>
      <c r="P726" s="3"/>
      <c r="Q726" s="3"/>
    </row>
    <row r="727" spans="1:17">
      <c r="A727" s="3"/>
      <c r="B727" s="3"/>
      <c r="C727" s="3"/>
      <c r="D727" s="3"/>
      <c r="E727" s="3"/>
      <c r="F727" s="3"/>
      <c r="G727" s="3"/>
      <c r="H727" s="3"/>
      <c r="I727" s="3"/>
      <c r="J727" s="3"/>
      <c r="K727" s="3"/>
      <c r="L727" s="3"/>
      <c r="M727" s="3"/>
      <c r="N727" s="3"/>
      <c r="O727" s="3"/>
      <c r="P727" s="3"/>
      <c r="Q727" s="3"/>
    </row>
    <row r="728" spans="1:17">
      <c r="A728" s="3"/>
      <c r="B728" s="3"/>
      <c r="C728" s="3"/>
      <c r="D728" s="3"/>
      <c r="E728" s="3"/>
      <c r="F728" s="3"/>
      <c r="G728" s="3"/>
      <c r="H728" s="3"/>
      <c r="I728" s="3"/>
      <c r="J728" s="3"/>
      <c r="K728" s="3"/>
      <c r="L728" s="3"/>
      <c r="M728" s="3"/>
      <c r="N728" s="3"/>
      <c r="O728" s="3"/>
      <c r="P728" s="3"/>
      <c r="Q728" s="3"/>
    </row>
    <row r="729" spans="1:17">
      <c r="A729" s="3"/>
      <c r="B729" s="3"/>
      <c r="C729" s="3"/>
      <c r="D729" s="3"/>
      <c r="E729" s="3"/>
      <c r="F729" s="3"/>
      <c r="G729" s="3"/>
      <c r="H729" s="3"/>
      <c r="I729" s="3"/>
      <c r="J729" s="3"/>
      <c r="K729" s="3"/>
      <c r="L729" s="3"/>
      <c r="M729" s="3"/>
      <c r="N729" s="3"/>
      <c r="O729" s="3"/>
      <c r="P729" s="3"/>
      <c r="Q729" s="3"/>
    </row>
    <row r="730" spans="1:17">
      <c r="A730" s="3"/>
      <c r="B730" s="3"/>
      <c r="C730" s="3"/>
      <c r="D730" s="3"/>
      <c r="E730" s="3"/>
      <c r="F730" s="3"/>
      <c r="G730" s="3"/>
      <c r="H730" s="3"/>
      <c r="I730" s="3"/>
      <c r="J730" s="3"/>
      <c r="K730" s="3"/>
      <c r="L730" s="3"/>
      <c r="M730" s="3"/>
      <c r="N730" s="3"/>
      <c r="O730" s="3"/>
      <c r="P730" s="3"/>
      <c r="Q730" s="3"/>
    </row>
    <row r="731" spans="1:17">
      <c r="A731" s="3"/>
      <c r="B731" s="3"/>
      <c r="C731" s="3"/>
      <c r="D731" s="3"/>
      <c r="E731" s="3"/>
      <c r="F731" s="3"/>
      <c r="G731" s="3"/>
      <c r="H731" s="3"/>
      <c r="I731" s="3"/>
      <c r="J731" s="3"/>
      <c r="K731" s="3"/>
      <c r="L731" s="3"/>
      <c r="M731" s="3"/>
      <c r="N731" s="3"/>
      <c r="O731" s="3"/>
      <c r="P731" s="3"/>
      <c r="Q731" s="3"/>
    </row>
    <row r="732" spans="1:17">
      <c r="A732" s="3"/>
      <c r="B732" s="3"/>
      <c r="C732" s="3"/>
      <c r="D732" s="3"/>
      <c r="E732" s="3"/>
      <c r="F732" s="3"/>
      <c r="G732" s="3"/>
      <c r="H732" s="3"/>
      <c r="I732" s="3"/>
      <c r="J732" s="3"/>
      <c r="K732" s="3"/>
      <c r="L732" s="3"/>
      <c r="M732" s="3"/>
      <c r="N732" s="3"/>
      <c r="O732" s="3"/>
      <c r="P732" s="3"/>
      <c r="Q732" s="3"/>
    </row>
    <row r="733" spans="1:17">
      <c r="A733" s="3"/>
      <c r="B733" s="3"/>
      <c r="C733" s="3"/>
      <c r="D733" s="3"/>
      <c r="E733" s="3"/>
      <c r="F733" s="3"/>
      <c r="G733" s="3"/>
      <c r="H733" s="3"/>
      <c r="I733" s="3"/>
      <c r="J733" s="3"/>
      <c r="K733" s="3"/>
      <c r="L733" s="3"/>
      <c r="M733" s="3"/>
      <c r="N733" s="3"/>
      <c r="O733" s="3"/>
      <c r="P733" s="3"/>
      <c r="Q733" s="3"/>
    </row>
    <row r="734" spans="1:17">
      <c r="A734" s="3"/>
      <c r="B734" s="3"/>
      <c r="C734" s="3"/>
      <c r="D734" s="3"/>
      <c r="E734" s="3"/>
      <c r="F734" s="3"/>
      <c r="G734" s="3"/>
      <c r="H734" s="3"/>
      <c r="I734" s="3"/>
      <c r="J734" s="3"/>
      <c r="K734" s="3"/>
      <c r="L734" s="3"/>
      <c r="M734" s="3"/>
      <c r="N734" s="3"/>
      <c r="O734" s="3"/>
      <c r="P734" s="3"/>
      <c r="Q734" s="3"/>
    </row>
    <row r="735" spans="1:17">
      <c r="A735" s="3"/>
      <c r="B735" s="3"/>
      <c r="C735" s="3"/>
      <c r="D735" s="3"/>
      <c r="E735" s="3"/>
      <c r="F735" s="3"/>
      <c r="G735" s="3"/>
      <c r="H735" s="3"/>
      <c r="I735" s="3"/>
      <c r="J735" s="3"/>
      <c r="K735" s="3"/>
      <c r="L735" s="3"/>
      <c r="M735" s="3"/>
      <c r="N735" s="3"/>
      <c r="O735" s="3"/>
      <c r="P735" s="3"/>
      <c r="Q735" s="3"/>
    </row>
    <row r="736" spans="1:17">
      <c r="A736" s="3"/>
      <c r="B736" s="3"/>
      <c r="C736" s="3"/>
      <c r="D736" s="3"/>
      <c r="E736" s="3"/>
      <c r="F736" s="3"/>
      <c r="G736" s="3"/>
      <c r="H736" s="3"/>
      <c r="I736" s="3"/>
      <c r="J736" s="3"/>
      <c r="K736" s="3"/>
      <c r="L736" s="3"/>
      <c r="M736" s="3"/>
      <c r="N736" s="3"/>
      <c r="O736" s="3"/>
      <c r="P736" s="3"/>
      <c r="Q736" s="3"/>
    </row>
    <row r="737" spans="1:17">
      <c r="A737" s="3"/>
      <c r="B737" s="3"/>
      <c r="C737" s="3"/>
      <c r="D737" s="3"/>
      <c r="E737" s="3"/>
      <c r="F737" s="3"/>
      <c r="G737" s="3"/>
      <c r="H737" s="3"/>
      <c r="I737" s="3"/>
      <c r="J737" s="3"/>
      <c r="K737" s="3"/>
      <c r="L737" s="3"/>
      <c r="M737" s="3"/>
      <c r="N737" s="3"/>
      <c r="O737" s="3"/>
      <c r="P737" s="3"/>
      <c r="Q737" s="3"/>
    </row>
    <row r="738" spans="1:17">
      <c r="A738" s="3"/>
      <c r="B738" s="3"/>
      <c r="C738" s="3"/>
      <c r="D738" s="3"/>
      <c r="E738" s="3"/>
      <c r="F738" s="3"/>
      <c r="G738" s="3"/>
      <c r="H738" s="3"/>
      <c r="I738" s="3"/>
      <c r="J738" s="3"/>
      <c r="K738" s="3"/>
      <c r="L738" s="3"/>
      <c r="M738" s="3"/>
      <c r="N738" s="3"/>
      <c r="O738" s="3"/>
      <c r="P738" s="3"/>
      <c r="Q738" s="3"/>
    </row>
    <row r="739" spans="1:17">
      <c r="A739" s="3"/>
      <c r="B739" s="3"/>
      <c r="C739" s="3"/>
      <c r="D739" s="3"/>
      <c r="E739" s="3"/>
      <c r="F739" s="3"/>
      <c r="G739" s="3"/>
      <c r="H739" s="3"/>
      <c r="I739" s="3"/>
      <c r="J739" s="3"/>
      <c r="K739" s="3"/>
      <c r="L739" s="3"/>
      <c r="M739" s="3"/>
      <c r="N739" s="3"/>
      <c r="O739" s="3"/>
      <c r="P739" s="3"/>
      <c r="Q739" s="3"/>
    </row>
    <row r="740" spans="1:17">
      <c r="A740" s="3"/>
      <c r="B740" s="3"/>
      <c r="C740" s="3"/>
      <c r="D740" s="3"/>
      <c r="E740" s="3"/>
      <c r="F740" s="3"/>
      <c r="G740" s="3"/>
      <c r="H740" s="3"/>
      <c r="I740" s="3"/>
      <c r="J740" s="3"/>
      <c r="K740" s="3"/>
      <c r="L740" s="3"/>
      <c r="M740" s="3"/>
      <c r="N740" s="3"/>
      <c r="O740" s="3"/>
      <c r="P740" s="3"/>
      <c r="Q740" s="3"/>
    </row>
    <row r="741" spans="1:17">
      <c r="A741" s="3"/>
      <c r="B741" s="3"/>
      <c r="C741" s="3"/>
      <c r="D741" s="3"/>
      <c r="E741" s="3"/>
      <c r="F741" s="3"/>
      <c r="G741" s="3"/>
      <c r="H741" s="3"/>
      <c r="I741" s="3"/>
      <c r="J741" s="3"/>
      <c r="K741" s="3"/>
      <c r="L741" s="3"/>
      <c r="M741" s="3"/>
      <c r="N741" s="3"/>
      <c r="O741" s="3"/>
      <c r="P741" s="3"/>
      <c r="Q741" s="3"/>
    </row>
    <row r="742" spans="1:17">
      <c r="A742" s="3"/>
      <c r="B742" s="3"/>
      <c r="C742" s="3"/>
      <c r="D742" s="3"/>
      <c r="E742" s="3"/>
      <c r="F742" s="3"/>
      <c r="G742" s="3"/>
      <c r="H742" s="3"/>
      <c r="I742" s="3"/>
      <c r="J742" s="3"/>
      <c r="K742" s="3"/>
      <c r="L742" s="3"/>
      <c r="M742" s="3"/>
      <c r="N742" s="3"/>
      <c r="O742" s="3"/>
      <c r="P742" s="3"/>
      <c r="Q742" s="3"/>
    </row>
    <row r="743" spans="1:17">
      <c r="A743" s="3"/>
      <c r="B743" s="3"/>
      <c r="C743" s="3"/>
      <c r="D743" s="3"/>
      <c r="E743" s="3"/>
      <c r="F743" s="3"/>
      <c r="G743" s="3"/>
      <c r="H743" s="3"/>
      <c r="I743" s="3"/>
      <c r="J743" s="3"/>
      <c r="K743" s="3"/>
      <c r="L743" s="3"/>
      <c r="M743" s="3"/>
      <c r="N743" s="3"/>
      <c r="O743" s="3"/>
      <c r="P743" s="3"/>
      <c r="Q743" s="3"/>
    </row>
    <row r="744" spans="1:17">
      <c r="A744" s="3"/>
      <c r="B744" s="3"/>
      <c r="C744" s="3"/>
      <c r="D744" s="3"/>
      <c r="E744" s="3"/>
      <c r="F744" s="3"/>
      <c r="G744" s="3"/>
      <c r="H744" s="3"/>
      <c r="I744" s="3"/>
      <c r="J744" s="3"/>
      <c r="K744" s="3"/>
      <c r="L744" s="3"/>
      <c r="M744" s="3"/>
      <c r="N744" s="3"/>
      <c r="O744" s="3"/>
      <c r="P744" s="3"/>
      <c r="Q744" s="3"/>
    </row>
    <row r="745" spans="1:17">
      <c r="A745" s="3"/>
      <c r="B745" s="3"/>
      <c r="C745" s="3"/>
      <c r="D745" s="3"/>
      <c r="E745" s="3"/>
      <c r="F745" s="3"/>
      <c r="G745" s="3"/>
      <c r="H745" s="3"/>
      <c r="I745" s="3"/>
      <c r="J745" s="3"/>
      <c r="K745" s="3"/>
      <c r="L745" s="3"/>
      <c r="M745" s="3"/>
      <c r="N745" s="3"/>
      <c r="O745" s="3"/>
      <c r="P745" s="3"/>
      <c r="Q745" s="3"/>
    </row>
    <row r="746" spans="1:17">
      <c r="A746" s="3"/>
      <c r="B746" s="3"/>
      <c r="C746" s="3"/>
      <c r="D746" s="3"/>
      <c r="E746" s="3"/>
      <c r="F746" s="3"/>
      <c r="G746" s="3"/>
      <c r="H746" s="3"/>
      <c r="I746" s="3"/>
      <c r="J746" s="3"/>
      <c r="K746" s="3"/>
      <c r="L746" s="3"/>
      <c r="M746" s="3"/>
      <c r="N746" s="3"/>
      <c r="O746" s="3"/>
      <c r="P746" s="3"/>
      <c r="Q746" s="3"/>
    </row>
    <row r="747" spans="1:17">
      <c r="A747" s="3"/>
      <c r="B747" s="3"/>
      <c r="C747" s="3"/>
      <c r="D747" s="3"/>
      <c r="E747" s="3"/>
      <c r="F747" s="3"/>
      <c r="G747" s="3"/>
      <c r="H747" s="3"/>
      <c r="I747" s="3"/>
      <c r="J747" s="3"/>
      <c r="K747" s="3"/>
      <c r="L747" s="3"/>
      <c r="M747" s="3"/>
      <c r="N747" s="3"/>
      <c r="O747" s="3"/>
      <c r="P747" s="3"/>
      <c r="Q747" s="3"/>
    </row>
    <row r="748" spans="1:17">
      <c r="A748" s="3"/>
      <c r="B748" s="3"/>
      <c r="C748" s="3"/>
      <c r="D748" s="3"/>
      <c r="E748" s="3"/>
      <c r="F748" s="3"/>
      <c r="G748" s="3"/>
      <c r="H748" s="3"/>
      <c r="I748" s="3"/>
      <c r="J748" s="3"/>
      <c r="K748" s="3"/>
      <c r="L748" s="3"/>
      <c r="M748" s="3"/>
      <c r="N748" s="3"/>
      <c r="O748" s="3"/>
      <c r="P748" s="3"/>
      <c r="Q748" s="3"/>
    </row>
    <row r="749" spans="1:17">
      <c r="A749" s="3"/>
      <c r="B749" s="3"/>
      <c r="C749" s="3"/>
      <c r="D749" s="3"/>
      <c r="E749" s="3"/>
      <c r="F749" s="3"/>
      <c r="G749" s="3"/>
      <c r="H749" s="3"/>
      <c r="I749" s="3"/>
      <c r="J749" s="3"/>
      <c r="K749" s="3"/>
      <c r="L749" s="3"/>
      <c r="M749" s="3"/>
      <c r="N749" s="3"/>
      <c r="O749" s="3"/>
      <c r="P749" s="3"/>
      <c r="Q749" s="3"/>
    </row>
    <row r="750" spans="1:17">
      <c r="A750" s="3"/>
      <c r="B750" s="3"/>
      <c r="C750" s="3"/>
      <c r="D750" s="3"/>
      <c r="E750" s="3"/>
      <c r="F750" s="3"/>
      <c r="G750" s="3"/>
      <c r="H750" s="3"/>
      <c r="I750" s="3"/>
      <c r="J750" s="3"/>
      <c r="K750" s="3"/>
      <c r="L750" s="3"/>
      <c r="M750" s="3"/>
      <c r="N750" s="3"/>
      <c r="O750" s="3"/>
      <c r="P750" s="3"/>
      <c r="Q750" s="3"/>
    </row>
    <row r="751" spans="1:17">
      <c r="A751" s="3"/>
      <c r="B751" s="3"/>
      <c r="C751" s="3"/>
      <c r="D751" s="3"/>
      <c r="E751" s="3"/>
      <c r="F751" s="3"/>
      <c r="G751" s="3"/>
      <c r="H751" s="3"/>
      <c r="I751" s="3"/>
      <c r="J751" s="3"/>
      <c r="K751" s="3"/>
      <c r="L751" s="3"/>
      <c r="M751" s="3"/>
      <c r="N751" s="3"/>
      <c r="O751" s="3"/>
      <c r="P751" s="3"/>
      <c r="Q751" s="3"/>
    </row>
    <row r="752" spans="1:17">
      <c r="A752" s="3"/>
      <c r="B752" s="3"/>
      <c r="C752" s="3"/>
      <c r="D752" s="3"/>
      <c r="E752" s="3"/>
      <c r="F752" s="3"/>
      <c r="G752" s="3"/>
      <c r="H752" s="3"/>
      <c r="I752" s="3"/>
      <c r="J752" s="3"/>
      <c r="K752" s="3"/>
      <c r="L752" s="3"/>
      <c r="M752" s="3"/>
      <c r="N752" s="3"/>
      <c r="O752" s="3"/>
      <c r="P752" s="3"/>
      <c r="Q752" s="3"/>
    </row>
    <row r="753" spans="1:17">
      <c r="A753" s="3"/>
      <c r="B753" s="3"/>
      <c r="C753" s="3"/>
      <c r="D753" s="3"/>
      <c r="E753" s="3"/>
      <c r="F753" s="3"/>
      <c r="G753" s="3"/>
      <c r="H753" s="3"/>
      <c r="I753" s="3"/>
      <c r="J753" s="3"/>
      <c r="K753" s="3"/>
      <c r="L753" s="3"/>
      <c r="M753" s="3"/>
      <c r="N753" s="3"/>
      <c r="O753" s="3"/>
      <c r="P753" s="3"/>
      <c r="Q753" s="3"/>
    </row>
    <row r="754" spans="1:17">
      <c r="A754" s="3"/>
      <c r="B754" s="3"/>
      <c r="C754" s="3"/>
      <c r="D754" s="3"/>
      <c r="E754" s="3"/>
      <c r="F754" s="3"/>
      <c r="G754" s="3"/>
      <c r="H754" s="3"/>
      <c r="I754" s="3"/>
      <c r="J754" s="3"/>
      <c r="K754" s="3"/>
      <c r="L754" s="3"/>
      <c r="M754" s="3"/>
      <c r="N754" s="3"/>
      <c r="O754" s="3"/>
      <c r="P754" s="3"/>
      <c r="Q754" s="3"/>
    </row>
    <row r="755" spans="1:17">
      <c r="A755" s="3"/>
      <c r="B755" s="3"/>
      <c r="C755" s="3"/>
      <c r="D755" s="3"/>
      <c r="E755" s="3"/>
      <c r="F755" s="3"/>
      <c r="G755" s="3"/>
      <c r="H755" s="3"/>
      <c r="I755" s="3"/>
      <c r="J755" s="3"/>
      <c r="K755" s="3"/>
      <c r="L755" s="3"/>
      <c r="M755" s="3"/>
      <c r="N755" s="3"/>
      <c r="O755" s="3"/>
      <c r="P755" s="3"/>
      <c r="Q755" s="3"/>
    </row>
    <row r="756" spans="1:17">
      <c r="A756" s="3"/>
      <c r="B756" s="3"/>
      <c r="C756" s="3"/>
      <c r="D756" s="3"/>
      <c r="E756" s="3"/>
      <c r="F756" s="3"/>
      <c r="G756" s="3"/>
      <c r="H756" s="3"/>
      <c r="I756" s="3"/>
      <c r="J756" s="3"/>
      <c r="K756" s="3"/>
      <c r="L756" s="3"/>
      <c r="M756" s="3"/>
      <c r="N756" s="3"/>
      <c r="O756" s="3"/>
      <c r="P756" s="3"/>
      <c r="Q756" s="3"/>
    </row>
    <row r="757" spans="1:17">
      <c r="A757" s="3"/>
      <c r="B757" s="3"/>
      <c r="C757" s="3"/>
      <c r="D757" s="3"/>
      <c r="E757" s="3"/>
      <c r="F757" s="3"/>
      <c r="G757" s="3"/>
      <c r="H757" s="3"/>
      <c r="I757" s="3"/>
      <c r="J757" s="3"/>
      <c r="K757" s="3"/>
      <c r="L757" s="3"/>
      <c r="M757" s="3"/>
      <c r="N757" s="3"/>
      <c r="O757" s="3"/>
      <c r="P757" s="3"/>
      <c r="Q757" s="3"/>
    </row>
    <row r="758" spans="1:17">
      <c r="A758" s="3"/>
      <c r="B758" s="3"/>
      <c r="C758" s="3"/>
      <c r="D758" s="3"/>
      <c r="E758" s="3"/>
      <c r="F758" s="3"/>
      <c r="G758" s="3"/>
      <c r="H758" s="3"/>
      <c r="I758" s="3"/>
      <c r="J758" s="3"/>
      <c r="K758" s="3"/>
      <c r="L758" s="3"/>
      <c r="M758" s="3"/>
      <c r="N758" s="3"/>
      <c r="O758" s="3"/>
      <c r="P758" s="3"/>
      <c r="Q758" s="3"/>
    </row>
    <row r="759" spans="1:17">
      <c r="A759" s="3"/>
      <c r="B759" s="3"/>
      <c r="C759" s="3"/>
      <c r="D759" s="3"/>
      <c r="E759" s="3"/>
      <c r="F759" s="3"/>
      <c r="G759" s="3"/>
      <c r="H759" s="3"/>
      <c r="I759" s="3"/>
      <c r="J759" s="3"/>
      <c r="K759" s="3"/>
      <c r="L759" s="3"/>
      <c r="M759" s="3"/>
      <c r="N759" s="3"/>
      <c r="O759" s="3"/>
      <c r="P759" s="3"/>
      <c r="Q759" s="3"/>
    </row>
    <row r="760" spans="1:17">
      <c r="A760" s="3"/>
      <c r="B760" s="3"/>
      <c r="C760" s="3"/>
      <c r="D760" s="3"/>
      <c r="E760" s="3"/>
      <c r="F760" s="3"/>
      <c r="G760" s="3"/>
      <c r="H760" s="3"/>
      <c r="I760" s="3"/>
      <c r="J760" s="3"/>
      <c r="K760" s="3"/>
      <c r="L760" s="3"/>
      <c r="M760" s="3"/>
      <c r="N760" s="3"/>
      <c r="O760" s="3"/>
      <c r="P760" s="3"/>
      <c r="Q760" s="3"/>
    </row>
    <row r="761" spans="1:17">
      <c r="A761" s="3"/>
      <c r="B761" s="3"/>
      <c r="C761" s="3"/>
      <c r="D761" s="3"/>
      <c r="E761" s="3"/>
      <c r="F761" s="3"/>
      <c r="G761" s="3"/>
      <c r="H761" s="3"/>
      <c r="I761" s="3"/>
      <c r="J761" s="3"/>
      <c r="K761" s="3"/>
      <c r="L761" s="3"/>
      <c r="M761" s="3"/>
      <c r="N761" s="3"/>
      <c r="O761" s="3"/>
      <c r="P761" s="3"/>
      <c r="Q761" s="3"/>
    </row>
    <row r="762" spans="1:17">
      <c r="A762" s="3"/>
      <c r="B762" s="3"/>
      <c r="C762" s="3"/>
      <c r="D762" s="3"/>
      <c r="E762" s="3"/>
      <c r="F762" s="3"/>
      <c r="G762" s="3"/>
      <c r="H762" s="3"/>
      <c r="I762" s="3"/>
      <c r="J762" s="3"/>
      <c r="K762" s="3"/>
      <c r="L762" s="3"/>
      <c r="M762" s="3"/>
      <c r="N762" s="3"/>
      <c r="O762" s="3"/>
      <c r="P762" s="3"/>
      <c r="Q762" s="3"/>
    </row>
    <row r="763" spans="1:17">
      <c r="A763" s="3"/>
      <c r="B763" s="3"/>
      <c r="C763" s="3"/>
      <c r="D763" s="3"/>
      <c r="E763" s="3"/>
      <c r="F763" s="3"/>
      <c r="G763" s="3"/>
      <c r="H763" s="3"/>
      <c r="I763" s="3"/>
      <c r="J763" s="3"/>
      <c r="K763" s="3"/>
      <c r="L763" s="3"/>
      <c r="M763" s="3"/>
      <c r="N763" s="3"/>
      <c r="O763" s="3"/>
      <c r="P763" s="3"/>
      <c r="Q763" s="3"/>
    </row>
    <row r="764" spans="1:17">
      <c r="A764" s="3"/>
      <c r="B764" s="3"/>
      <c r="C764" s="3"/>
      <c r="D764" s="3"/>
      <c r="E764" s="3"/>
      <c r="F764" s="3"/>
      <c r="G764" s="3"/>
      <c r="H764" s="3"/>
      <c r="I764" s="3"/>
      <c r="J764" s="3"/>
      <c r="K764" s="3"/>
      <c r="L764" s="3"/>
      <c r="M764" s="3"/>
      <c r="N764" s="3"/>
      <c r="O764" s="3"/>
      <c r="P764" s="3"/>
      <c r="Q764" s="3"/>
    </row>
    <row r="765" spans="1:17">
      <c r="A765" s="3"/>
      <c r="B765" s="3"/>
      <c r="C765" s="3"/>
      <c r="D765" s="3"/>
      <c r="E765" s="3"/>
      <c r="F765" s="3"/>
      <c r="G765" s="3"/>
      <c r="H765" s="3"/>
      <c r="I765" s="3"/>
      <c r="J765" s="3"/>
      <c r="K765" s="3"/>
      <c r="L765" s="3"/>
      <c r="M765" s="3"/>
      <c r="N765" s="3"/>
      <c r="O765" s="3"/>
      <c r="P765" s="3"/>
      <c r="Q765" s="3"/>
    </row>
    <row r="766" spans="1:17">
      <c r="A766" s="3"/>
      <c r="B766" s="3"/>
      <c r="C766" s="3"/>
      <c r="D766" s="3"/>
      <c r="E766" s="3"/>
      <c r="F766" s="3"/>
      <c r="G766" s="3"/>
      <c r="H766" s="3"/>
      <c r="I766" s="3"/>
      <c r="J766" s="3"/>
      <c r="K766" s="3"/>
      <c r="L766" s="3"/>
      <c r="M766" s="3"/>
      <c r="N766" s="3"/>
      <c r="O766" s="3"/>
      <c r="P766" s="3"/>
      <c r="Q766" s="3"/>
    </row>
    <row r="767" spans="1:17">
      <c r="A767" s="3"/>
      <c r="B767" s="3"/>
      <c r="C767" s="3"/>
      <c r="D767" s="3"/>
      <c r="E767" s="3"/>
      <c r="F767" s="3"/>
      <c r="G767" s="3"/>
      <c r="H767" s="3"/>
      <c r="I767" s="3"/>
      <c r="J767" s="3"/>
      <c r="K767" s="3"/>
      <c r="L767" s="3"/>
      <c r="M767" s="3"/>
      <c r="N767" s="3"/>
      <c r="O767" s="3"/>
      <c r="P767" s="3"/>
      <c r="Q767" s="3"/>
    </row>
    <row r="768" spans="1:17">
      <c r="A768" s="3"/>
      <c r="B768" s="3"/>
      <c r="C768" s="3"/>
      <c r="D768" s="3"/>
      <c r="E768" s="3"/>
      <c r="F768" s="3"/>
      <c r="G768" s="3"/>
      <c r="H768" s="3"/>
      <c r="I768" s="3"/>
      <c r="J768" s="3"/>
      <c r="K768" s="3"/>
      <c r="L768" s="3"/>
      <c r="M768" s="3"/>
      <c r="N768" s="3"/>
      <c r="O768" s="3"/>
      <c r="P768" s="3"/>
      <c r="Q768" s="3"/>
    </row>
    <row r="769" spans="1:17">
      <c r="A769" s="3"/>
      <c r="B769" s="3"/>
      <c r="C769" s="3"/>
      <c r="D769" s="3"/>
      <c r="E769" s="3"/>
      <c r="F769" s="3"/>
      <c r="G769" s="3"/>
      <c r="H769" s="3"/>
      <c r="I769" s="3"/>
      <c r="J769" s="3"/>
      <c r="K769" s="3"/>
      <c r="L769" s="3"/>
      <c r="M769" s="3"/>
      <c r="N769" s="3"/>
      <c r="O769" s="3"/>
      <c r="P769" s="3"/>
      <c r="Q769" s="3"/>
    </row>
    <row r="770" spans="1:17">
      <c r="A770" s="3"/>
      <c r="B770" s="3"/>
      <c r="C770" s="3"/>
      <c r="D770" s="3"/>
      <c r="E770" s="3"/>
      <c r="F770" s="3"/>
      <c r="G770" s="3"/>
      <c r="H770" s="3"/>
      <c r="I770" s="3"/>
      <c r="J770" s="3"/>
      <c r="K770" s="3"/>
      <c r="L770" s="3"/>
      <c r="M770" s="3"/>
      <c r="N770" s="3"/>
      <c r="O770" s="3"/>
      <c r="P770" s="3"/>
      <c r="Q770" s="3"/>
    </row>
    <row r="771" spans="1:17">
      <c r="A771" s="3"/>
      <c r="B771" s="3"/>
      <c r="C771" s="3"/>
      <c r="D771" s="3"/>
      <c r="E771" s="3"/>
      <c r="F771" s="3"/>
      <c r="G771" s="3"/>
      <c r="H771" s="3"/>
      <c r="I771" s="3"/>
      <c r="J771" s="3"/>
      <c r="K771" s="3"/>
      <c r="L771" s="3"/>
      <c r="M771" s="3"/>
      <c r="N771" s="3"/>
      <c r="O771" s="3"/>
      <c r="P771" s="3"/>
      <c r="Q771" s="3"/>
    </row>
    <row r="772" spans="1:17">
      <c r="A772" s="3"/>
      <c r="B772" s="3"/>
      <c r="C772" s="3"/>
      <c r="D772" s="3"/>
      <c r="E772" s="3"/>
      <c r="F772" s="3"/>
      <c r="G772" s="3"/>
      <c r="H772" s="3"/>
      <c r="I772" s="3"/>
      <c r="J772" s="3"/>
      <c r="K772" s="3"/>
      <c r="L772" s="3"/>
      <c r="M772" s="3"/>
      <c r="N772" s="3"/>
      <c r="O772" s="3"/>
      <c r="P772" s="3"/>
      <c r="Q772" s="3"/>
    </row>
    <row r="773" spans="1:17">
      <c r="A773" s="3"/>
      <c r="B773" s="3"/>
      <c r="C773" s="3"/>
      <c r="D773" s="3"/>
      <c r="E773" s="3"/>
      <c r="F773" s="3"/>
      <c r="G773" s="3"/>
      <c r="H773" s="3"/>
      <c r="I773" s="3"/>
      <c r="J773" s="3"/>
      <c r="K773" s="3"/>
      <c r="L773" s="3"/>
      <c r="M773" s="3"/>
      <c r="N773" s="3"/>
      <c r="O773" s="3"/>
      <c r="P773" s="3"/>
      <c r="Q773" s="3"/>
    </row>
    <row r="774" spans="1:17">
      <c r="A774" s="3"/>
      <c r="B774" s="3"/>
      <c r="C774" s="3"/>
      <c r="D774" s="3"/>
      <c r="E774" s="3"/>
      <c r="F774" s="3"/>
      <c r="G774" s="3"/>
      <c r="H774" s="3"/>
      <c r="I774" s="3"/>
      <c r="J774" s="3"/>
      <c r="K774" s="3"/>
      <c r="L774" s="3"/>
      <c r="M774" s="3"/>
      <c r="N774" s="3"/>
      <c r="O774" s="3"/>
      <c r="P774" s="3"/>
      <c r="Q774" s="3"/>
    </row>
    <row r="775" spans="1:17">
      <c r="A775" s="3"/>
      <c r="B775" s="3"/>
      <c r="C775" s="3"/>
      <c r="D775" s="3"/>
      <c r="E775" s="3"/>
      <c r="F775" s="3"/>
      <c r="G775" s="3"/>
      <c r="H775" s="3"/>
      <c r="I775" s="3"/>
      <c r="J775" s="3"/>
      <c r="K775" s="3"/>
      <c r="L775" s="3"/>
      <c r="M775" s="3"/>
      <c r="N775" s="3"/>
      <c r="O775" s="3"/>
      <c r="P775" s="3"/>
      <c r="Q775" s="3"/>
    </row>
    <row r="776" spans="1:17">
      <c r="A776" s="3"/>
      <c r="B776" s="3"/>
      <c r="C776" s="3"/>
      <c r="D776" s="3"/>
      <c r="E776" s="3"/>
      <c r="F776" s="3"/>
      <c r="G776" s="3"/>
      <c r="H776" s="3"/>
      <c r="I776" s="3"/>
      <c r="J776" s="3"/>
      <c r="K776" s="3"/>
      <c r="L776" s="3"/>
      <c r="M776" s="3"/>
      <c r="N776" s="3"/>
      <c r="O776" s="3"/>
      <c r="P776" s="3"/>
      <c r="Q776" s="3"/>
    </row>
    <row r="777" spans="1:17">
      <c r="A777" s="3"/>
      <c r="B777" s="3"/>
      <c r="C777" s="3"/>
      <c r="D777" s="3"/>
      <c r="E777" s="3"/>
      <c r="F777" s="3"/>
      <c r="G777" s="3"/>
      <c r="H777" s="3"/>
      <c r="I777" s="3"/>
      <c r="J777" s="3"/>
      <c r="K777" s="3"/>
      <c r="L777" s="3"/>
      <c r="M777" s="3"/>
      <c r="N777" s="3"/>
      <c r="O777" s="3"/>
      <c r="P777" s="3"/>
      <c r="Q777" s="3"/>
    </row>
    <row r="778" spans="1:17">
      <c r="A778" s="3"/>
      <c r="B778" s="3"/>
      <c r="C778" s="3"/>
      <c r="D778" s="3"/>
      <c r="E778" s="3"/>
      <c r="F778" s="3"/>
      <c r="G778" s="3"/>
      <c r="H778" s="3"/>
      <c r="I778" s="3"/>
      <c r="J778" s="3"/>
      <c r="K778" s="3"/>
      <c r="L778" s="3"/>
      <c r="M778" s="3"/>
      <c r="N778" s="3"/>
      <c r="O778" s="3"/>
      <c r="P778" s="3"/>
      <c r="Q778" s="3"/>
    </row>
    <row r="779" spans="1:17">
      <c r="A779" s="3"/>
      <c r="B779" s="3"/>
      <c r="C779" s="3"/>
      <c r="D779" s="3"/>
      <c r="E779" s="3"/>
      <c r="F779" s="3"/>
      <c r="G779" s="3"/>
      <c r="H779" s="3"/>
      <c r="I779" s="3"/>
      <c r="J779" s="3"/>
      <c r="K779" s="3"/>
      <c r="L779" s="3"/>
      <c r="M779" s="3"/>
      <c r="N779" s="3"/>
      <c r="O779" s="3"/>
      <c r="P779" s="3"/>
      <c r="Q779" s="3"/>
    </row>
    <row r="780" spans="1:17">
      <c r="A780" s="3"/>
      <c r="B780" s="3"/>
      <c r="C780" s="3"/>
      <c r="D780" s="3"/>
      <c r="E780" s="3"/>
      <c r="F780" s="3"/>
      <c r="G780" s="3"/>
      <c r="H780" s="3"/>
      <c r="I780" s="3"/>
      <c r="J780" s="3"/>
      <c r="K780" s="3"/>
      <c r="L780" s="3"/>
      <c r="M780" s="3"/>
      <c r="N780" s="3"/>
      <c r="O780" s="3"/>
      <c r="P780" s="3"/>
      <c r="Q780" s="3"/>
    </row>
    <row r="781" spans="1:17">
      <c r="A781" s="3"/>
      <c r="B781" s="3"/>
      <c r="C781" s="3"/>
      <c r="D781" s="3"/>
      <c r="E781" s="3"/>
      <c r="F781" s="3"/>
      <c r="G781" s="3"/>
      <c r="H781" s="3"/>
      <c r="I781" s="3"/>
      <c r="J781" s="3"/>
      <c r="K781" s="3"/>
      <c r="L781" s="3"/>
      <c r="M781" s="3"/>
      <c r="N781" s="3"/>
      <c r="O781" s="3"/>
      <c r="P781" s="3"/>
      <c r="Q781" s="3"/>
    </row>
    <row r="782" spans="1:17">
      <c r="A782" s="3"/>
      <c r="B782" s="3"/>
      <c r="C782" s="3"/>
      <c r="D782" s="3"/>
      <c r="E782" s="3"/>
      <c r="F782" s="3"/>
      <c r="G782" s="3"/>
      <c r="H782" s="3"/>
      <c r="I782" s="3"/>
      <c r="J782" s="3"/>
      <c r="K782" s="3"/>
      <c r="L782" s="3"/>
      <c r="M782" s="3"/>
      <c r="N782" s="3"/>
      <c r="O782" s="3"/>
      <c r="P782" s="3"/>
      <c r="Q782" s="3"/>
    </row>
    <row r="783" spans="1:17">
      <c r="A783" s="3"/>
      <c r="B783" s="3"/>
      <c r="C783" s="3"/>
      <c r="D783" s="3"/>
      <c r="E783" s="3"/>
      <c r="F783" s="3"/>
      <c r="G783" s="3"/>
      <c r="H783" s="3"/>
      <c r="I783" s="3"/>
      <c r="J783" s="3"/>
      <c r="K783" s="3"/>
      <c r="L783" s="3"/>
      <c r="M783" s="3"/>
      <c r="N783" s="3"/>
      <c r="O783" s="3"/>
      <c r="P783" s="3"/>
      <c r="Q783" s="3"/>
    </row>
    <row r="784" spans="1:17">
      <c r="A784" s="3"/>
      <c r="B784" s="3"/>
      <c r="C784" s="3"/>
      <c r="D784" s="3"/>
      <c r="E784" s="3"/>
      <c r="F784" s="3"/>
      <c r="G784" s="3"/>
      <c r="H784" s="3"/>
      <c r="I784" s="3"/>
      <c r="J784" s="3"/>
      <c r="K784" s="3"/>
      <c r="L784" s="3"/>
      <c r="M784" s="3"/>
      <c r="N784" s="3"/>
      <c r="O784" s="3"/>
      <c r="P784" s="3"/>
      <c r="Q784" s="3"/>
    </row>
    <row r="785" spans="1:17">
      <c r="A785" s="3"/>
      <c r="B785" s="3"/>
      <c r="C785" s="3"/>
      <c r="D785" s="3"/>
      <c r="E785" s="3"/>
      <c r="F785" s="3"/>
      <c r="G785" s="3"/>
      <c r="H785" s="3"/>
      <c r="I785" s="3"/>
      <c r="J785" s="3"/>
      <c r="K785" s="3"/>
      <c r="L785" s="3"/>
      <c r="M785" s="3"/>
      <c r="N785" s="3"/>
      <c r="O785" s="3"/>
      <c r="P785" s="3"/>
      <c r="Q785" s="3"/>
    </row>
    <row r="786" spans="1:17">
      <c r="A786" s="3"/>
      <c r="B786" s="3"/>
      <c r="C786" s="3"/>
      <c r="D786" s="3"/>
      <c r="E786" s="3"/>
      <c r="F786" s="3"/>
      <c r="G786" s="3"/>
      <c r="H786" s="3"/>
      <c r="I786" s="3"/>
      <c r="J786" s="3"/>
      <c r="K786" s="3"/>
      <c r="L786" s="3"/>
      <c r="M786" s="3"/>
      <c r="N786" s="3"/>
      <c r="O786" s="3"/>
      <c r="P786" s="3"/>
      <c r="Q786" s="3"/>
    </row>
    <row r="787" spans="1:17">
      <c r="A787" s="3"/>
      <c r="B787" s="3"/>
      <c r="C787" s="3"/>
      <c r="D787" s="3"/>
      <c r="E787" s="3"/>
      <c r="F787" s="3"/>
      <c r="G787" s="3"/>
      <c r="H787" s="3"/>
      <c r="I787" s="3"/>
      <c r="J787" s="3"/>
      <c r="K787" s="3"/>
      <c r="L787" s="3"/>
      <c r="M787" s="3"/>
      <c r="N787" s="3"/>
      <c r="O787" s="3"/>
      <c r="P787" s="3"/>
      <c r="Q787" s="3"/>
    </row>
    <row r="788" spans="1:17">
      <c r="A788" s="3"/>
      <c r="B788" s="3"/>
      <c r="C788" s="3"/>
      <c r="D788" s="3"/>
      <c r="E788" s="3"/>
      <c r="F788" s="3"/>
      <c r="G788" s="3"/>
      <c r="H788" s="3"/>
      <c r="I788" s="3"/>
      <c r="J788" s="3"/>
      <c r="K788" s="3"/>
      <c r="L788" s="3"/>
      <c r="M788" s="3"/>
      <c r="N788" s="3"/>
      <c r="O788" s="3"/>
      <c r="P788" s="3"/>
      <c r="Q788" s="3"/>
    </row>
    <row r="789" spans="1:17">
      <c r="A789" s="3"/>
      <c r="B789" s="3"/>
      <c r="C789" s="3"/>
      <c r="D789" s="3"/>
      <c r="E789" s="3"/>
      <c r="F789" s="3"/>
      <c r="G789" s="3"/>
      <c r="H789" s="3"/>
      <c r="I789" s="3"/>
      <c r="J789" s="3"/>
      <c r="K789" s="3"/>
      <c r="L789" s="3"/>
      <c r="M789" s="3"/>
      <c r="N789" s="3"/>
      <c r="O789" s="3"/>
      <c r="P789" s="3"/>
      <c r="Q789" s="3"/>
    </row>
    <row r="790" spans="1:17">
      <c r="A790" s="3"/>
      <c r="B790" s="3"/>
      <c r="C790" s="3"/>
      <c r="D790" s="3"/>
      <c r="E790" s="3"/>
      <c r="F790" s="3"/>
      <c r="G790" s="3"/>
      <c r="H790" s="3"/>
      <c r="I790" s="3"/>
      <c r="J790" s="3"/>
      <c r="K790" s="3"/>
      <c r="L790" s="3"/>
      <c r="M790" s="3"/>
      <c r="N790" s="3"/>
      <c r="O790" s="3"/>
      <c r="P790" s="3"/>
      <c r="Q790" s="3"/>
    </row>
    <row r="791" spans="1:17">
      <c r="A791" s="3"/>
      <c r="B791" s="3"/>
      <c r="C791" s="3"/>
      <c r="D791" s="3"/>
      <c r="E791" s="3"/>
      <c r="F791" s="3"/>
      <c r="G791" s="3"/>
      <c r="H791" s="3"/>
      <c r="I791" s="3"/>
      <c r="J791" s="3"/>
      <c r="K791" s="3"/>
      <c r="L791" s="3"/>
      <c r="M791" s="3"/>
      <c r="N791" s="3"/>
      <c r="O791" s="3"/>
      <c r="P791" s="3"/>
      <c r="Q791" s="3"/>
    </row>
    <row r="792" spans="1:17">
      <c r="A792" s="3"/>
      <c r="B792" s="3"/>
      <c r="C792" s="3"/>
      <c r="D792" s="3"/>
      <c r="E792" s="3"/>
      <c r="F792" s="3"/>
      <c r="G792" s="3"/>
      <c r="H792" s="3"/>
      <c r="I792" s="3"/>
      <c r="J792" s="3"/>
      <c r="K792" s="3"/>
      <c r="L792" s="3"/>
      <c r="M792" s="3"/>
      <c r="N792" s="3"/>
      <c r="O792" s="3"/>
      <c r="P792" s="3"/>
      <c r="Q792" s="3"/>
    </row>
    <row r="793" spans="1:17">
      <c r="A793" s="3"/>
      <c r="B793" s="3"/>
      <c r="C793" s="3"/>
      <c r="D793" s="3"/>
      <c r="E793" s="3"/>
      <c r="F793" s="3"/>
      <c r="G793" s="3"/>
      <c r="H793" s="3"/>
      <c r="I793" s="3"/>
      <c r="J793" s="3"/>
      <c r="K793" s="3"/>
      <c r="L793" s="3"/>
      <c r="M793" s="3"/>
      <c r="N793" s="3"/>
      <c r="O793" s="3"/>
      <c r="P793" s="3"/>
      <c r="Q793" s="3"/>
    </row>
    <row r="794" spans="1:17">
      <c r="A794" s="3"/>
      <c r="B794" s="3"/>
      <c r="C794" s="3"/>
      <c r="D794" s="3"/>
      <c r="E794" s="3"/>
      <c r="F794" s="3"/>
      <c r="G794" s="3"/>
      <c r="H794" s="3"/>
      <c r="I794" s="3"/>
      <c r="J794" s="3"/>
      <c r="K794" s="3"/>
      <c r="L794" s="3"/>
      <c r="M794" s="3"/>
      <c r="N794" s="3"/>
      <c r="O794" s="3"/>
      <c r="P794" s="3"/>
      <c r="Q794" s="3"/>
    </row>
    <row r="795" spans="1:17">
      <c r="A795" s="3"/>
      <c r="B795" s="3"/>
      <c r="C795" s="3"/>
      <c r="D795" s="3"/>
      <c r="E795" s="3"/>
      <c r="F795" s="3"/>
      <c r="G795" s="3"/>
      <c r="H795" s="3"/>
      <c r="I795" s="3"/>
      <c r="J795" s="3"/>
      <c r="K795" s="3"/>
      <c r="L795" s="3"/>
      <c r="M795" s="3"/>
      <c r="N795" s="3"/>
      <c r="O795" s="3"/>
      <c r="P795" s="3"/>
      <c r="Q795" s="3"/>
    </row>
    <row r="796" spans="1:17">
      <c r="A796" s="3"/>
      <c r="B796" s="3"/>
      <c r="C796" s="3"/>
      <c r="D796" s="3"/>
      <c r="E796" s="3"/>
      <c r="F796" s="3"/>
      <c r="G796" s="3"/>
      <c r="H796" s="3"/>
      <c r="I796" s="3"/>
      <c r="J796" s="3"/>
      <c r="K796" s="3"/>
      <c r="L796" s="3"/>
      <c r="M796" s="3"/>
      <c r="N796" s="3"/>
      <c r="O796" s="3"/>
      <c r="P796" s="3"/>
      <c r="Q796" s="3"/>
    </row>
    <row r="797" spans="1:17">
      <c r="A797" s="3"/>
      <c r="B797" s="3"/>
      <c r="C797" s="3"/>
      <c r="D797" s="3"/>
      <c r="E797" s="3"/>
      <c r="F797" s="3"/>
      <c r="G797" s="3"/>
      <c r="H797" s="3"/>
      <c r="I797" s="3"/>
      <c r="J797" s="3"/>
      <c r="K797" s="3"/>
      <c r="L797" s="3"/>
      <c r="M797" s="3"/>
      <c r="N797" s="3"/>
      <c r="O797" s="3"/>
      <c r="P797" s="3"/>
      <c r="Q797" s="3"/>
    </row>
    <row r="798" spans="1:17">
      <c r="A798" s="3"/>
      <c r="B798" s="3"/>
      <c r="C798" s="3"/>
      <c r="D798" s="3"/>
      <c r="E798" s="3"/>
      <c r="F798" s="3"/>
      <c r="G798" s="3"/>
      <c r="H798" s="3"/>
      <c r="I798" s="3"/>
      <c r="J798" s="3"/>
      <c r="K798" s="3"/>
      <c r="L798" s="3"/>
      <c r="M798" s="3"/>
      <c r="N798" s="3"/>
      <c r="O798" s="3"/>
      <c r="P798" s="3"/>
      <c r="Q798" s="3"/>
    </row>
    <row r="799" spans="1:17">
      <c r="A799" s="3"/>
      <c r="B799" s="3"/>
      <c r="C799" s="3"/>
      <c r="D799" s="3"/>
      <c r="E799" s="3"/>
      <c r="F799" s="3"/>
      <c r="G799" s="3"/>
      <c r="H799" s="3"/>
      <c r="I799" s="3"/>
      <c r="J799" s="3"/>
      <c r="K799" s="3"/>
      <c r="L799" s="3"/>
      <c r="M799" s="3"/>
      <c r="N799" s="3"/>
      <c r="O799" s="3"/>
      <c r="P799" s="3"/>
      <c r="Q799" s="3"/>
    </row>
    <row r="800" spans="1:17">
      <c r="A800" s="3"/>
      <c r="B800" s="3"/>
      <c r="C800" s="3"/>
      <c r="D800" s="3"/>
      <c r="E800" s="3"/>
      <c r="F800" s="3"/>
      <c r="G800" s="3"/>
      <c r="H800" s="3"/>
      <c r="I800" s="3"/>
      <c r="J800" s="3"/>
      <c r="K800" s="3"/>
      <c r="L800" s="3"/>
      <c r="M800" s="3"/>
      <c r="N800" s="3"/>
      <c r="O800" s="3"/>
      <c r="P800" s="3"/>
      <c r="Q800" s="3"/>
    </row>
    <row r="801" spans="1:17">
      <c r="A801" s="3"/>
      <c r="B801" s="3"/>
      <c r="C801" s="3"/>
      <c r="D801" s="3"/>
      <c r="E801" s="3"/>
      <c r="F801" s="3"/>
      <c r="G801" s="3"/>
      <c r="H801" s="3"/>
      <c r="I801" s="3"/>
      <c r="J801" s="3"/>
      <c r="K801" s="3"/>
      <c r="L801" s="3"/>
      <c r="M801" s="3"/>
      <c r="N801" s="3"/>
      <c r="O801" s="3"/>
      <c r="P801" s="3"/>
      <c r="Q801" s="3"/>
    </row>
    <row r="802" spans="1:17">
      <c r="A802" s="3"/>
      <c r="B802" s="3"/>
      <c r="C802" s="3"/>
      <c r="D802" s="3"/>
      <c r="E802" s="3"/>
      <c r="F802" s="3"/>
      <c r="G802" s="3"/>
      <c r="H802" s="3"/>
      <c r="I802" s="3"/>
      <c r="J802" s="3"/>
      <c r="K802" s="3"/>
      <c r="L802" s="3"/>
      <c r="M802" s="3"/>
      <c r="N802" s="3"/>
      <c r="O802" s="3"/>
      <c r="P802" s="3"/>
      <c r="Q802" s="3"/>
    </row>
    <row r="803" spans="1:17">
      <c r="A803" s="3"/>
      <c r="B803" s="3"/>
      <c r="C803" s="3"/>
      <c r="D803" s="3"/>
      <c r="E803" s="3"/>
      <c r="F803" s="3"/>
      <c r="G803" s="3"/>
      <c r="H803" s="3"/>
      <c r="I803" s="3"/>
      <c r="J803" s="3"/>
      <c r="K803" s="3"/>
      <c r="L803" s="3"/>
      <c r="M803" s="3"/>
      <c r="N803" s="3"/>
      <c r="O803" s="3"/>
      <c r="P803" s="3"/>
      <c r="Q803" s="3"/>
    </row>
    <row r="804" spans="1:17">
      <c r="A804" s="3"/>
      <c r="B804" s="3"/>
      <c r="C804" s="3"/>
      <c r="D804" s="3"/>
      <c r="E804" s="3"/>
      <c r="F804" s="3"/>
      <c r="G804" s="3"/>
      <c r="H804" s="3"/>
      <c r="I804" s="3"/>
      <c r="J804" s="3"/>
      <c r="K804" s="3"/>
      <c r="L804" s="3"/>
      <c r="M804" s="3"/>
      <c r="N804" s="3"/>
      <c r="O804" s="3"/>
      <c r="P804" s="3"/>
      <c r="Q804" s="3"/>
    </row>
    <row r="805" spans="1:17">
      <c r="A805" s="3"/>
      <c r="B805" s="3"/>
      <c r="C805" s="3"/>
      <c r="D805" s="3"/>
      <c r="E805" s="3"/>
      <c r="F805" s="3"/>
      <c r="G805" s="3"/>
      <c r="H805" s="3"/>
      <c r="I805" s="3"/>
      <c r="J805" s="3"/>
      <c r="K805" s="3"/>
      <c r="L805" s="3"/>
      <c r="M805" s="3"/>
      <c r="N805" s="3"/>
      <c r="O805" s="3"/>
      <c r="P805" s="3"/>
      <c r="Q805" s="3"/>
    </row>
    <row r="806" spans="1:17">
      <c r="A806" s="3"/>
      <c r="B806" s="3"/>
      <c r="C806" s="3"/>
      <c r="D806" s="3"/>
      <c r="E806" s="3"/>
      <c r="F806" s="3"/>
      <c r="G806" s="3"/>
      <c r="H806" s="3"/>
      <c r="I806" s="3"/>
      <c r="J806" s="3"/>
      <c r="K806" s="3"/>
      <c r="L806" s="3"/>
      <c r="M806" s="3"/>
      <c r="N806" s="3"/>
      <c r="O806" s="3"/>
      <c r="P806" s="3"/>
      <c r="Q806" s="3"/>
    </row>
    <row r="807" spans="1:17">
      <c r="A807" s="3"/>
      <c r="B807" s="3"/>
      <c r="C807" s="3"/>
      <c r="D807" s="3"/>
      <c r="E807" s="3"/>
      <c r="F807" s="3"/>
      <c r="G807" s="3"/>
      <c r="H807" s="3"/>
      <c r="I807" s="3"/>
      <c r="J807" s="3"/>
      <c r="K807" s="3"/>
      <c r="L807" s="3"/>
      <c r="M807" s="3"/>
      <c r="N807" s="3"/>
      <c r="O807" s="3"/>
      <c r="P807" s="3"/>
      <c r="Q807" s="3"/>
    </row>
    <row r="808" spans="1:17">
      <c r="A808" s="3"/>
      <c r="B808" s="3"/>
      <c r="C808" s="3"/>
      <c r="D808" s="3"/>
      <c r="E808" s="3"/>
      <c r="F808" s="3"/>
      <c r="G808" s="3"/>
      <c r="H808" s="3"/>
      <c r="I808" s="3"/>
      <c r="J808" s="3"/>
      <c r="K808" s="3"/>
      <c r="L808" s="3"/>
      <c r="M808" s="3"/>
      <c r="N808" s="3"/>
      <c r="O808" s="3"/>
      <c r="P808" s="3"/>
      <c r="Q808" s="3"/>
    </row>
    <row r="809" spans="1:17">
      <c r="A809" s="3"/>
      <c r="B809" s="3"/>
      <c r="C809" s="3"/>
      <c r="D809" s="3"/>
      <c r="E809" s="3"/>
      <c r="F809" s="3"/>
      <c r="G809" s="3"/>
      <c r="H809" s="3"/>
      <c r="I809" s="3"/>
      <c r="J809" s="3"/>
      <c r="K809" s="3"/>
      <c r="L809" s="3"/>
      <c r="M809" s="3"/>
      <c r="N809" s="3"/>
      <c r="O809" s="3"/>
      <c r="P809" s="3"/>
      <c r="Q809" s="3"/>
    </row>
    <row r="810" spans="1:17">
      <c r="A810" s="3"/>
      <c r="B810" s="3"/>
      <c r="C810" s="3"/>
      <c r="D810" s="3"/>
      <c r="E810" s="3"/>
      <c r="F810" s="3"/>
      <c r="G810" s="3"/>
      <c r="H810" s="3"/>
      <c r="I810" s="3"/>
      <c r="J810" s="3"/>
      <c r="K810" s="3"/>
      <c r="L810" s="3"/>
      <c r="M810" s="3"/>
      <c r="N810" s="3"/>
      <c r="O810" s="3"/>
      <c r="P810" s="3"/>
      <c r="Q810" s="3"/>
    </row>
    <row r="811" spans="1:17">
      <c r="A811" s="3"/>
      <c r="B811" s="3"/>
      <c r="C811" s="3"/>
      <c r="D811" s="3"/>
      <c r="E811" s="3"/>
      <c r="F811" s="3"/>
      <c r="G811" s="3"/>
      <c r="H811" s="3"/>
      <c r="I811" s="3"/>
      <c r="J811" s="3"/>
      <c r="K811" s="3"/>
      <c r="L811" s="3"/>
      <c r="M811" s="3"/>
      <c r="N811" s="3"/>
      <c r="O811" s="3"/>
      <c r="P811" s="3"/>
      <c r="Q811" s="3"/>
    </row>
    <row r="812" spans="1:17">
      <c r="A812" s="3"/>
      <c r="B812" s="3"/>
      <c r="C812" s="3"/>
      <c r="D812" s="3"/>
      <c r="E812" s="3"/>
      <c r="F812" s="3"/>
      <c r="G812" s="3"/>
      <c r="H812" s="3"/>
      <c r="I812" s="3"/>
      <c r="J812" s="3"/>
      <c r="K812" s="3"/>
      <c r="L812" s="3"/>
      <c r="M812" s="3"/>
      <c r="N812" s="3"/>
      <c r="O812" s="3"/>
      <c r="P812" s="3"/>
      <c r="Q812" s="3"/>
    </row>
    <row r="813" spans="1:17">
      <c r="A813" s="3"/>
      <c r="B813" s="3"/>
      <c r="C813" s="3"/>
      <c r="D813" s="3"/>
      <c r="E813" s="3"/>
      <c r="F813" s="3"/>
      <c r="G813" s="3"/>
      <c r="H813" s="3"/>
      <c r="I813" s="3"/>
      <c r="J813" s="3"/>
      <c r="K813" s="3"/>
      <c r="L813" s="3"/>
      <c r="M813" s="3"/>
      <c r="N813" s="3"/>
      <c r="O813" s="3"/>
      <c r="P813" s="3"/>
      <c r="Q813" s="3"/>
    </row>
    <row r="814" spans="1:17">
      <c r="A814" s="3"/>
      <c r="B814" s="3"/>
      <c r="C814" s="3"/>
      <c r="D814" s="3"/>
      <c r="E814" s="3"/>
      <c r="F814" s="3"/>
      <c r="G814" s="3"/>
      <c r="H814" s="3"/>
      <c r="I814" s="3"/>
      <c r="J814" s="3"/>
      <c r="K814" s="3"/>
      <c r="L814" s="3"/>
      <c r="M814" s="3"/>
      <c r="N814" s="3"/>
      <c r="O814" s="3"/>
      <c r="P814" s="3"/>
      <c r="Q814" s="3"/>
    </row>
    <row r="815" spans="1:17">
      <c r="A815" s="3"/>
      <c r="B815" s="3"/>
      <c r="C815" s="3"/>
      <c r="D815" s="3"/>
      <c r="E815" s="3"/>
      <c r="F815" s="3"/>
      <c r="G815" s="3"/>
      <c r="H815" s="3"/>
      <c r="I815" s="3"/>
      <c r="J815" s="3"/>
      <c r="K815" s="3"/>
      <c r="L815" s="3"/>
      <c r="M815" s="3"/>
      <c r="N815" s="3"/>
      <c r="O815" s="3"/>
      <c r="P815" s="3"/>
      <c r="Q815" s="3"/>
    </row>
    <row r="816" spans="1:17">
      <c r="A816" s="3"/>
      <c r="B816" s="3"/>
      <c r="C816" s="3"/>
      <c r="D816" s="3"/>
      <c r="E816" s="3"/>
      <c r="F816" s="3"/>
      <c r="G816" s="3"/>
      <c r="H816" s="3"/>
      <c r="I816" s="3"/>
      <c r="J816" s="3"/>
      <c r="K816" s="3"/>
      <c r="L816" s="3"/>
      <c r="M816" s="3"/>
      <c r="N816" s="3"/>
      <c r="O816" s="3"/>
      <c r="P816" s="3"/>
      <c r="Q816" s="3"/>
    </row>
    <row r="817" spans="1:17">
      <c r="A817" s="3"/>
      <c r="B817" s="3"/>
      <c r="C817" s="3"/>
      <c r="D817" s="3"/>
      <c r="E817" s="3"/>
      <c r="F817" s="3"/>
      <c r="G817" s="3"/>
      <c r="H817" s="3"/>
      <c r="I817" s="3"/>
      <c r="J817" s="3"/>
      <c r="K817" s="3"/>
      <c r="L817" s="3"/>
      <c r="M817" s="3"/>
      <c r="N817" s="3"/>
      <c r="O817" s="3"/>
      <c r="P817" s="3"/>
      <c r="Q817" s="3"/>
    </row>
    <row r="818" spans="1:17">
      <c r="A818" s="3"/>
      <c r="B818" s="3"/>
      <c r="C818" s="3"/>
      <c r="D818" s="3"/>
      <c r="E818" s="3"/>
      <c r="F818" s="3"/>
      <c r="G818" s="3"/>
      <c r="H818" s="3"/>
      <c r="I818" s="3"/>
      <c r="J818" s="3"/>
      <c r="K818" s="3"/>
      <c r="L818" s="3"/>
      <c r="M818" s="3"/>
      <c r="N818" s="3"/>
      <c r="O818" s="3"/>
      <c r="P818" s="3"/>
      <c r="Q818" s="3"/>
    </row>
    <row r="819" spans="1:17">
      <c r="A819" s="3"/>
      <c r="B819" s="3"/>
      <c r="C819" s="3"/>
      <c r="D819" s="3"/>
      <c r="E819" s="3"/>
      <c r="F819" s="3"/>
      <c r="G819" s="3"/>
      <c r="H819" s="3"/>
      <c r="I819" s="3"/>
      <c r="J819" s="3"/>
      <c r="K819" s="3"/>
      <c r="L819" s="3"/>
      <c r="M819" s="3"/>
      <c r="N819" s="3"/>
      <c r="O819" s="3"/>
      <c r="P819" s="3"/>
      <c r="Q819" s="3"/>
    </row>
    <row r="820" spans="1:17">
      <c r="A820" s="3"/>
      <c r="B820" s="3"/>
      <c r="C820" s="3"/>
      <c r="D820" s="3"/>
      <c r="E820" s="3"/>
      <c r="F820" s="3"/>
      <c r="G820" s="3"/>
      <c r="H820" s="3"/>
      <c r="I820" s="3"/>
      <c r="J820" s="3"/>
      <c r="K820" s="3"/>
      <c r="L820" s="3"/>
      <c r="M820" s="3"/>
      <c r="N820" s="3"/>
      <c r="O820" s="3"/>
      <c r="P820" s="3"/>
      <c r="Q820" s="3"/>
    </row>
    <row r="821" spans="1:17">
      <c r="A821" s="3"/>
      <c r="B821" s="3"/>
      <c r="C821" s="3"/>
      <c r="D821" s="3"/>
      <c r="E821" s="3"/>
      <c r="F821" s="3"/>
      <c r="G821" s="3"/>
      <c r="H821" s="3"/>
      <c r="I821" s="3"/>
      <c r="J821" s="3"/>
      <c r="K821" s="3"/>
      <c r="L821" s="3"/>
      <c r="M821" s="3"/>
      <c r="N821" s="3"/>
      <c r="O821" s="3"/>
      <c r="P821" s="3"/>
      <c r="Q821" s="3"/>
    </row>
    <row r="822" spans="1:17">
      <c r="A822" s="3"/>
      <c r="B822" s="3"/>
      <c r="C822" s="3"/>
      <c r="D822" s="3"/>
      <c r="E822" s="3"/>
      <c r="F822" s="3"/>
      <c r="G822" s="3"/>
      <c r="H822" s="3"/>
      <c r="I822" s="3"/>
      <c r="J822" s="3"/>
      <c r="K822" s="3"/>
      <c r="L822" s="3"/>
      <c r="M822" s="3"/>
      <c r="N822" s="3"/>
      <c r="O822" s="3"/>
      <c r="P822" s="3"/>
      <c r="Q822" s="3"/>
    </row>
    <row r="823" spans="1:17">
      <c r="A823" s="3"/>
      <c r="B823" s="3"/>
      <c r="C823" s="3"/>
      <c r="D823" s="3"/>
      <c r="E823" s="3"/>
      <c r="F823" s="3"/>
      <c r="G823" s="3"/>
      <c r="H823" s="3"/>
      <c r="I823" s="3"/>
      <c r="J823" s="3"/>
      <c r="K823" s="3"/>
      <c r="L823" s="3"/>
      <c r="M823" s="3"/>
      <c r="N823" s="3"/>
      <c r="O823" s="3"/>
      <c r="P823" s="3"/>
      <c r="Q823" s="3"/>
    </row>
    <row r="824" spans="1:17">
      <c r="A824" s="3"/>
      <c r="B824" s="3"/>
      <c r="C824" s="3"/>
      <c r="D824" s="3"/>
      <c r="E824" s="3"/>
      <c r="F824" s="3"/>
      <c r="G824" s="3"/>
      <c r="H824" s="3"/>
      <c r="I824" s="3"/>
      <c r="J824" s="3"/>
      <c r="K824" s="3"/>
      <c r="L824" s="3"/>
      <c r="M824" s="3"/>
      <c r="N824" s="3"/>
      <c r="O824" s="3"/>
      <c r="P824" s="3"/>
      <c r="Q824" s="3"/>
    </row>
    <row r="825" spans="1:17">
      <c r="A825" s="3"/>
      <c r="B825" s="3"/>
      <c r="C825" s="3"/>
      <c r="D825" s="3"/>
      <c r="E825" s="3"/>
      <c r="F825" s="3"/>
      <c r="G825" s="3"/>
      <c r="H825" s="3"/>
      <c r="I825" s="3"/>
      <c r="J825" s="3"/>
      <c r="K825" s="3"/>
      <c r="L825" s="3"/>
      <c r="M825" s="3"/>
      <c r="N825" s="3"/>
      <c r="O825" s="3"/>
      <c r="P825" s="3"/>
      <c r="Q825" s="3"/>
    </row>
    <row r="826" spans="1:17">
      <c r="A826" s="3"/>
      <c r="B826" s="3"/>
      <c r="C826" s="3"/>
      <c r="D826" s="3"/>
      <c r="E826" s="3"/>
      <c r="F826" s="3"/>
      <c r="G826" s="3"/>
      <c r="H826" s="3"/>
      <c r="I826" s="3"/>
      <c r="J826" s="3"/>
      <c r="K826" s="3"/>
      <c r="L826" s="3"/>
      <c r="M826" s="3"/>
      <c r="N826" s="3"/>
      <c r="O826" s="3"/>
      <c r="P826" s="3"/>
      <c r="Q826" s="3"/>
    </row>
    <row r="827" spans="1:17">
      <c r="A827" s="3"/>
      <c r="B827" s="3"/>
      <c r="C827" s="3"/>
      <c r="D827" s="3"/>
      <c r="E827" s="3"/>
      <c r="F827" s="3"/>
      <c r="G827" s="3"/>
      <c r="H827" s="3"/>
      <c r="I827" s="3"/>
      <c r="J827" s="3"/>
      <c r="K827" s="3"/>
      <c r="L827" s="3"/>
      <c r="M827" s="3"/>
      <c r="N827" s="3"/>
      <c r="O827" s="3"/>
      <c r="P827" s="3"/>
      <c r="Q827" s="3"/>
    </row>
    <row r="828" spans="1:17">
      <c r="A828" s="3"/>
      <c r="B828" s="3"/>
      <c r="C828" s="3"/>
      <c r="D828" s="3"/>
      <c r="E828" s="3"/>
      <c r="F828" s="3"/>
      <c r="G828" s="3"/>
      <c r="H828" s="3"/>
      <c r="I828" s="3"/>
      <c r="J828" s="3"/>
      <c r="K828" s="3"/>
      <c r="L828" s="3"/>
      <c r="M828" s="3"/>
      <c r="N828" s="3"/>
      <c r="O828" s="3"/>
      <c r="P828" s="3"/>
      <c r="Q828" s="3"/>
    </row>
    <row r="829" spans="1:17">
      <c r="A829" s="3"/>
      <c r="B829" s="3"/>
      <c r="C829" s="3"/>
      <c r="D829" s="3"/>
      <c r="E829" s="3"/>
      <c r="F829" s="3"/>
      <c r="G829" s="3"/>
      <c r="H829" s="3"/>
      <c r="I829" s="3"/>
      <c r="J829" s="3"/>
      <c r="K829" s="3"/>
      <c r="L829" s="3"/>
      <c r="M829" s="3"/>
      <c r="N829" s="3"/>
      <c r="O829" s="3"/>
      <c r="P829" s="3"/>
      <c r="Q829" s="3"/>
    </row>
    <row r="830" spans="1:17">
      <c r="A830" s="3"/>
      <c r="B830" s="3"/>
      <c r="C830" s="3"/>
      <c r="D830" s="3"/>
      <c r="E830" s="3"/>
      <c r="F830" s="3"/>
      <c r="G830" s="3"/>
      <c r="H830" s="3"/>
      <c r="I830" s="3"/>
      <c r="J830" s="3"/>
      <c r="K830" s="3"/>
      <c r="L830" s="3"/>
      <c r="M830" s="3"/>
      <c r="N830" s="3"/>
      <c r="O830" s="3"/>
      <c r="P830" s="3"/>
      <c r="Q830" s="3"/>
    </row>
    <row r="831" spans="1:17">
      <c r="A831" s="3"/>
      <c r="B831" s="3"/>
      <c r="C831" s="3"/>
      <c r="D831" s="3"/>
      <c r="E831" s="3"/>
      <c r="F831" s="3"/>
      <c r="G831" s="3"/>
      <c r="H831" s="3"/>
      <c r="I831" s="3"/>
      <c r="J831" s="3"/>
      <c r="K831" s="3"/>
      <c r="L831" s="3"/>
      <c r="M831" s="3"/>
      <c r="N831" s="3"/>
      <c r="O831" s="3"/>
      <c r="P831" s="3"/>
      <c r="Q831" s="3"/>
    </row>
    <row r="832" spans="1:17">
      <c r="A832" s="3"/>
      <c r="B832" s="3"/>
      <c r="C832" s="3"/>
      <c r="D832" s="3"/>
      <c r="E832" s="3"/>
      <c r="F832" s="3"/>
      <c r="G832" s="3"/>
      <c r="H832" s="3"/>
      <c r="I832" s="3"/>
      <c r="J832" s="3"/>
      <c r="K832" s="3"/>
      <c r="L832" s="3"/>
      <c r="M832" s="3"/>
      <c r="N832" s="3"/>
      <c r="O832" s="3"/>
      <c r="P832" s="3"/>
      <c r="Q832" s="3"/>
    </row>
    <row r="833" spans="1:17">
      <c r="A833" s="3"/>
      <c r="B833" s="3"/>
      <c r="C833" s="3"/>
      <c r="D833" s="3"/>
      <c r="E833" s="3"/>
      <c r="F833" s="3"/>
      <c r="G833" s="3"/>
      <c r="H833" s="3"/>
      <c r="I833" s="3"/>
      <c r="J833" s="3"/>
      <c r="K833" s="3"/>
      <c r="L833" s="3"/>
      <c r="M833" s="3"/>
      <c r="N833" s="3"/>
      <c r="O833" s="3"/>
      <c r="P833" s="3"/>
      <c r="Q833" s="3"/>
    </row>
    <row r="834" spans="1:17">
      <c r="A834" s="3"/>
      <c r="B834" s="3"/>
      <c r="C834" s="3"/>
      <c r="D834" s="3"/>
      <c r="E834" s="3"/>
      <c r="F834" s="3"/>
      <c r="G834" s="3"/>
      <c r="H834" s="3"/>
      <c r="I834" s="3"/>
      <c r="J834" s="3"/>
      <c r="K834" s="3"/>
      <c r="L834" s="3"/>
      <c r="M834" s="3"/>
      <c r="N834" s="3"/>
      <c r="O834" s="3"/>
      <c r="P834" s="3"/>
      <c r="Q834" s="3"/>
    </row>
    <row r="835" spans="1:17">
      <c r="A835" s="3"/>
      <c r="B835" s="3"/>
      <c r="C835" s="3"/>
      <c r="D835" s="3"/>
      <c r="E835" s="3"/>
      <c r="F835" s="3"/>
      <c r="G835" s="3"/>
      <c r="H835" s="3"/>
      <c r="I835" s="3"/>
      <c r="J835" s="3"/>
      <c r="K835" s="3"/>
      <c r="L835" s="3"/>
      <c r="M835" s="3"/>
      <c r="N835" s="3"/>
      <c r="O835" s="3"/>
      <c r="P835" s="3"/>
      <c r="Q835" s="3"/>
    </row>
    <row r="836" spans="1:17">
      <c r="A836" s="3"/>
      <c r="B836" s="3"/>
      <c r="C836" s="3"/>
      <c r="D836" s="3"/>
      <c r="E836" s="3"/>
      <c r="F836" s="3"/>
      <c r="G836" s="3"/>
      <c r="H836" s="3"/>
      <c r="I836" s="3"/>
      <c r="J836" s="3"/>
      <c r="K836" s="3"/>
      <c r="L836" s="3"/>
      <c r="M836" s="3"/>
      <c r="N836" s="3"/>
      <c r="O836" s="3"/>
      <c r="P836" s="3"/>
      <c r="Q836" s="3"/>
    </row>
    <row r="837" spans="1:17">
      <c r="A837" s="3"/>
      <c r="B837" s="3"/>
      <c r="C837" s="3"/>
      <c r="D837" s="3"/>
      <c r="E837" s="3"/>
      <c r="F837" s="3"/>
      <c r="G837" s="3"/>
      <c r="H837" s="3"/>
      <c r="I837" s="3"/>
      <c r="J837" s="3"/>
      <c r="K837" s="3"/>
      <c r="L837" s="3"/>
      <c r="M837" s="3"/>
      <c r="N837" s="3"/>
      <c r="O837" s="3"/>
      <c r="P837" s="3"/>
      <c r="Q837" s="3"/>
    </row>
    <row r="838" spans="1:17">
      <c r="A838" s="3"/>
      <c r="B838" s="3"/>
      <c r="C838" s="3"/>
      <c r="D838" s="3"/>
      <c r="E838" s="3"/>
      <c r="F838" s="3"/>
      <c r="G838" s="3"/>
      <c r="H838" s="3"/>
      <c r="I838" s="3"/>
      <c r="J838" s="3"/>
      <c r="K838" s="3"/>
      <c r="L838" s="3"/>
      <c r="M838" s="3"/>
      <c r="N838" s="3"/>
      <c r="O838" s="3"/>
      <c r="P838" s="3"/>
      <c r="Q838" s="3"/>
    </row>
    <row r="839" spans="1:17">
      <c r="A839" s="3"/>
      <c r="B839" s="3"/>
      <c r="C839" s="3"/>
      <c r="D839" s="3"/>
      <c r="E839" s="3"/>
      <c r="F839" s="3"/>
      <c r="G839" s="3"/>
      <c r="H839" s="3"/>
      <c r="I839" s="3"/>
      <c r="J839" s="3"/>
      <c r="K839" s="3"/>
      <c r="L839" s="3"/>
      <c r="M839" s="3"/>
      <c r="N839" s="3"/>
      <c r="O839" s="3"/>
      <c r="P839" s="3"/>
      <c r="Q839" s="3"/>
    </row>
    <row r="840" spans="1:17">
      <c r="A840" s="3"/>
      <c r="B840" s="3"/>
      <c r="C840" s="3"/>
      <c r="D840" s="3"/>
      <c r="E840" s="3"/>
      <c r="F840" s="3"/>
      <c r="G840" s="3"/>
      <c r="H840" s="3"/>
      <c r="I840" s="3"/>
      <c r="J840" s="3"/>
      <c r="K840" s="3"/>
      <c r="L840" s="3"/>
      <c r="M840" s="3"/>
      <c r="N840" s="3"/>
      <c r="O840" s="3"/>
      <c r="P840" s="3"/>
      <c r="Q840" s="3"/>
    </row>
    <row r="841" spans="1:17">
      <c r="A841" s="3"/>
      <c r="B841" s="3"/>
      <c r="C841" s="3"/>
      <c r="D841" s="3"/>
      <c r="E841" s="3"/>
      <c r="F841" s="3"/>
      <c r="G841" s="3"/>
      <c r="H841" s="3"/>
      <c r="I841" s="3"/>
      <c r="J841" s="3"/>
      <c r="K841" s="3"/>
      <c r="L841" s="3"/>
      <c r="M841" s="3"/>
      <c r="N841" s="3"/>
      <c r="O841" s="3"/>
      <c r="P841" s="3"/>
      <c r="Q841" s="3"/>
    </row>
    <row r="842" spans="1:17">
      <c r="A842" s="3"/>
      <c r="B842" s="3"/>
      <c r="C842" s="3"/>
      <c r="D842" s="3"/>
      <c r="E842" s="3"/>
      <c r="F842" s="3"/>
      <c r="G842" s="3"/>
      <c r="H842" s="3"/>
      <c r="I842" s="3"/>
      <c r="J842" s="3"/>
      <c r="K842" s="3"/>
      <c r="L842" s="3"/>
      <c r="M842" s="3"/>
      <c r="N842" s="3"/>
      <c r="O842" s="3"/>
      <c r="P842" s="3"/>
      <c r="Q842" s="3"/>
    </row>
    <row r="843" spans="1:17">
      <c r="A843" s="3"/>
      <c r="B843" s="3"/>
      <c r="C843" s="3"/>
      <c r="D843" s="3"/>
      <c r="E843" s="3"/>
      <c r="F843" s="3"/>
      <c r="G843" s="3"/>
      <c r="H843" s="3"/>
      <c r="I843" s="3"/>
      <c r="J843" s="3"/>
      <c r="K843" s="3"/>
      <c r="L843" s="3"/>
      <c r="M843" s="3"/>
      <c r="N843" s="3"/>
      <c r="O843" s="3"/>
      <c r="P843" s="3"/>
      <c r="Q843" s="3"/>
    </row>
    <row r="844" spans="1:17">
      <c r="A844" s="3"/>
      <c r="B844" s="3"/>
      <c r="C844" s="3"/>
      <c r="D844" s="3"/>
      <c r="E844" s="3"/>
      <c r="F844" s="3"/>
      <c r="G844" s="3"/>
      <c r="H844" s="3"/>
      <c r="I844" s="3"/>
      <c r="J844" s="3"/>
      <c r="K844" s="3"/>
      <c r="L844" s="3"/>
      <c r="M844" s="3"/>
      <c r="N844" s="3"/>
      <c r="O844" s="3"/>
      <c r="P844" s="3"/>
      <c r="Q844" s="3"/>
    </row>
    <row r="845" spans="1:17">
      <c r="A845" s="3"/>
      <c r="B845" s="3"/>
      <c r="C845" s="3"/>
      <c r="D845" s="3"/>
      <c r="E845" s="3"/>
      <c r="F845" s="3"/>
      <c r="G845" s="3"/>
      <c r="H845" s="3"/>
      <c r="I845" s="3"/>
      <c r="J845" s="3"/>
      <c r="K845" s="3"/>
      <c r="L845" s="3"/>
      <c r="M845" s="3"/>
      <c r="N845" s="3"/>
      <c r="O845" s="3"/>
      <c r="P845" s="3"/>
      <c r="Q845" s="3"/>
    </row>
    <row r="846" spans="1:17">
      <c r="A846" s="3"/>
      <c r="B846" s="3"/>
      <c r="C846" s="3"/>
      <c r="D846" s="3"/>
      <c r="E846" s="3"/>
      <c r="F846" s="3"/>
      <c r="G846" s="3"/>
      <c r="H846" s="3"/>
      <c r="I846" s="3"/>
      <c r="J846" s="3"/>
      <c r="K846" s="3"/>
      <c r="L846" s="3"/>
      <c r="M846" s="3"/>
      <c r="N846" s="3"/>
      <c r="O846" s="3"/>
      <c r="P846" s="3"/>
      <c r="Q846" s="3"/>
    </row>
    <row r="847" spans="1:17">
      <c r="A847" s="3"/>
      <c r="B847" s="3"/>
      <c r="C847" s="3"/>
      <c r="D847" s="3"/>
      <c r="E847" s="3"/>
      <c r="F847" s="3"/>
      <c r="G847" s="3"/>
      <c r="H847" s="3"/>
      <c r="I847" s="3"/>
      <c r="J847" s="3"/>
      <c r="K847" s="3"/>
      <c r="L847" s="3"/>
      <c r="M847" s="3"/>
      <c r="N847" s="3"/>
      <c r="O847" s="3"/>
      <c r="P847" s="3"/>
      <c r="Q847" s="3"/>
    </row>
    <row r="848" spans="1:17">
      <c r="A848" s="3"/>
      <c r="B848" s="3"/>
      <c r="C848" s="3"/>
      <c r="D848" s="3"/>
      <c r="E848" s="3"/>
      <c r="F848" s="3"/>
      <c r="G848" s="3"/>
      <c r="H848" s="3"/>
      <c r="I848" s="3"/>
      <c r="J848" s="3"/>
      <c r="K848" s="3"/>
      <c r="L848" s="3"/>
      <c r="M848" s="3"/>
      <c r="N848" s="3"/>
      <c r="O848" s="3"/>
      <c r="P848" s="3"/>
      <c r="Q848" s="3"/>
    </row>
    <row r="849" spans="1:17">
      <c r="A849" s="3"/>
      <c r="B849" s="3"/>
      <c r="C849" s="3"/>
      <c r="D849" s="3"/>
      <c r="E849" s="3"/>
      <c r="F849" s="3"/>
      <c r="G849" s="3"/>
      <c r="H849" s="3"/>
      <c r="I849" s="3"/>
      <c r="J849" s="3"/>
      <c r="K849" s="3"/>
      <c r="L849" s="3"/>
      <c r="M849" s="3"/>
      <c r="N849" s="3"/>
      <c r="O849" s="3"/>
      <c r="P849" s="3"/>
      <c r="Q849" s="3"/>
    </row>
    <row r="850" spans="1:17">
      <c r="A850" s="3"/>
      <c r="B850" s="3"/>
      <c r="C850" s="3"/>
      <c r="D850" s="3"/>
      <c r="E850" s="3"/>
      <c r="F850" s="3"/>
      <c r="G850" s="3"/>
      <c r="H850" s="3"/>
      <c r="I850" s="3"/>
      <c r="J850" s="3"/>
      <c r="K850" s="3"/>
      <c r="L850" s="3"/>
      <c r="M850" s="3"/>
      <c r="N850" s="3"/>
      <c r="O850" s="3"/>
      <c r="P850" s="3"/>
      <c r="Q850" s="3"/>
    </row>
    <row r="851" spans="1:17">
      <c r="A851" s="3"/>
      <c r="B851" s="3"/>
      <c r="C851" s="3"/>
      <c r="D851" s="3"/>
      <c r="E851" s="3"/>
      <c r="F851" s="3"/>
      <c r="G851" s="3"/>
      <c r="H851" s="3"/>
      <c r="I851" s="3"/>
      <c r="J851" s="3"/>
      <c r="K851" s="3"/>
      <c r="L851" s="3"/>
      <c r="M851" s="3"/>
      <c r="N851" s="3"/>
      <c r="O851" s="3"/>
      <c r="P851" s="3"/>
      <c r="Q851" s="3"/>
    </row>
    <row r="852" spans="1:17">
      <c r="A852" s="3"/>
      <c r="B852" s="3"/>
      <c r="C852" s="3"/>
      <c r="D852" s="3"/>
      <c r="E852" s="3"/>
      <c r="F852" s="3"/>
      <c r="G852" s="3"/>
      <c r="H852" s="3"/>
      <c r="I852" s="3"/>
      <c r="J852" s="3"/>
      <c r="K852" s="3"/>
      <c r="L852" s="3"/>
      <c r="M852" s="3"/>
      <c r="N852" s="3"/>
      <c r="O852" s="3"/>
      <c r="P852" s="3"/>
      <c r="Q852" s="3"/>
    </row>
    <row r="853" spans="1:17">
      <c r="A853" s="3"/>
      <c r="B853" s="3"/>
      <c r="C853" s="3"/>
      <c r="D853" s="3"/>
      <c r="E853" s="3"/>
      <c r="F853" s="3"/>
      <c r="G853" s="3"/>
      <c r="H853" s="3"/>
      <c r="I853" s="3"/>
      <c r="J853" s="3"/>
      <c r="K853" s="3"/>
      <c r="L853" s="3"/>
      <c r="M853" s="3"/>
      <c r="N853" s="3"/>
      <c r="O853" s="3"/>
      <c r="P853" s="3"/>
      <c r="Q853" s="3"/>
    </row>
    <row r="854" spans="1:17">
      <c r="A854" s="3"/>
      <c r="B854" s="3"/>
      <c r="C854" s="3"/>
      <c r="D854" s="3"/>
      <c r="E854" s="3"/>
      <c r="F854" s="3"/>
      <c r="G854" s="3"/>
      <c r="H854" s="3"/>
      <c r="I854" s="3"/>
      <c r="J854" s="3"/>
      <c r="K854" s="3"/>
      <c r="L854" s="3"/>
      <c r="M854" s="3"/>
      <c r="N854" s="3"/>
      <c r="O854" s="3"/>
      <c r="P854" s="3"/>
      <c r="Q854" s="3"/>
    </row>
    <row r="855" spans="1:17">
      <c r="A855" s="3"/>
      <c r="B855" s="3"/>
      <c r="C855" s="3"/>
      <c r="D855" s="3"/>
      <c r="E855" s="3"/>
      <c r="F855" s="3"/>
      <c r="G855" s="3"/>
      <c r="H855" s="3"/>
      <c r="I855" s="3"/>
      <c r="J855" s="3"/>
      <c r="K855" s="3"/>
      <c r="L855" s="3"/>
      <c r="M855" s="3"/>
      <c r="N855" s="3"/>
      <c r="O855" s="3"/>
      <c r="P855" s="3"/>
      <c r="Q855" s="3"/>
    </row>
    <row r="856" spans="1:17">
      <c r="A856" s="3"/>
      <c r="B856" s="3"/>
      <c r="C856" s="3"/>
      <c r="D856" s="3"/>
      <c r="E856" s="3"/>
      <c r="F856" s="3"/>
      <c r="G856" s="3"/>
      <c r="H856" s="3"/>
      <c r="I856" s="3"/>
      <c r="J856" s="3"/>
      <c r="K856" s="3"/>
      <c r="L856" s="3"/>
      <c r="M856" s="3"/>
      <c r="N856" s="3"/>
      <c r="O856" s="3"/>
      <c r="P856" s="3"/>
      <c r="Q856" s="3"/>
    </row>
    <row r="857" spans="1:17">
      <c r="A857" s="3"/>
      <c r="B857" s="3"/>
      <c r="C857" s="3"/>
      <c r="D857" s="3"/>
      <c r="E857" s="3"/>
      <c r="F857" s="3"/>
      <c r="G857" s="3"/>
      <c r="H857" s="3"/>
      <c r="I857" s="3"/>
      <c r="J857" s="3"/>
      <c r="K857" s="3"/>
      <c r="L857" s="3"/>
      <c r="M857" s="3"/>
      <c r="N857" s="3"/>
      <c r="O857" s="3"/>
      <c r="P857" s="3"/>
      <c r="Q857" s="3"/>
    </row>
    <row r="858" spans="1:17">
      <c r="A858" s="3"/>
      <c r="B858" s="3"/>
      <c r="C858" s="3"/>
      <c r="D858" s="3"/>
      <c r="E858" s="3"/>
      <c r="F858" s="3"/>
      <c r="G858" s="3"/>
      <c r="H858" s="3"/>
      <c r="I858" s="3"/>
      <c r="J858" s="3"/>
      <c r="K858" s="3"/>
      <c r="L858" s="3"/>
      <c r="M858" s="3"/>
      <c r="N858" s="3"/>
      <c r="O858" s="3"/>
      <c r="P858" s="3"/>
      <c r="Q858" s="3"/>
    </row>
    <row r="859" spans="1:17">
      <c r="A859" s="3"/>
      <c r="B859" s="3"/>
      <c r="C859" s="3"/>
      <c r="D859" s="3"/>
      <c r="E859" s="3"/>
      <c r="F859" s="3"/>
      <c r="G859" s="3"/>
      <c r="H859" s="3"/>
      <c r="I859" s="3"/>
      <c r="J859" s="3"/>
      <c r="K859" s="3"/>
      <c r="L859" s="3"/>
      <c r="M859" s="3"/>
      <c r="N859" s="3"/>
      <c r="O859" s="3"/>
      <c r="P859" s="3"/>
      <c r="Q859" s="3"/>
    </row>
    <row r="860" spans="1:17">
      <c r="A860" s="3"/>
      <c r="B860" s="3"/>
      <c r="C860" s="3"/>
      <c r="D860" s="3"/>
      <c r="E860" s="3"/>
      <c r="F860" s="3"/>
      <c r="G860" s="3"/>
      <c r="H860" s="3"/>
      <c r="I860" s="3"/>
      <c r="J860" s="3"/>
      <c r="K860" s="3"/>
      <c r="L860" s="3"/>
      <c r="M860" s="3"/>
      <c r="N860" s="3"/>
      <c r="O860" s="3"/>
      <c r="P860" s="3"/>
      <c r="Q860" s="3"/>
    </row>
    <row r="861" spans="1:17">
      <c r="A861" s="3"/>
      <c r="B861" s="3"/>
      <c r="C861" s="3"/>
      <c r="D861" s="3"/>
      <c r="E861" s="3"/>
      <c r="F861" s="3"/>
      <c r="G861" s="3"/>
      <c r="H861" s="3"/>
      <c r="I861" s="3"/>
      <c r="J861" s="3"/>
      <c r="K861" s="3"/>
      <c r="L861" s="3"/>
      <c r="M861" s="3"/>
      <c r="N861" s="3"/>
      <c r="O861" s="3"/>
      <c r="P861" s="3"/>
      <c r="Q861" s="3"/>
    </row>
    <row r="862" spans="1:17">
      <c r="A862" s="3"/>
      <c r="B862" s="3"/>
      <c r="C862" s="3"/>
      <c r="D862" s="3"/>
      <c r="E862" s="3"/>
      <c r="F862" s="3"/>
      <c r="G862" s="3"/>
      <c r="H862" s="3"/>
      <c r="I862" s="3"/>
      <c r="J862" s="3"/>
      <c r="K862" s="3"/>
      <c r="L862" s="3"/>
      <c r="M862" s="3"/>
      <c r="N862" s="3"/>
      <c r="O862" s="3"/>
      <c r="P862" s="3"/>
      <c r="Q862" s="3"/>
    </row>
    <row r="863" spans="1:17">
      <c r="A863" s="3"/>
      <c r="B863" s="3"/>
      <c r="C863" s="3"/>
      <c r="D863" s="3"/>
      <c r="E863" s="3"/>
      <c r="F863" s="3"/>
      <c r="G863" s="3"/>
      <c r="H863" s="3"/>
      <c r="I863" s="3"/>
      <c r="J863" s="3"/>
      <c r="K863" s="3"/>
      <c r="L863" s="3"/>
      <c r="M863" s="3"/>
      <c r="N863" s="3"/>
      <c r="O863" s="3"/>
      <c r="P863" s="3"/>
      <c r="Q863" s="3"/>
    </row>
    <row r="864" spans="1:17">
      <c r="A864" s="3"/>
      <c r="B864" s="3"/>
      <c r="C864" s="3"/>
      <c r="D864" s="3"/>
      <c r="E864" s="3"/>
      <c r="F864" s="3"/>
      <c r="G864" s="3"/>
      <c r="H864" s="3"/>
      <c r="I864" s="3"/>
      <c r="J864" s="3"/>
      <c r="K864" s="3"/>
      <c r="L864" s="3"/>
      <c r="M864" s="3"/>
      <c r="N864" s="3"/>
      <c r="O864" s="3"/>
      <c r="P864" s="3"/>
      <c r="Q864" s="3"/>
    </row>
    <row r="865" spans="1:17">
      <c r="A865" s="3"/>
      <c r="B865" s="3"/>
      <c r="C865" s="3"/>
      <c r="D865" s="3"/>
      <c r="E865" s="3"/>
      <c r="F865" s="3"/>
      <c r="G865" s="3"/>
      <c r="H865" s="3"/>
      <c r="I865" s="3"/>
      <c r="J865" s="3"/>
      <c r="K865" s="3"/>
      <c r="L865" s="3"/>
      <c r="M865" s="3"/>
      <c r="N865" s="3"/>
      <c r="O865" s="3"/>
      <c r="P865" s="3"/>
      <c r="Q865" s="3"/>
    </row>
    <row r="866" spans="1:17">
      <c r="A866" s="3"/>
      <c r="B866" s="3"/>
      <c r="C866" s="3"/>
      <c r="D866" s="3"/>
      <c r="E866" s="3"/>
      <c r="F866" s="3"/>
      <c r="G866" s="3"/>
      <c r="H866" s="3"/>
      <c r="I866" s="3"/>
      <c r="J866" s="3"/>
      <c r="K866" s="3"/>
      <c r="L866" s="3"/>
      <c r="M866" s="3"/>
      <c r="N866" s="3"/>
      <c r="O866" s="3"/>
      <c r="P866" s="3"/>
      <c r="Q866" s="3"/>
    </row>
    <row r="867" spans="1:17">
      <c r="A867" s="3"/>
      <c r="B867" s="3"/>
      <c r="C867" s="3"/>
      <c r="D867" s="3"/>
      <c r="E867" s="3"/>
      <c r="F867" s="3"/>
      <c r="G867" s="3"/>
      <c r="H867" s="3"/>
      <c r="I867" s="3"/>
      <c r="J867" s="3"/>
      <c r="K867" s="3"/>
      <c r="L867" s="3"/>
      <c r="M867" s="3"/>
      <c r="N867" s="3"/>
      <c r="O867" s="3"/>
      <c r="P867" s="3"/>
      <c r="Q867" s="3"/>
    </row>
    <row r="868" spans="1:17">
      <c r="A868" s="3"/>
      <c r="B868" s="3"/>
      <c r="C868" s="3"/>
      <c r="D868" s="3"/>
      <c r="E868" s="3"/>
      <c r="F868" s="3"/>
      <c r="G868" s="3"/>
      <c r="H868" s="3"/>
      <c r="I868" s="3"/>
      <c r="J868" s="3"/>
      <c r="K868" s="3"/>
      <c r="L868" s="3"/>
      <c r="M868" s="3"/>
      <c r="N868" s="3"/>
      <c r="O868" s="3"/>
      <c r="P868" s="3"/>
      <c r="Q868" s="3"/>
    </row>
    <row r="869" spans="1:17">
      <c r="A869" s="3"/>
      <c r="B869" s="3"/>
      <c r="C869" s="3"/>
      <c r="D869" s="3"/>
      <c r="E869" s="3"/>
      <c r="F869" s="3"/>
      <c r="G869" s="3"/>
      <c r="H869" s="3"/>
      <c r="I869" s="3"/>
      <c r="J869" s="3"/>
      <c r="K869" s="3"/>
      <c r="L869" s="3"/>
      <c r="M869" s="3"/>
      <c r="N869" s="3"/>
      <c r="O869" s="3"/>
      <c r="P869" s="3"/>
      <c r="Q869" s="3"/>
    </row>
    <row r="870" spans="1:17">
      <c r="A870" s="3"/>
      <c r="B870" s="3"/>
      <c r="C870" s="3"/>
      <c r="D870" s="3"/>
      <c r="E870" s="3"/>
      <c r="F870" s="3"/>
      <c r="G870" s="3"/>
      <c r="H870" s="3"/>
      <c r="I870" s="3"/>
      <c r="J870" s="3"/>
      <c r="K870" s="3"/>
      <c r="L870" s="3"/>
      <c r="M870" s="3"/>
      <c r="N870" s="3"/>
      <c r="O870" s="3"/>
      <c r="P870" s="3"/>
      <c r="Q870" s="3"/>
    </row>
    <row r="871" spans="1:17">
      <c r="A871" s="3"/>
      <c r="B871" s="3"/>
      <c r="C871" s="3"/>
      <c r="D871" s="3"/>
      <c r="E871" s="3"/>
      <c r="F871" s="3"/>
      <c r="G871" s="3"/>
      <c r="H871" s="3"/>
      <c r="I871" s="3"/>
      <c r="J871" s="3"/>
      <c r="K871" s="3"/>
      <c r="L871" s="3"/>
      <c r="M871" s="3"/>
      <c r="N871" s="3"/>
      <c r="O871" s="3"/>
      <c r="P871" s="3"/>
      <c r="Q871" s="3"/>
    </row>
    <row r="872" spans="1:17">
      <c r="A872" s="3"/>
      <c r="B872" s="3"/>
      <c r="C872" s="3"/>
      <c r="D872" s="3"/>
      <c r="E872" s="3"/>
      <c r="F872" s="3"/>
      <c r="G872" s="3"/>
      <c r="H872" s="3"/>
      <c r="I872" s="3"/>
      <c r="J872" s="3"/>
      <c r="K872" s="3"/>
      <c r="L872" s="3"/>
      <c r="M872" s="3"/>
      <c r="N872" s="3"/>
      <c r="O872" s="3"/>
      <c r="P872" s="3"/>
      <c r="Q872" s="3"/>
    </row>
    <row r="873" spans="1:17">
      <c r="A873" s="3"/>
      <c r="B873" s="3"/>
      <c r="C873" s="3"/>
      <c r="D873" s="3"/>
      <c r="E873" s="3"/>
      <c r="F873" s="3"/>
      <c r="G873" s="3"/>
      <c r="H873" s="3"/>
      <c r="I873" s="3"/>
      <c r="J873" s="3"/>
      <c r="K873" s="3"/>
      <c r="L873" s="3"/>
      <c r="M873" s="3"/>
      <c r="N873" s="3"/>
      <c r="O873" s="3"/>
      <c r="P873" s="3"/>
      <c r="Q873" s="3"/>
    </row>
    <row r="874" spans="1:17">
      <c r="A874" s="3"/>
      <c r="B874" s="3"/>
      <c r="C874" s="3"/>
      <c r="D874" s="3"/>
      <c r="E874" s="3"/>
      <c r="F874" s="3"/>
      <c r="G874" s="3"/>
      <c r="H874" s="3"/>
      <c r="I874" s="3"/>
      <c r="J874" s="3"/>
      <c r="K874" s="3"/>
      <c r="L874" s="3"/>
      <c r="M874" s="3"/>
      <c r="N874" s="3"/>
      <c r="O874" s="3"/>
      <c r="P874" s="3"/>
      <c r="Q874" s="3"/>
    </row>
    <row r="875" spans="1:17">
      <c r="A875" s="3"/>
      <c r="B875" s="3"/>
      <c r="C875" s="3"/>
      <c r="D875" s="3"/>
      <c r="E875" s="3"/>
      <c r="F875" s="3"/>
      <c r="G875" s="3"/>
      <c r="H875" s="3"/>
      <c r="I875" s="3"/>
      <c r="J875" s="3"/>
      <c r="K875" s="3"/>
      <c r="L875" s="3"/>
      <c r="M875" s="3"/>
      <c r="N875" s="3"/>
      <c r="O875" s="3"/>
      <c r="P875" s="3"/>
      <c r="Q875" s="3"/>
    </row>
    <row r="876" spans="1:17">
      <c r="A876" s="3"/>
      <c r="B876" s="3"/>
      <c r="C876" s="3"/>
      <c r="D876" s="3"/>
      <c r="E876" s="3"/>
      <c r="F876" s="3"/>
      <c r="G876" s="3"/>
      <c r="H876" s="3"/>
      <c r="I876" s="3"/>
      <c r="J876" s="3"/>
      <c r="K876" s="3"/>
      <c r="L876" s="3"/>
      <c r="M876" s="3"/>
      <c r="N876" s="3"/>
      <c r="O876" s="3"/>
      <c r="P876" s="3"/>
      <c r="Q876" s="3"/>
    </row>
    <row r="877" spans="1:17">
      <c r="A877" s="3"/>
      <c r="B877" s="3"/>
      <c r="C877" s="3"/>
      <c r="D877" s="3"/>
      <c r="E877" s="3"/>
      <c r="F877" s="3"/>
      <c r="G877" s="3"/>
      <c r="H877" s="3"/>
      <c r="I877" s="3"/>
      <c r="J877" s="3"/>
      <c r="K877" s="3"/>
      <c r="L877" s="3"/>
      <c r="M877" s="3"/>
      <c r="N877" s="3"/>
      <c r="O877" s="3"/>
      <c r="P877" s="3"/>
      <c r="Q877" s="3"/>
    </row>
    <row r="878" spans="1:17">
      <c r="A878" s="3"/>
      <c r="B878" s="3"/>
      <c r="C878" s="3"/>
      <c r="D878" s="3"/>
      <c r="E878" s="3"/>
      <c r="F878" s="3"/>
      <c r="G878" s="3"/>
      <c r="H878" s="3"/>
      <c r="I878" s="3"/>
      <c r="J878" s="3"/>
      <c r="K878" s="3"/>
      <c r="L878" s="3"/>
      <c r="M878" s="3"/>
      <c r="N878" s="3"/>
      <c r="O878" s="3"/>
      <c r="P878" s="3"/>
      <c r="Q878" s="3"/>
    </row>
    <row r="879" spans="1:17">
      <c r="A879" s="3"/>
      <c r="B879" s="3"/>
      <c r="C879" s="3"/>
      <c r="D879" s="3"/>
      <c r="E879" s="3"/>
      <c r="F879" s="3"/>
      <c r="G879" s="3"/>
      <c r="H879" s="3"/>
      <c r="I879" s="3"/>
      <c r="J879" s="3"/>
      <c r="K879" s="3"/>
      <c r="L879" s="3"/>
      <c r="M879" s="3"/>
      <c r="N879" s="3"/>
      <c r="O879" s="3"/>
      <c r="P879" s="3"/>
      <c r="Q879" s="3"/>
    </row>
    <row r="880" spans="1:17">
      <c r="A880" s="3"/>
      <c r="B880" s="3"/>
      <c r="C880" s="3"/>
      <c r="D880" s="3"/>
      <c r="E880" s="3"/>
      <c r="F880" s="3"/>
      <c r="G880" s="3"/>
      <c r="H880" s="3"/>
      <c r="I880" s="3"/>
      <c r="J880" s="3"/>
      <c r="K880" s="3"/>
      <c r="L880" s="3"/>
      <c r="M880" s="3"/>
      <c r="N880" s="3"/>
      <c r="O880" s="3"/>
      <c r="P880" s="3"/>
      <c r="Q880" s="3"/>
    </row>
    <row r="881" spans="1:17">
      <c r="A881" s="3"/>
      <c r="B881" s="3"/>
      <c r="C881" s="3"/>
      <c r="D881" s="3"/>
      <c r="E881" s="3"/>
      <c r="F881" s="3"/>
      <c r="G881" s="3"/>
      <c r="H881" s="3"/>
      <c r="I881" s="3"/>
      <c r="J881" s="3"/>
      <c r="K881" s="3"/>
      <c r="L881" s="3"/>
      <c r="M881" s="3"/>
      <c r="N881" s="3"/>
      <c r="O881" s="3"/>
      <c r="P881" s="3"/>
      <c r="Q881" s="3"/>
    </row>
    <row r="882" spans="1:17">
      <c r="A882" s="3"/>
      <c r="B882" s="3"/>
      <c r="C882" s="3"/>
      <c r="D882" s="3"/>
      <c r="E882" s="3"/>
      <c r="F882" s="3"/>
      <c r="G882" s="3"/>
      <c r="H882" s="3"/>
      <c r="I882" s="3"/>
      <c r="J882" s="3"/>
      <c r="K882" s="3"/>
      <c r="L882" s="3"/>
      <c r="M882" s="3"/>
      <c r="N882" s="3"/>
      <c r="O882" s="3"/>
      <c r="P882" s="3"/>
      <c r="Q882" s="3"/>
    </row>
    <row r="883" spans="1:17">
      <c r="A883" s="3"/>
      <c r="B883" s="3"/>
      <c r="C883" s="3"/>
      <c r="D883" s="3"/>
      <c r="E883" s="3"/>
      <c r="F883" s="3"/>
      <c r="G883" s="3"/>
      <c r="H883" s="3"/>
      <c r="I883" s="3"/>
      <c r="J883" s="3"/>
      <c r="K883" s="3"/>
      <c r="L883" s="3"/>
      <c r="M883" s="3"/>
      <c r="N883" s="3"/>
      <c r="O883" s="3"/>
      <c r="P883" s="3"/>
      <c r="Q883" s="3"/>
    </row>
    <row r="884" spans="1:17">
      <c r="A884" s="3"/>
      <c r="B884" s="3"/>
      <c r="C884" s="3"/>
      <c r="D884" s="3"/>
      <c r="E884" s="3"/>
      <c r="F884" s="3"/>
      <c r="G884" s="3"/>
      <c r="H884" s="3"/>
      <c r="I884" s="3"/>
      <c r="J884" s="3"/>
      <c r="K884" s="3"/>
      <c r="L884" s="3"/>
      <c r="M884" s="3"/>
      <c r="N884" s="3"/>
      <c r="O884" s="3"/>
      <c r="P884" s="3"/>
      <c r="Q884" s="3"/>
    </row>
    <row r="885" spans="1:17">
      <c r="A885" s="3"/>
      <c r="B885" s="3"/>
      <c r="C885" s="3"/>
      <c r="D885" s="3"/>
      <c r="E885" s="3"/>
      <c r="F885" s="3"/>
      <c r="G885" s="3"/>
      <c r="H885" s="3"/>
      <c r="I885" s="3"/>
      <c r="J885" s="3"/>
      <c r="K885" s="3"/>
      <c r="L885" s="3"/>
      <c r="M885" s="3"/>
      <c r="N885" s="3"/>
      <c r="O885" s="3"/>
      <c r="P885" s="3"/>
      <c r="Q885" s="3"/>
    </row>
    <row r="886" spans="1:17">
      <c r="A886" s="3"/>
      <c r="B886" s="3"/>
      <c r="C886" s="3"/>
      <c r="D886" s="3"/>
      <c r="E886" s="3"/>
      <c r="F886" s="3"/>
      <c r="G886" s="3"/>
      <c r="H886" s="3"/>
      <c r="I886" s="3"/>
      <c r="J886" s="3"/>
      <c r="K886" s="3"/>
      <c r="L886" s="3"/>
      <c r="M886" s="3"/>
      <c r="N886" s="3"/>
      <c r="O886" s="3"/>
      <c r="P886" s="3"/>
      <c r="Q886" s="3"/>
    </row>
    <row r="887" spans="1:17">
      <c r="A887" s="3"/>
      <c r="B887" s="3"/>
      <c r="C887" s="3"/>
      <c r="D887" s="3"/>
      <c r="E887" s="3"/>
      <c r="F887" s="3"/>
      <c r="G887" s="3"/>
      <c r="H887" s="3"/>
      <c r="I887" s="3"/>
      <c r="J887" s="3"/>
      <c r="K887" s="3"/>
      <c r="L887" s="3"/>
      <c r="M887" s="3"/>
      <c r="N887" s="3"/>
      <c r="O887" s="3"/>
      <c r="P887" s="3"/>
      <c r="Q887" s="3"/>
    </row>
    <row r="888" spans="1:17">
      <c r="A888" s="3"/>
      <c r="B888" s="3"/>
      <c r="C888" s="3"/>
      <c r="D888" s="3"/>
      <c r="E888" s="3"/>
      <c r="F888" s="3"/>
      <c r="G888" s="3"/>
      <c r="H888" s="3"/>
      <c r="I888" s="3"/>
      <c r="J888" s="3"/>
      <c r="K888" s="3"/>
      <c r="L888" s="3"/>
      <c r="M888" s="3"/>
      <c r="N888" s="3"/>
      <c r="O888" s="3"/>
      <c r="P888" s="3"/>
      <c r="Q888" s="3"/>
    </row>
    <row r="889" spans="1:17">
      <c r="A889" s="3"/>
      <c r="B889" s="3"/>
      <c r="C889" s="3"/>
      <c r="D889" s="3"/>
      <c r="E889" s="3"/>
      <c r="F889" s="3"/>
      <c r="G889" s="3"/>
      <c r="H889" s="3"/>
      <c r="I889" s="3"/>
      <c r="J889" s="3"/>
      <c r="K889" s="3"/>
      <c r="L889" s="3"/>
      <c r="M889" s="3"/>
      <c r="N889" s="3"/>
      <c r="O889" s="3"/>
      <c r="P889" s="3"/>
      <c r="Q889" s="3"/>
    </row>
    <row r="890" spans="1:17">
      <c r="A890" s="3"/>
      <c r="B890" s="3"/>
      <c r="C890" s="3"/>
      <c r="D890" s="3"/>
      <c r="E890" s="3"/>
      <c r="F890" s="3"/>
      <c r="G890" s="3"/>
      <c r="H890" s="3"/>
      <c r="I890" s="3"/>
      <c r="J890" s="3"/>
      <c r="K890" s="3"/>
      <c r="L890" s="3"/>
      <c r="M890" s="3"/>
      <c r="N890" s="3"/>
      <c r="O890" s="3"/>
      <c r="P890" s="3"/>
      <c r="Q890" s="3"/>
    </row>
    <row r="891" spans="1:17">
      <c r="A891" s="3"/>
      <c r="B891" s="3"/>
      <c r="C891" s="3"/>
      <c r="D891" s="3"/>
      <c r="E891" s="3"/>
      <c r="F891" s="3"/>
      <c r="G891" s="3"/>
      <c r="H891" s="3"/>
      <c r="I891" s="3"/>
      <c r="J891" s="3"/>
      <c r="K891" s="3"/>
      <c r="L891" s="3"/>
      <c r="M891" s="3"/>
      <c r="N891" s="3"/>
      <c r="O891" s="3"/>
      <c r="P891" s="3"/>
      <c r="Q891" s="3"/>
    </row>
    <row r="892" spans="1:17">
      <c r="A892" s="3"/>
      <c r="B892" s="3"/>
      <c r="C892" s="3"/>
      <c r="D892" s="3"/>
      <c r="E892" s="3"/>
      <c r="F892" s="3"/>
      <c r="G892" s="3"/>
      <c r="H892" s="3"/>
      <c r="I892" s="3"/>
      <c r="J892" s="3"/>
      <c r="K892" s="3"/>
      <c r="L892" s="3"/>
      <c r="M892" s="3"/>
      <c r="N892" s="3"/>
      <c r="O892" s="3"/>
      <c r="P892" s="3"/>
      <c r="Q892" s="3"/>
    </row>
    <row r="893" spans="1:17">
      <c r="A893" s="3"/>
      <c r="B893" s="3"/>
      <c r="C893" s="3"/>
      <c r="D893" s="3"/>
      <c r="E893" s="3"/>
      <c r="F893" s="3"/>
      <c r="G893" s="3"/>
      <c r="H893" s="3"/>
      <c r="I893" s="3"/>
      <c r="J893" s="3"/>
      <c r="K893" s="3"/>
      <c r="L893" s="3"/>
      <c r="M893" s="3"/>
      <c r="N893" s="3"/>
      <c r="O893" s="3"/>
      <c r="P893" s="3"/>
      <c r="Q893" s="3"/>
    </row>
    <row r="894" spans="1:17">
      <c r="A894" s="3"/>
      <c r="B894" s="3"/>
      <c r="C894" s="3"/>
      <c r="D894" s="3"/>
      <c r="E894" s="3"/>
      <c r="F894" s="3"/>
      <c r="G894" s="3"/>
      <c r="H894" s="3"/>
      <c r="I894" s="3"/>
      <c r="J894" s="3"/>
      <c r="K894" s="3"/>
      <c r="L894" s="3"/>
      <c r="M894" s="3"/>
      <c r="N894" s="3"/>
      <c r="O894" s="3"/>
      <c r="P894" s="3"/>
      <c r="Q894" s="3"/>
    </row>
    <row r="895" spans="1:17">
      <c r="A895" s="3"/>
      <c r="B895" s="3"/>
      <c r="C895" s="3"/>
      <c r="D895" s="3"/>
      <c r="E895" s="3"/>
      <c r="F895" s="3"/>
      <c r="G895" s="3"/>
      <c r="H895" s="3"/>
      <c r="I895" s="3"/>
      <c r="J895" s="3"/>
      <c r="K895" s="3"/>
      <c r="L895" s="3"/>
      <c r="M895" s="3"/>
      <c r="N895" s="3"/>
      <c r="O895" s="3"/>
      <c r="P895" s="3"/>
      <c r="Q895" s="3"/>
    </row>
    <row r="896" spans="1:17">
      <c r="A896" s="3"/>
      <c r="B896" s="3"/>
      <c r="C896" s="3"/>
      <c r="D896" s="3"/>
      <c r="E896" s="3"/>
      <c r="F896" s="3"/>
      <c r="G896" s="3"/>
      <c r="H896" s="3"/>
      <c r="I896" s="3"/>
      <c r="J896" s="3"/>
      <c r="K896" s="3"/>
      <c r="L896" s="3"/>
      <c r="M896" s="3"/>
      <c r="N896" s="3"/>
      <c r="O896" s="3"/>
      <c r="P896" s="3"/>
      <c r="Q896" s="3"/>
    </row>
    <row r="897" spans="1:17">
      <c r="A897" s="3"/>
      <c r="B897" s="3"/>
      <c r="C897" s="3"/>
      <c r="D897" s="3"/>
      <c r="E897" s="3"/>
      <c r="F897" s="3"/>
      <c r="G897" s="3"/>
      <c r="H897" s="3"/>
      <c r="I897" s="3"/>
      <c r="J897" s="3"/>
      <c r="K897" s="3"/>
      <c r="L897" s="3"/>
      <c r="M897" s="3"/>
      <c r="N897" s="3"/>
      <c r="O897" s="3"/>
      <c r="P897" s="3"/>
      <c r="Q897" s="3"/>
    </row>
    <row r="898" spans="1:17">
      <c r="A898" s="3"/>
      <c r="B898" s="3"/>
      <c r="C898" s="3"/>
      <c r="D898" s="3"/>
      <c r="E898" s="3"/>
      <c r="F898" s="3"/>
      <c r="G898" s="3"/>
      <c r="H898" s="3"/>
      <c r="I898" s="3"/>
      <c r="J898" s="3"/>
      <c r="K898" s="3"/>
      <c r="L898" s="3"/>
      <c r="M898" s="3"/>
      <c r="N898" s="3"/>
      <c r="O898" s="3"/>
      <c r="P898" s="3"/>
      <c r="Q898" s="3"/>
    </row>
    <row r="899" spans="1:17">
      <c r="A899" s="3"/>
      <c r="B899" s="3"/>
      <c r="C899" s="3"/>
      <c r="D899" s="3"/>
      <c r="E899" s="3"/>
      <c r="F899" s="3"/>
      <c r="G899" s="3"/>
      <c r="H899" s="3"/>
      <c r="I899" s="3"/>
      <c r="J899" s="3"/>
      <c r="K899" s="3"/>
      <c r="L899" s="3"/>
      <c r="M899" s="3"/>
      <c r="N899" s="3"/>
      <c r="O899" s="3"/>
      <c r="P899" s="3"/>
      <c r="Q899" s="3"/>
    </row>
    <row r="900" spans="1:17">
      <c r="A900" s="3"/>
      <c r="B900" s="3"/>
      <c r="C900" s="3"/>
      <c r="D900" s="3"/>
      <c r="E900" s="3"/>
      <c r="F900" s="3"/>
      <c r="G900" s="3"/>
      <c r="H900" s="3"/>
      <c r="I900" s="3"/>
      <c r="J900" s="3"/>
      <c r="K900" s="3"/>
      <c r="L900" s="3"/>
      <c r="M900" s="3"/>
      <c r="N900" s="3"/>
      <c r="O900" s="3"/>
      <c r="P900" s="3"/>
      <c r="Q900" s="3"/>
    </row>
    <row r="901" spans="1:17">
      <c r="A901" s="3"/>
      <c r="B901" s="3"/>
      <c r="C901" s="3"/>
      <c r="D901" s="3"/>
      <c r="E901" s="3"/>
      <c r="F901" s="3"/>
      <c r="G901" s="3"/>
      <c r="H901" s="3"/>
      <c r="I901" s="3"/>
      <c r="J901" s="3"/>
      <c r="K901" s="3"/>
      <c r="L901" s="3"/>
      <c r="M901" s="3"/>
      <c r="N901" s="3"/>
      <c r="O901" s="3"/>
      <c r="P901" s="3"/>
      <c r="Q901" s="3"/>
    </row>
    <row r="902" spans="1:17">
      <c r="A902" s="3"/>
      <c r="B902" s="3"/>
      <c r="C902" s="3"/>
      <c r="D902" s="3"/>
      <c r="E902" s="3"/>
      <c r="F902" s="3"/>
      <c r="G902" s="3"/>
      <c r="H902" s="3"/>
      <c r="I902" s="3"/>
      <c r="J902" s="3"/>
      <c r="K902" s="3"/>
      <c r="L902" s="3"/>
      <c r="M902" s="3"/>
      <c r="N902" s="3"/>
      <c r="O902" s="3"/>
      <c r="P902" s="3"/>
      <c r="Q902" s="3"/>
    </row>
    <row r="903" spans="1:17">
      <c r="A903" s="3"/>
      <c r="B903" s="3"/>
      <c r="C903" s="3"/>
      <c r="D903" s="3"/>
      <c r="E903" s="3"/>
      <c r="F903" s="3"/>
      <c r="G903" s="3"/>
      <c r="H903" s="3"/>
      <c r="I903" s="3"/>
      <c r="J903" s="3"/>
      <c r="K903" s="3"/>
      <c r="L903" s="3"/>
      <c r="M903" s="3"/>
      <c r="N903" s="3"/>
      <c r="O903" s="3"/>
      <c r="P903" s="3"/>
      <c r="Q903" s="3"/>
    </row>
    <row r="904" spans="1:17">
      <c r="A904" s="3"/>
      <c r="B904" s="3"/>
      <c r="C904" s="3"/>
      <c r="D904" s="3"/>
      <c r="E904" s="3"/>
      <c r="F904" s="3"/>
      <c r="G904" s="3"/>
      <c r="H904" s="3"/>
      <c r="I904" s="3"/>
      <c r="J904" s="3"/>
      <c r="K904" s="3"/>
      <c r="L904" s="3"/>
      <c r="M904" s="3"/>
      <c r="N904" s="3"/>
      <c r="O904" s="3"/>
      <c r="P904" s="3"/>
      <c r="Q904" s="3"/>
    </row>
    <row r="905" spans="1:17">
      <c r="A905" s="3"/>
      <c r="B905" s="3"/>
      <c r="C905" s="3"/>
      <c r="D905" s="3"/>
      <c r="E905" s="3"/>
      <c r="F905" s="3"/>
      <c r="G905" s="3"/>
      <c r="H905" s="3"/>
      <c r="I905" s="3"/>
      <c r="J905" s="3"/>
      <c r="K905" s="3"/>
      <c r="L905" s="3"/>
      <c r="M905" s="3"/>
      <c r="N905" s="3"/>
      <c r="O905" s="3"/>
      <c r="P905" s="3"/>
      <c r="Q905" s="3"/>
    </row>
    <row r="906" spans="1:17">
      <c r="A906" s="3"/>
      <c r="B906" s="3"/>
      <c r="C906" s="3"/>
      <c r="D906" s="3"/>
      <c r="E906" s="3"/>
      <c r="F906" s="3"/>
      <c r="G906" s="3"/>
      <c r="H906" s="3"/>
      <c r="I906" s="3"/>
      <c r="J906" s="3"/>
      <c r="K906" s="3"/>
      <c r="L906" s="3"/>
      <c r="M906" s="3"/>
      <c r="N906" s="3"/>
      <c r="O906" s="3"/>
      <c r="P906" s="3"/>
      <c r="Q906" s="3"/>
    </row>
    <row r="907" spans="1:17">
      <c r="A907" s="3"/>
      <c r="B907" s="3"/>
      <c r="C907" s="3"/>
      <c r="D907" s="3"/>
      <c r="E907" s="3"/>
      <c r="F907" s="3"/>
      <c r="G907" s="3"/>
      <c r="H907" s="3"/>
      <c r="I907" s="3"/>
      <c r="J907" s="3"/>
      <c r="K907" s="3"/>
      <c r="L907" s="3"/>
      <c r="M907" s="3"/>
      <c r="N907" s="3"/>
      <c r="O907" s="3"/>
      <c r="P907" s="3"/>
      <c r="Q907" s="3"/>
    </row>
    <row r="908" spans="1:17">
      <c r="A908" s="3"/>
      <c r="B908" s="3"/>
      <c r="C908" s="3"/>
      <c r="D908" s="3"/>
      <c r="E908" s="3"/>
      <c r="F908" s="3"/>
      <c r="G908" s="3"/>
      <c r="H908" s="3"/>
      <c r="I908" s="3"/>
      <c r="J908" s="3"/>
      <c r="K908" s="3"/>
      <c r="L908" s="3"/>
      <c r="M908" s="3"/>
      <c r="N908" s="3"/>
      <c r="O908" s="3"/>
      <c r="P908" s="3"/>
      <c r="Q908" s="3"/>
    </row>
    <row r="909" spans="1:17">
      <c r="A909" s="3"/>
      <c r="B909" s="3"/>
      <c r="C909" s="3"/>
      <c r="D909" s="3"/>
      <c r="E909" s="3"/>
      <c r="F909" s="3"/>
      <c r="G909" s="3"/>
      <c r="H909" s="3"/>
      <c r="I909" s="3"/>
      <c r="J909" s="3"/>
      <c r="K909" s="3"/>
      <c r="L909" s="3"/>
      <c r="M909" s="3"/>
      <c r="N909" s="3"/>
      <c r="O909" s="3"/>
      <c r="P909" s="3"/>
      <c r="Q909" s="3"/>
    </row>
    <row r="910" spans="1:17">
      <c r="A910" s="3"/>
      <c r="B910" s="3"/>
      <c r="C910" s="3"/>
      <c r="D910" s="3"/>
      <c r="E910" s="3"/>
      <c r="F910" s="3"/>
      <c r="G910" s="3"/>
      <c r="H910" s="3"/>
      <c r="I910" s="3"/>
      <c r="J910" s="3"/>
      <c r="K910" s="3"/>
      <c r="L910" s="3"/>
      <c r="M910" s="3"/>
      <c r="N910" s="3"/>
      <c r="O910" s="3"/>
      <c r="P910" s="3"/>
      <c r="Q910" s="3"/>
    </row>
    <row r="911" spans="1:17">
      <c r="A911" s="3"/>
      <c r="B911" s="3"/>
      <c r="C911" s="3"/>
      <c r="D911" s="3"/>
      <c r="E911" s="3"/>
      <c r="F911" s="3"/>
      <c r="G911" s="3"/>
      <c r="H911" s="3"/>
      <c r="I911" s="3"/>
      <c r="J911" s="3"/>
      <c r="K911" s="3"/>
      <c r="L911" s="3"/>
      <c r="M911" s="3"/>
      <c r="N911" s="3"/>
      <c r="O911" s="3"/>
      <c r="P911" s="3"/>
      <c r="Q911" s="3"/>
    </row>
    <row r="912" spans="1:17">
      <c r="A912" s="3"/>
      <c r="B912" s="3"/>
      <c r="C912" s="3"/>
      <c r="D912" s="3"/>
      <c r="E912" s="3"/>
      <c r="F912" s="3"/>
      <c r="G912" s="3"/>
      <c r="H912" s="3"/>
      <c r="I912" s="3"/>
      <c r="J912" s="3"/>
      <c r="K912" s="3"/>
      <c r="L912" s="3"/>
      <c r="M912" s="3"/>
      <c r="N912" s="3"/>
      <c r="O912" s="3"/>
      <c r="P912" s="3"/>
      <c r="Q912" s="3"/>
    </row>
    <row r="913" spans="1:17">
      <c r="A913" s="3"/>
      <c r="B913" s="3"/>
      <c r="C913" s="3"/>
      <c r="D913" s="3"/>
      <c r="E913" s="3"/>
      <c r="F913" s="3"/>
      <c r="G913" s="3"/>
      <c r="H913" s="3"/>
      <c r="I913" s="3"/>
      <c r="J913" s="3"/>
      <c r="K913" s="3"/>
      <c r="L913" s="3"/>
      <c r="M913" s="3"/>
      <c r="N913" s="3"/>
      <c r="O913" s="3"/>
      <c r="P913" s="3"/>
      <c r="Q913" s="3"/>
    </row>
    <row r="914" spans="1:17">
      <c r="A914" s="3"/>
      <c r="B914" s="3"/>
      <c r="C914" s="3"/>
      <c r="D914" s="3"/>
      <c r="E914" s="3"/>
      <c r="F914" s="3"/>
      <c r="G914" s="3"/>
      <c r="H914" s="3"/>
      <c r="I914" s="3"/>
      <c r="J914" s="3"/>
      <c r="K914" s="3"/>
      <c r="L914" s="3"/>
      <c r="M914" s="3"/>
      <c r="N914" s="3"/>
      <c r="O914" s="3"/>
      <c r="P914" s="3"/>
      <c r="Q914" s="3"/>
    </row>
    <row r="915" spans="1:17">
      <c r="A915" s="3"/>
      <c r="B915" s="3"/>
      <c r="C915" s="3"/>
      <c r="D915" s="3"/>
      <c r="E915" s="3"/>
      <c r="F915" s="3"/>
      <c r="G915" s="3"/>
      <c r="H915" s="3"/>
      <c r="I915" s="3"/>
      <c r="J915" s="3"/>
      <c r="K915" s="3"/>
      <c r="L915" s="3"/>
      <c r="M915" s="3"/>
      <c r="N915" s="3"/>
      <c r="O915" s="3"/>
      <c r="P915" s="3"/>
      <c r="Q915" s="3"/>
    </row>
    <row r="916" spans="1:17">
      <c r="A916" s="3"/>
      <c r="B916" s="3"/>
      <c r="C916" s="3"/>
      <c r="D916" s="3"/>
      <c r="E916" s="3"/>
      <c r="F916" s="3"/>
      <c r="G916" s="3"/>
      <c r="H916" s="3"/>
      <c r="I916" s="3"/>
      <c r="J916" s="3"/>
      <c r="K916" s="3"/>
      <c r="L916" s="3"/>
      <c r="M916" s="3"/>
      <c r="N916" s="3"/>
      <c r="O916" s="3"/>
      <c r="P916" s="3"/>
      <c r="Q916" s="3"/>
    </row>
    <row r="917" spans="1:17">
      <c r="A917" s="3"/>
      <c r="B917" s="3"/>
      <c r="C917" s="3"/>
      <c r="D917" s="3"/>
      <c r="E917" s="3"/>
      <c r="F917" s="3"/>
      <c r="G917" s="3"/>
      <c r="H917" s="3"/>
      <c r="I917" s="3"/>
      <c r="J917" s="3"/>
      <c r="K917" s="3"/>
      <c r="L917" s="3"/>
      <c r="M917" s="3"/>
      <c r="N917" s="3"/>
      <c r="O917" s="3"/>
      <c r="P917" s="3"/>
      <c r="Q917" s="3"/>
    </row>
    <row r="918" spans="1:17">
      <c r="A918" s="3"/>
      <c r="B918" s="3"/>
      <c r="C918" s="3"/>
      <c r="D918" s="3"/>
      <c r="E918" s="3"/>
      <c r="F918" s="3"/>
      <c r="G918" s="3"/>
      <c r="H918" s="3"/>
      <c r="I918" s="3"/>
      <c r="J918" s="3"/>
      <c r="K918" s="3"/>
      <c r="L918" s="3"/>
      <c r="M918" s="3"/>
      <c r="N918" s="3"/>
      <c r="O918" s="3"/>
      <c r="P918" s="3"/>
      <c r="Q918" s="3"/>
    </row>
    <row r="919" spans="1:17">
      <c r="A919" s="3"/>
      <c r="B919" s="3"/>
      <c r="C919" s="3"/>
      <c r="D919" s="3"/>
      <c r="E919" s="3"/>
      <c r="F919" s="3"/>
      <c r="G919" s="3"/>
      <c r="H919" s="3"/>
      <c r="I919" s="3"/>
      <c r="J919" s="3"/>
      <c r="K919" s="3"/>
      <c r="L919" s="3"/>
      <c r="M919" s="3"/>
      <c r="N919" s="3"/>
      <c r="O919" s="3"/>
      <c r="P919" s="3"/>
      <c r="Q919" s="3"/>
    </row>
    <row r="920" spans="1:17">
      <c r="A920" s="3"/>
      <c r="B920" s="3"/>
      <c r="C920" s="3"/>
      <c r="D920" s="3"/>
      <c r="E920" s="3"/>
      <c r="F920" s="3"/>
      <c r="G920" s="3"/>
      <c r="H920" s="3"/>
      <c r="I920" s="3"/>
      <c r="J920" s="3"/>
      <c r="K920" s="3"/>
      <c r="L920" s="3"/>
      <c r="M920" s="3"/>
      <c r="N920" s="3"/>
      <c r="O920" s="3"/>
      <c r="P920" s="3"/>
      <c r="Q920" s="3"/>
    </row>
    <row r="921" spans="1:17">
      <c r="A921" s="3"/>
      <c r="B921" s="3"/>
      <c r="C921" s="3"/>
      <c r="D921" s="3"/>
      <c r="E921" s="3"/>
      <c r="F921" s="3"/>
      <c r="G921" s="3"/>
      <c r="H921" s="3"/>
      <c r="I921" s="3"/>
      <c r="J921" s="3"/>
      <c r="K921" s="3"/>
      <c r="L921" s="3"/>
      <c r="M921" s="3"/>
      <c r="N921" s="3"/>
      <c r="O921" s="3"/>
      <c r="P921" s="3"/>
      <c r="Q921" s="3"/>
    </row>
    <row r="922" spans="1:17">
      <c r="A922" s="3"/>
      <c r="B922" s="3"/>
      <c r="C922" s="3"/>
      <c r="D922" s="3"/>
      <c r="E922" s="3"/>
      <c r="F922" s="3"/>
      <c r="G922" s="3"/>
      <c r="H922" s="3"/>
      <c r="I922" s="3"/>
      <c r="J922" s="3"/>
      <c r="K922" s="3"/>
      <c r="L922" s="3"/>
      <c r="M922" s="3"/>
      <c r="N922" s="3"/>
      <c r="O922" s="3"/>
      <c r="P922" s="3"/>
      <c r="Q922" s="3"/>
    </row>
    <row r="923" spans="1:17">
      <c r="A923" s="3"/>
      <c r="B923" s="3"/>
      <c r="C923" s="3"/>
      <c r="D923" s="3"/>
      <c r="E923" s="3"/>
      <c r="F923" s="3"/>
      <c r="G923" s="3"/>
      <c r="H923" s="3"/>
      <c r="I923" s="3"/>
      <c r="J923" s="3"/>
      <c r="K923" s="3"/>
      <c r="L923" s="3"/>
      <c r="M923" s="3"/>
      <c r="N923" s="3"/>
      <c r="O923" s="3"/>
      <c r="P923" s="3"/>
      <c r="Q923" s="3"/>
    </row>
    <row r="924" spans="1:17">
      <c r="A924" s="3"/>
      <c r="B924" s="3"/>
      <c r="C924" s="3"/>
      <c r="D924" s="3"/>
      <c r="E924" s="3"/>
      <c r="F924" s="3"/>
      <c r="G924" s="3"/>
      <c r="H924" s="3"/>
      <c r="I924" s="3"/>
      <c r="J924" s="3"/>
      <c r="K924" s="3"/>
      <c r="L924" s="3"/>
      <c r="M924" s="3"/>
      <c r="N924" s="3"/>
      <c r="O924" s="3"/>
      <c r="P924" s="3"/>
      <c r="Q924" s="3"/>
    </row>
    <row r="925" spans="1:17">
      <c r="A925" s="3"/>
      <c r="B925" s="3"/>
      <c r="C925" s="3"/>
      <c r="D925" s="3"/>
      <c r="E925" s="3"/>
      <c r="F925" s="3"/>
      <c r="G925" s="3"/>
      <c r="H925" s="3"/>
      <c r="I925" s="3"/>
      <c r="J925" s="3"/>
      <c r="K925" s="3"/>
      <c r="L925" s="3"/>
      <c r="M925" s="3"/>
      <c r="N925" s="3"/>
      <c r="O925" s="3"/>
      <c r="P925" s="3"/>
      <c r="Q925" s="3"/>
    </row>
    <row r="926" spans="1:17">
      <c r="A926" s="3"/>
      <c r="B926" s="3"/>
      <c r="C926" s="3"/>
      <c r="D926" s="3"/>
      <c r="E926" s="3"/>
      <c r="F926" s="3"/>
      <c r="G926" s="3"/>
      <c r="H926" s="3"/>
      <c r="I926" s="3"/>
      <c r="J926" s="3"/>
      <c r="K926" s="3"/>
      <c r="L926" s="3"/>
      <c r="M926" s="3"/>
      <c r="N926" s="3"/>
      <c r="O926" s="3"/>
      <c r="P926" s="3"/>
      <c r="Q926" s="3"/>
    </row>
    <row r="927" spans="1:17">
      <c r="A927" s="3"/>
      <c r="B927" s="3"/>
      <c r="C927" s="3"/>
      <c r="D927" s="3"/>
      <c r="E927" s="3"/>
      <c r="F927" s="3"/>
      <c r="G927" s="3"/>
      <c r="H927" s="3"/>
      <c r="I927" s="3"/>
      <c r="J927" s="3"/>
      <c r="K927" s="3"/>
      <c r="L927" s="3"/>
      <c r="M927" s="3"/>
      <c r="N927" s="3"/>
      <c r="O927" s="3"/>
      <c r="P927" s="3"/>
      <c r="Q927" s="3"/>
    </row>
    <row r="928" spans="1:17">
      <c r="A928" s="3"/>
      <c r="B928" s="3"/>
      <c r="C928" s="3"/>
      <c r="D928" s="3"/>
      <c r="E928" s="3"/>
      <c r="F928" s="3"/>
      <c r="G928" s="3"/>
      <c r="H928" s="3"/>
      <c r="I928" s="3"/>
      <c r="J928" s="3"/>
      <c r="K928" s="3"/>
      <c r="L928" s="3"/>
      <c r="M928" s="3"/>
      <c r="N928" s="3"/>
      <c r="O928" s="3"/>
      <c r="P928" s="3"/>
      <c r="Q928" s="3"/>
    </row>
    <row r="929" spans="1:17">
      <c r="A929" s="3"/>
      <c r="B929" s="3"/>
      <c r="C929" s="3"/>
      <c r="D929" s="3"/>
      <c r="E929" s="3"/>
      <c r="F929" s="3"/>
      <c r="G929" s="3"/>
      <c r="H929" s="3"/>
      <c r="I929" s="3"/>
      <c r="J929" s="3"/>
      <c r="K929" s="3"/>
      <c r="L929" s="3"/>
      <c r="M929" s="3"/>
      <c r="N929" s="3"/>
      <c r="O929" s="3"/>
      <c r="P929" s="3"/>
      <c r="Q929" s="3"/>
    </row>
    <row r="930" spans="1:17">
      <c r="A930" s="3"/>
      <c r="B930" s="3"/>
      <c r="C930" s="3"/>
      <c r="D930" s="3"/>
      <c r="E930" s="3"/>
      <c r="F930" s="3"/>
      <c r="G930" s="3"/>
      <c r="H930" s="3"/>
      <c r="I930" s="3"/>
      <c r="J930" s="3"/>
      <c r="K930" s="3"/>
      <c r="L930" s="3"/>
      <c r="M930" s="3"/>
      <c r="N930" s="3"/>
      <c r="O930" s="3"/>
      <c r="P930" s="3"/>
      <c r="Q930" s="3"/>
    </row>
    <row r="931" spans="1:17">
      <c r="A931" s="3"/>
      <c r="B931" s="3"/>
      <c r="C931" s="3"/>
      <c r="D931" s="3"/>
      <c r="E931" s="3"/>
      <c r="F931" s="3"/>
      <c r="G931" s="3"/>
      <c r="H931" s="3"/>
      <c r="I931" s="3"/>
      <c r="J931" s="3"/>
      <c r="K931" s="3"/>
      <c r="L931" s="3"/>
      <c r="M931" s="3"/>
      <c r="N931" s="3"/>
      <c r="O931" s="3"/>
      <c r="P931" s="3"/>
      <c r="Q931" s="3"/>
    </row>
    <row r="932" spans="1:17">
      <c r="A932" s="3"/>
      <c r="B932" s="3"/>
      <c r="C932" s="3"/>
      <c r="D932" s="3"/>
      <c r="E932" s="3"/>
      <c r="F932" s="3"/>
      <c r="G932" s="3"/>
      <c r="H932" s="3"/>
      <c r="I932" s="3"/>
      <c r="J932" s="3"/>
      <c r="K932" s="3"/>
      <c r="L932" s="3"/>
      <c r="M932" s="3"/>
      <c r="N932" s="3"/>
      <c r="O932" s="3"/>
      <c r="P932" s="3"/>
      <c r="Q932" s="3"/>
    </row>
    <row r="933" spans="1:17">
      <c r="A933" s="3"/>
      <c r="B933" s="3"/>
      <c r="C933" s="3"/>
      <c r="D933" s="3"/>
      <c r="E933" s="3"/>
      <c r="F933" s="3"/>
      <c r="G933" s="3"/>
      <c r="H933" s="3"/>
      <c r="I933" s="3"/>
      <c r="J933" s="3"/>
      <c r="K933" s="3"/>
      <c r="L933" s="3"/>
      <c r="M933" s="3"/>
      <c r="N933" s="3"/>
      <c r="O933" s="3"/>
      <c r="P933" s="3"/>
      <c r="Q933" s="3"/>
    </row>
    <row r="934" spans="1:17">
      <c r="A934" s="3"/>
      <c r="B934" s="3"/>
      <c r="C934" s="3"/>
      <c r="D934" s="3"/>
      <c r="E934" s="3"/>
      <c r="F934" s="3"/>
      <c r="G934" s="3"/>
      <c r="H934" s="3"/>
      <c r="I934" s="3"/>
      <c r="J934" s="3"/>
      <c r="K934" s="3"/>
      <c r="L934" s="3"/>
      <c r="M934" s="3"/>
      <c r="N934" s="3"/>
      <c r="O934" s="3"/>
      <c r="P934" s="3"/>
      <c r="Q934" s="3"/>
    </row>
    <row r="935" spans="1:17">
      <c r="A935" s="3"/>
      <c r="B935" s="3"/>
      <c r="C935" s="3"/>
      <c r="D935" s="3"/>
      <c r="E935" s="3"/>
      <c r="F935" s="3"/>
      <c r="G935" s="3"/>
      <c r="H935" s="3"/>
      <c r="I935" s="3"/>
      <c r="J935" s="3"/>
      <c r="K935" s="3"/>
      <c r="L935" s="3"/>
      <c r="M935" s="3"/>
      <c r="N935" s="3"/>
      <c r="O935" s="3"/>
      <c r="P935" s="3"/>
      <c r="Q935" s="3"/>
    </row>
    <row r="936" spans="1:17">
      <c r="A936" s="3"/>
      <c r="B936" s="3"/>
      <c r="C936" s="3"/>
      <c r="D936" s="3"/>
      <c r="E936" s="3"/>
      <c r="F936" s="3"/>
      <c r="G936" s="3"/>
      <c r="H936" s="3"/>
      <c r="I936" s="3"/>
      <c r="J936" s="3"/>
      <c r="K936" s="3"/>
      <c r="L936" s="3"/>
      <c r="M936" s="3"/>
      <c r="N936" s="3"/>
      <c r="O936" s="3"/>
      <c r="P936" s="3"/>
      <c r="Q936" s="3"/>
    </row>
    <row r="937" spans="1:17">
      <c r="A937" s="3"/>
      <c r="B937" s="3"/>
      <c r="C937" s="3"/>
      <c r="D937" s="3"/>
      <c r="E937" s="3"/>
      <c r="F937" s="3"/>
      <c r="G937" s="3"/>
      <c r="H937" s="3"/>
      <c r="I937" s="3"/>
      <c r="J937" s="3"/>
      <c r="K937" s="3"/>
      <c r="L937" s="3"/>
      <c r="M937" s="3"/>
      <c r="N937" s="3"/>
      <c r="O937" s="3"/>
      <c r="P937" s="3"/>
      <c r="Q937" s="3"/>
    </row>
    <row r="938" spans="1:17">
      <c r="A938" s="3"/>
      <c r="B938" s="3"/>
      <c r="C938" s="3"/>
      <c r="D938" s="3"/>
      <c r="E938" s="3"/>
      <c r="F938" s="3"/>
      <c r="G938" s="3"/>
      <c r="H938" s="3"/>
      <c r="I938" s="3"/>
      <c r="J938" s="3"/>
      <c r="K938" s="3"/>
      <c r="L938" s="3"/>
      <c r="M938" s="3"/>
      <c r="N938" s="3"/>
      <c r="O938" s="3"/>
      <c r="P938" s="3"/>
      <c r="Q938" s="3"/>
    </row>
    <row r="939" spans="1:17">
      <c r="A939" s="3"/>
      <c r="B939" s="3"/>
      <c r="C939" s="3"/>
      <c r="D939" s="3"/>
      <c r="E939" s="3"/>
      <c r="F939" s="3"/>
      <c r="G939" s="3"/>
      <c r="H939" s="3"/>
      <c r="I939" s="3"/>
      <c r="J939" s="3"/>
      <c r="K939" s="3"/>
      <c r="L939" s="3"/>
      <c r="M939" s="3"/>
      <c r="N939" s="3"/>
      <c r="O939" s="3"/>
      <c r="P939" s="3"/>
      <c r="Q939" s="3"/>
    </row>
    <row r="940" spans="1:17">
      <c r="A940" s="3"/>
      <c r="B940" s="3"/>
      <c r="C940" s="3"/>
      <c r="D940" s="3"/>
      <c r="E940" s="3"/>
      <c r="F940" s="3"/>
      <c r="G940" s="3"/>
      <c r="H940" s="3"/>
      <c r="I940" s="3"/>
      <c r="J940" s="3"/>
      <c r="K940" s="3"/>
      <c r="L940" s="3"/>
      <c r="M940" s="3"/>
      <c r="N940" s="3"/>
      <c r="O940" s="3"/>
      <c r="P940" s="3"/>
      <c r="Q940" s="3"/>
    </row>
    <row r="941" spans="1:17">
      <c r="A941" s="3"/>
      <c r="B941" s="3"/>
      <c r="C941" s="3"/>
      <c r="D941" s="3"/>
      <c r="E941" s="3"/>
      <c r="F941" s="3"/>
      <c r="G941" s="3"/>
      <c r="H941" s="3"/>
      <c r="I941" s="3"/>
      <c r="J941" s="3"/>
      <c r="K941" s="3"/>
      <c r="L941" s="3"/>
      <c r="M941" s="3"/>
      <c r="N941" s="3"/>
      <c r="O941" s="3"/>
      <c r="P941" s="3"/>
      <c r="Q941" s="3"/>
    </row>
    <row r="942" spans="1:17">
      <c r="A942" s="3"/>
      <c r="B942" s="3"/>
      <c r="C942" s="3"/>
      <c r="D942" s="3"/>
      <c r="E942" s="3"/>
      <c r="F942" s="3"/>
      <c r="G942" s="3"/>
      <c r="H942" s="3"/>
      <c r="I942" s="3"/>
      <c r="J942" s="3"/>
      <c r="K942" s="3"/>
      <c r="L942" s="3"/>
      <c r="M942" s="3"/>
      <c r="N942" s="3"/>
      <c r="O942" s="3"/>
      <c r="P942" s="3"/>
      <c r="Q942" s="3"/>
    </row>
    <row r="943" spans="1:17">
      <c r="A943" s="3"/>
      <c r="B943" s="3"/>
      <c r="C943" s="3"/>
      <c r="D943" s="3"/>
      <c r="E943" s="3"/>
      <c r="F943" s="3"/>
      <c r="G943" s="3"/>
      <c r="H943" s="3"/>
      <c r="I943" s="3"/>
      <c r="J943" s="3"/>
      <c r="K943" s="3"/>
      <c r="L943" s="3"/>
      <c r="M943" s="3"/>
      <c r="N943" s="3"/>
      <c r="O943" s="3"/>
      <c r="P943" s="3"/>
      <c r="Q943" s="3"/>
    </row>
    <row r="944" spans="1:17">
      <c r="A944" s="3"/>
      <c r="B944" s="3"/>
      <c r="C944" s="3"/>
      <c r="D944" s="3"/>
      <c r="E944" s="3"/>
      <c r="F944" s="3"/>
      <c r="G944" s="3"/>
      <c r="H944" s="3"/>
      <c r="I944" s="3"/>
      <c r="J944" s="3"/>
      <c r="K944" s="3"/>
      <c r="L944" s="3"/>
      <c r="M944" s="3"/>
      <c r="N944" s="3"/>
      <c r="O944" s="3"/>
      <c r="P944" s="3"/>
      <c r="Q944" s="3"/>
    </row>
    <row r="945" spans="1:17">
      <c r="A945" s="3"/>
      <c r="B945" s="3"/>
      <c r="C945" s="3"/>
      <c r="D945" s="3"/>
      <c r="E945" s="3"/>
      <c r="F945" s="3"/>
      <c r="G945" s="3"/>
      <c r="H945" s="3"/>
      <c r="I945" s="3"/>
      <c r="J945" s="3"/>
      <c r="K945" s="3"/>
      <c r="L945" s="3"/>
      <c r="M945" s="3"/>
      <c r="N945" s="3"/>
      <c r="O945" s="3"/>
      <c r="P945" s="3"/>
      <c r="Q945" s="3"/>
    </row>
    <row r="946" spans="1:17">
      <c r="A946" s="3"/>
      <c r="B946" s="3"/>
      <c r="C946" s="3"/>
      <c r="D946" s="3"/>
      <c r="E946" s="3"/>
      <c r="F946" s="3"/>
      <c r="G946" s="3"/>
      <c r="H946" s="3"/>
      <c r="I946" s="3"/>
      <c r="J946" s="3"/>
      <c r="K946" s="3"/>
      <c r="L946" s="3"/>
      <c r="M946" s="3"/>
      <c r="N946" s="3"/>
      <c r="O946" s="3"/>
      <c r="P946" s="3"/>
      <c r="Q946" s="3"/>
    </row>
    <row r="947" spans="1:17">
      <c r="A947" s="3"/>
      <c r="B947" s="3"/>
      <c r="C947" s="3"/>
      <c r="D947" s="3"/>
      <c r="E947" s="3"/>
      <c r="F947" s="3"/>
      <c r="G947" s="3"/>
      <c r="H947" s="3"/>
      <c r="I947" s="3"/>
      <c r="J947" s="3"/>
      <c r="K947" s="3"/>
      <c r="L947" s="3"/>
      <c r="M947" s="3"/>
      <c r="N947" s="3"/>
      <c r="O947" s="3"/>
      <c r="P947" s="3"/>
      <c r="Q947" s="3"/>
    </row>
    <row r="948" spans="1:17">
      <c r="A948" s="3"/>
      <c r="B948" s="3"/>
      <c r="C948" s="3"/>
      <c r="D948" s="3"/>
      <c r="E948" s="3"/>
      <c r="F948" s="3"/>
      <c r="G948" s="3"/>
      <c r="H948" s="3"/>
      <c r="I948" s="3"/>
      <c r="J948" s="3"/>
      <c r="K948" s="3"/>
      <c r="L948" s="3"/>
      <c r="M948" s="3"/>
      <c r="N948" s="3"/>
      <c r="O948" s="3"/>
      <c r="P948" s="3"/>
      <c r="Q948" s="3"/>
    </row>
    <row r="949" spans="1:17">
      <c r="A949" s="3"/>
      <c r="B949" s="3"/>
      <c r="C949" s="3"/>
      <c r="D949" s="3"/>
      <c r="E949" s="3"/>
      <c r="F949" s="3"/>
      <c r="G949" s="3"/>
      <c r="H949" s="3"/>
      <c r="I949" s="3"/>
      <c r="J949" s="3"/>
      <c r="K949" s="3"/>
      <c r="L949" s="3"/>
      <c r="M949" s="3"/>
      <c r="N949" s="3"/>
      <c r="O949" s="3"/>
      <c r="P949" s="3"/>
      <c r="Q949" s="3"/>
    </row>
    <row r="950" spans="1:17">
      <c r="A950" s="3"/>
      <c r="B950" s="3"/>
      <c r="C950" s="3"/>
      <c r="D950" s="3"/>
      <c r="E950" s="3"/>
      <c r="F950" s="3"/>
      <c r="G950" s="3"/>
      <c r="H950" s="3"/>
      <c r="I950" s="3"/>
      <c r="J950" s="3"/>
      <c r="K950" s="3"/>
      <c r="L950" s="3"/>
      <c r="M950" s="3"/>
      <c r="N950" s="3"/>
      <c r="O950" s="3"/>
      <c r="P950" s="3"/>
      <c r="Q950" s="3"/>
    </row>
    <row r="951" spans="1:17">
      <c r="A951" s="3"/>
      <c r="B951" s="3"/>
      <c r="C951" s="3"/>
      <c r="D951" s="3"/>
      <c r="E951" s="3"/>
      <c r="F951" s="3"/>
      <c r="G951" s="3"/>
      <c r="H951" s="3"/>
      <c r="I951" s="3"/>
      <c r="J951" s="3"/>
      <c r="K951" s="3"/>
      <c r="L951" s="3"/>
      <c r="M951" s="3"/>
      <c r="N951" s="3"/>
      <c r="O951" s="3"/>
      <c r="P951" s="3"/>
      <c r="Q951" s="3"/>
    </row>
    <row r="952" spans="1:17">
      <c r="A952" s="3"/>
      <c r="B952" s="3"/>
      <c r="C952" s="3"/>
      <c r="D952" s="3"/>
      <c r="E952" s="3"/>
      <c r="F952" s="3"/>
      <c r="G952" s="3"/>
      <c r="H952" s="3"/>
      <c r="I952" s="3"/>
      <c r="J952" s="3"/>
      <c r="K952" s="3"/>
      <c r="L952" s="3"/>
      <c r="M952" s="3"/>
      <c r="N952" s="3"/>
      <c r="O952" s="3"/>
      <c r="P952" s="3"/>
      <c r="Q952" s="3"/>
    </row>
    <row r="953" spans="1:17">
      <c r="A953" s="3"/>
      <c r="B953" s="3"/>
      <c r="C953" s="3"/>
      <c r="D953" s="3"/>
      <c r="E953" s="3"/>
      <c r="F953" s="3"/>
      <c r="G953" s="3"/>
      <c r="H953" s="3"/>
      <c r="I953" s="3"/>
      <c r="J953" s="3"/>
      <c r="K953" s="3"/>
      <c r="L953" s="3"/>
      <c r="M953" s="3"/>
      <c r="N953" s="3"/>
      <c r="O953" s="3"/>
      <c r="P953" s="3"/>
      <c r="Q953" s="3"/>
    </row>
    <row r="954" spans="1:17">
      <c r="A954" s="3"/>
      <c r="B954" s="3"/>
      <c r="C954" s="3"/>
      <c r="D954" s="3"/>
      <c r="E954" s="3"/>
      <c r="F954" s="3"/>
      <c r="G954" s="3"/>
      <c r="H954" s="3"/>
      <c r="I954" s="3"/>
      <c r="J954" s="3"/>
      <c r="K954" s="3"/>
      <c r="L954" s="3"/>
      <c r="M954" s="3"/>
      <c r="N954" s="3"/>
      <c r="O954" s="3"/>
      <c r="P954" s="3"/>
      <c r="Q954" s="3"/>
    </row>
    <row r="955" spans="1:17">
      <c r="A955" s="3"/>
      <c r="B955" s="3"/>
      <c r="C955" s="3"/>
      <c r="D955" s="3"/>
      <c r="E955" s="3"/>
      <c r="F955" s="3"/>
      <c r="G955" s="3"/>
      <c r="H955" s="3"/>
      <c r="I955" s="3"/>
      <c r="J955" s="3"/>
      <c r="K955" s="3"/>
      <c r="L955" s="3"/>
      <c r="M955" s="3"/>
      <c r="N955" s="3"/>
      <c r="O955" s="3"/>
      <c r="P955" s="3"/>
      <c r="Q955" s="3"/>
    </row>
    <row r="956" spans="1:17">
      <c r="A956" s="3"/>
      <c r="B956" s="3"/>
      <c r="C956" s="3"/>
      <c r="D956" s="3"/>
      <c r="E956" s="3"/>
      <c r="F956" s="3"/>
      <c r="G956" s="3"/>
      <c r="H956" s="3"/>
      <c r="I956" s="3"/>
      <c r="J956" s="3"/>
      <c r="K956" s="3"/>
      <c r="L956" s="3"/>
      <c r="M956" s="3"/>
      <c r="N956" s="3"/>
      <c r="O956" s="3"/>
      <c r="P956" s="3"/>
      <c r="Q956" s="3"/>
    </row>
    <row r="957" spans="1:17">
      <c r="A957" s="3"/>
      <c r="B957" s="3"/>
      <c r="C957" s="3"/>
      <c r="D957" s="3"/>
      <c r="E957" s="3"/>
      <c r="F957" s="3"/>
      <c r="G957" s="3"/>
      <c r="H957" s="3"/>
      <c r="I957" s="3"/>
      <c r="J957" s="3"/>
      <c r="K957" s="3"/>
      <c r="L957" s="3"/>
      <c r="M957" s="3"/>
      <c r="N957" s="3"/>
      <c r="O957" s="3"/>
      <c r="P957" s="3"/>
      <c r="Q957" s="3"/>
    </row>
    <row r="958" spans="1:17">
      <c r="A958" s="3"/>
      <c r="B958" s="3"/>
      <c r="C958" s="3"/>
      <c r="D958" s="3"/>
      <c r="E958" s="3"/>
      <c r="F958" s="3"/>
      <c r="G958" s="3"/>
      <c r="H958" s="3"/>
      <c r="I958" s="3"/>
      <c r="J958" s="3"/>
      <c r="K958" s="3"/>
      <c r="L958" s="3"/>
      <c r="M958" s="3"/>
      <c r="N958" s="3"/>
      <c r="O958" s="3"/>
      <c r="P958" s="3"/>
      <c r="Q958" s="3"/>
    </row>
    <row r="959" spans="1:17">
      <c r="A959" s="3"/>
      <c r="B959" s="3"/>
      <c r="C959" s="3"/>
      <c r="D959" s="3"/>
      <c r="E959" s="3"/>
      <c r="F959" s="3"/>
      <c r="G959" s="3"/>
      <c r="H959" s="3"/>
      <c r="I959" s="3"/>
      <c r="J959" s="3"/>
      <c r="K959" s="3"/>
      <c r="L959" s="3"/>
      <c r="M959" s="3"/>
      <c r="N959" s="3"/>
      <c r="O959" s="3"/>
      <c r="P959" s="3"/>
      <c r="Q959" s="3"/>
    </row>
    <row r="960" spans="1:17">
      <c r="A960" s="3"/>
      <c r="B960" s="3"/>
      <c r="C960" s="3"/>
      <c r="D960" s="3"/>
      <c r="E960" s="3"/>
      <c r="F960" s="3"/>
      <c r="G960" s="3"/>
      <c r="H960" s="3"/>
      <c r="I960" s="3"/>
      <c r="J960" s="3"/>
      <c r="K960" s="3"/>
      <c r="L960" s="3"/>
      <c r="M960" s="3"/>
      <c r="N960" s="3"/>
      <c r="O960" s="3"/>
      <c r="P960" s="3"/>
      <c r="Q960" s="3"/>
    </row>
    <row r="961" spans="1:17">
      <c r="A961" s="3"/>
      <c r="B961" s="3"/>
      <c r="C961" s="3"/>
      <c r="D961" s="3"/>
      <c r="E961" s="3"/>
      <c r="F961" s="3"/>
      <c r="G961" s="3"/>
      <c r="H961" s="3"/>
      <c r="I961" s="3"/>
      <c r="J961" s="3"/>
      <c r="K961" s="3"/>
      <c r="L961" s="3"/>
      <c r="M961" s="3"/>
      <c r="N961" s="3"/>
      <c r="O961" s="3"/>
      <c r="P961" s="3"/>
      <c r="Q961" s="3"/>
    </row>
    <row r="962" spans="1:17">
      <c r="A962" s="3"/>
      <c r="B962" s="3"/>
      <c r="C962" s="3"/>
      <c r="D962" s="3"/>
      <c r="E962" s="3"/>
      <c r="F962" s="3"/>
      <c r="G962" s="3"/>
      <c r="H962" s="3"/>
      <c r="I962" s="3"/>
      <c r="J962" s="3"/>
      <c r="K962" s="3"/>
      <c r="L962" s="3"/>
      <c r="M962" s="3"/>
      <c r="N962" s="3"/>
      <c r="O962" s="3"/>
      <c r="P962" s="3"/>
      <c r="Q962" s="3"/>
    </row>
    <row r="963" spans="1:17">
      <c r="A963" s="3"/>
      <c r="B963" s="3"/>
      <c r="C963" s="3"/>
      <c r="D963" s="3"/>
      <c r="E963" s="3"/>
      <c r="F963" s="3"/>
      <c r="G963" s="3"/>
      <c r="H963" s="3"/>
      <c r="I963" s="3"/>
      <c r="J963" s="3"/>
      <c r="K963" s="3"/>
      <c r="L963" s="3"/>
      <c r="M963" s="3"/>
      <c r="N963" s="3"/>
      <c r="O963" s="3"/>
      <c r="P963" s="3"/>
      <c r="Q963" s="3"/>
    </row>
    <row r="964" spans="1:17">
      <c r="A964" s="3"/>
      <c r="B964" s="3"/>
      <c r="C964" s="3"/>
      <c r="D964" s="3"/>
      <c r="E964" s="3"/>
      <c r="F964" s="3"/>
      <c r="G964" s="3"/>
      <c r="H964" s="3"/>
      <c r="I964" s="3"/>
      <c r="J964" s="3"/>
      <c r="K964" s="3"/>
      <c r="L964" s="3"/>
      <c r="M964" s="3"/>
      <c r="N964" s="3"/>
      <c r="O964" s="3"/>
      <c r="P964" s="3"/>
      <c r="Q964" s="3"/>
    </row>
    <row r="965" spans="1:17">
      <c r="A965" s="3"/>
      <c r="B965" s="3"/>
      <c r="C965" s="3"/>
      <c r="D965" s="3"/>
      <c r="E965" s="3"/>
      <c r="F965" s="3"/>
      <c r="G965" s="3"/>
      <c r="H965" s="3"/>
      <c r="I965" s="3"/>
      <c r="J965" s="3"/>
      <c r="K965" s="3"/>
      <c r="L965" s="3"/>
      <c r="M965" s="3"/>
      <c r="N965" s="3"/>
      <c r="O965" s="3"/>
      <c r="P965" s="3"/>
      <c r="Q965" s="3"/>
    </row>
    <row r="966" spans="1:17">
      <c r="A966" s="3"/>
      <c r="B966" s="3"/>
      <c r="C966" s="3"/>
      <c r="D966" s="3"/>
      <c r="E966" s="3"/>
      <c r="F966" s="3"/>
      <c r="G966" s="3"/>
      <c r="H966" s="3"/>
      <c r="I966" s="3"/>
      <c r="J966" s="3"/>
      <c r="K966" s="3"/>
      <c r="L966" s="3"/>
      <c r="M966" s="3"/>
      <c r="N966" s="3"/>
      <c r="O966" s="3"/>
      <c r="P966" s="3"/>
      <c r="Q966" s="3"/>
    </row>
    <row r="967" spans="1:17">
      <c r="A967" s="3"/>
      <c r="B967" s="3"/>
      <c r="C967" s="3"/>
      <c r="D967" s="3"/>
      <c r="E967" s="3"/>
      <c r="F967" s="3"/>
      <c r="G967" s="3"/>
      <c r="H967" s="3"/>
      <c r="I967" s="3"/>
      <c r="J967" s="3"/>
      <c r="K967" s="3"/>
      <c r="L967" s="3"/>
      <c r="M967" s="3"/>
      <c r="N967" s="3"/>
      <c r="O967" s="3"/>
      <c r="P967" s="3"/>
      <c r="Q967" s="3"/>
    </row>
    <row r="968" spans="1:17">
      <c r="A968" s="3"/>
      <c r="B968" s="3"/>
      <c r="C968" s="3"/>
      <c r="D968" s="3"/>
      <c r="E968" s="3"/>
      <c r="F968" s="3"/>
      <c r="G968" s="3"/>
      <c r="H968" s="3"/>
      <c r="I968" s="3"/>
      <c r="J968" s="3"/>
      <c r="K968" s="3"/>
      <c r="L968" s="3"/>
      <c r="M968" s="3"/>
      <c r="N968" s="3"/>
      <c r="O968" s="3"/>
      <c r="P968" s="3"/>
      <c r="Q968" s="3"/>
    </row>
    <row r="969" spans="1:17">
      <c r="A969" s="3"/>
      <c r="B969" s="3"/>
      <c r="C969" s="3"/>
      <c r="D969" s="3"/>
      <c r="E969" s="3"/>
      <c r="F969" s="3"/>
      <c r="G969" s="3"/>
      <c r="H969" s="3"/>
      <c r="I969" s="3"/>
      <c r="J969" s="3"/>
      <c r="K969" s="3"/>
      <c r="L969" s="3"/>
      <c r="M969" s="3"/>
      <c r="N969" s="3"/>
      <c r="O969" s="3"/>
      <c r="P969" s="3"/>
      <c r="Q969" s="3"/>
    </row>
    <row r="970" spans="1:17">
      <c r="A970" s="3"/>
      <c r="B970" s="3"/>
      <c r="C970" s="3"/>
      <c r="D970" s="3"/>
      <c r="E970" s="3"/>
      <c r="F970" s="3"/>
      <c r="G970" s="3"/>
      <c r="H970" s="3"/>
      <c r="I970" s="3"/>
      <c r="J970" s="3"/>
      <c r="K970" s="3"/>
      <c r="L970" s="3"/>
      <c r="M970" s="3"/>
      <c r="N970" s="3"/>
      <c r="O970" s="3"/>
      <c r="P970" s="3"/>
      <c r="Q970" s="3"/>
    </row>
    <row r="971" spans="1:17">
      <c r="A971" s="3"/>
      <c r="B971" s="3"/>
      <c r="C971" s="3"/>
      <c r="D971" s="3"/>
      <c r="E971" s="3"/>
      <c r="F971" s="3"/>
      <c r="G971" s="3"/>
      <c r="H971" s="3"/>
      <c r="I971" s="3"/>
      <c r="J971" s="3"/>
      <c r="K971" s="3"/>
      <c r="L971" s="3"/>
      <c r="M971" s="3"/>
      <c r="N971" s="3"/>
      <c r="O971" s="3"/>
      <c r="P971" s="3"/>
      <c r="Q971" s="3"/>
    </row>
    <row r="972" spans="1:17">
      <c r="A972" s="3"/>
      <c r="B972" s="3"/>
      <c r="C972" s="3"/>
      <c r="D972" s="3"/>
      <c r="E972" s="3"/>
      <c r="F972" s="3"/>
      <c r="G972" s="3"/>
      <c r="H972" s="3"/>
      <c r="I972" s="3"/>
      <c r="J972" s="3"/>
      <c r="K972" s="3"/>
      <c r="L972" s="3"/>
      <c r="M972" s="3"/>
      <c r="N972" s="3"/>
      <c r="O972" s="3"/>
      <c r="P972" s="3"/>
      <c r="Q972" s="3"/>
    </row>
    <row r="973" spans="1:17">
      <c r="A973" s="3"/>
      <c r="B973" s="3"/>
      <c r="C973" s="3"/>
      <c r="D973" s="3"/>
      <c r="E973" s="3"/>
      <c r="F973" s="3"/>
      <c r="G973" s="3"/>
      <c r="H973" s="3"/>
      <c r="I973" s="3"/>
      <c r="J973" s="3"/>
      <c r="K973" s="3"/>
      <c r="L973" s="3"/>
      <c r="M973" s="3"/>
      <c r="N973" s="3"/>
      <c r="O973" s="3"/>
      <c r="P973" s="3"/>
      <c r="Q973" s="3"/>
    </row>
    <row r="974" spans="1:17">
      <c r="A974" s="3"/>
      <c r="B974" s="3"/>
      <c r="C974" s="3"/>
      <c r="D974" s="3"/>
      <c r="E974" s="3"/>
      <c r="F974" s="3"/>
      <c r="G974" s="3"/>
      <c r="H974" s="3"/>
      <c r="I974" s="3"/>
      <c r="J974" s="3"/>
      <c r="K974" s="3"/>
      <c r="L974" s="3"/>
      <c r="M974" s="3"/>
      <c r="N974" s="3"/>
      <c r="O974" s="3"/>
      <c r="P974" s="3"/>
      <c r="Q974" s="3"/>
    </row>
    <row r="975" spans="1:17">
      <c r="A975" s="3"/>
      <c r="B975" s="3"/>
      <c r="C975" s="3"/>
      <c r="D975" s="3"/>
      <c r="E975" s="3"/>
      <c r="F975" s="3"/>
      <c r="G975" s="3"/>
      <c r="H975" s="3"/>
      <c r="I975" s="3"/>
      <c r="J975" s="3"/>
      <c r="K975" s="3"/>
      <c r="L975" s="3"/>
      <c r="M975" s="3"/>
      <c r="N975" s="3"/>
      <c r="O975" s="3"/>
      <c r="P975" s="3"/>
      <c r="Q975" s="3"/>
    </row>
    <row r="976" spans="1:17">
      <c r="A976" s="3"/>
      <c r="B976" s="3"/>
      <c r="C976" s="3"/>
      <c r="D976" s="3"/>
      <c r="E976" s="3"/>
      <c r="F976" s="3"/>
      <c r="G976" s="3"/>
      <c r="H976" s="3"/>
      <c r="I976" s="3"/>
      <c r="J976" s="3"/>
      <c r="K976" s="3"/>
      <c r="L976" s="3"/>
      <c r="M976" s="3"/>
      <c r="N976" s="3"/>
      <c r="O976" s="3"/>
      <c r="P976" s="3"/>
      <c r="Q976" s="3"/>
    </row>
    <row r="977" spans="1:17">
      <c r="A977" s="3"/>
      <c r="B977" s="3"/>
      <c r="C977" s="3"/>
      <c r="D977" s="3"/>
      <c r="E977" s="3"/>
      <c r="F977" s="3"/>
      <c r="G977" s="3"/>
      <c r="H977" s="3"/>
      <c r="I977" s="3"/>
      <c r="J977" s="3"/>
      <c r="K977" s="3"/>
      <c r="L977" s="3"/>
      <c r="M977" s="3"/>
      <c r="N977" s="3"/>
      <c r="O977" s="3"/>
      <c r="P977" s="3"/>
      <c r="Q977" s="3"/>
    </row>
    <row r="978" spans="1:17">
      <c r="A978" s="3"/>
      <c r="B978" s="3"/>
      <c r="C978" s="3"/>
      <c r="D978" s="3"/>
      <c r="E978" s="3"/>
      <c r="F978" s="3"/>
      <c r="G978" s="3"/>
      <c r="H978" s="3"/>
      <c r="I978" s="3"/>
      <c r="J978" s="3"/>
      <c r="K978" s="3"/>
      <c r="L978" s="3"/>
      <c r="M978" s="3"/>
      <c r="N978" s="3"/>
      <c r="O978" s="3"/>
      <c r="P978" s="3"/>
      <c r="Q978" s="3"/>
    </row>
    <row r="979" spans="1:17">
      <c r="A979" s="3"/>
      <c r="B979" s="3"/>
      <c r="C979" s="3"/>
      <c r="D979" s="3"/>
      <c r="E979" s="3"/>
      <c r="F979" s="3"/>
      <c r="G979" s="3"/>
      <c r="H979" s="3"/>
      <c r="I979" s="3"/>
      <c r="J979" s="3"/>
      <c r="K979" s="3"/>
      <c r="L979" s="3"/>
      <c r="M979" s="3"/>
      <c r="N979" s="3"/>
      <c r="O979" s="3"/>
      <c r="P979" s="3"/>
      <c r="Q979" s="3"/>
    </row>
    <row r="980" spans="1:17">
      <c r="A980" s="3"/>
      <c r="B980" s="3"/>
      <c r="C980" s="3"/>
      <c r="D980" s="3"/>
      <c r="E980" s="3"/>
      <c r="F980" s="3"/>
      <c r="G980" s="3"/>
      <c r="H980" s="3"/>
      <c r="I980" s="3"/>
      <c r="J980" s="3"/>
      <c r="K980" s="3"/>
      <c r="L980" s="3"/>
      <c r="M980" s="3"/>
      <c r="N980" s="3"/>
      <c r="O980" s="3"/>
      <c r="P980" s="3"/>
      <c r="Q980" s="3"/>
    </row>
    <row r="981" spans="1:17">
      <c r="A981" s="3"/>
      <c r="B981" s="3"/>
      <c r="C981" s="3"/>
      <c r="D981" s="3"/>
      <c r="E981" s="3"/>
      <c r="F981" s="3"/>
      <c r="G981" s="3"/>
      <c r="H981" s="3"/>
      <c r="I981" s="3"/>
      <c r="J981" s="3"/>
      <c r="K981" s="3"/>
      <c r="L981" s="3"/>
      <c r="M981" s="3"/>
      <c r="N981" s="3"/>
      <c r="O981" s="3"/>
      <c r="P981" s="3"/>
      <c r="Q981" s="3"/>
    </row>
    <row r="982" spans="1:17">
      <c r="A982" s="3"/>
      <c r="B982" s="3"/>
      <c r="C982" s="3"/>
      <c r="D982" s="3"/>
      <c r="E982" s="3"/>
      <c r="F982" s="3"/>
      <c r="G982" s="3"/>
      <c r="H982" s="3"/>
      <c r="I982" s="3"/>
      <c r="J982" s="3"/>
      <c r="K982" s="3"/>
      <c r="L982" s="3"/>
      <c r="M982" s="3"/>
      <c r="N982" s="3"/>
      <c r="O982" s="3"/>
      <c r="P982" s="3"/>
      <c r="Q982" s="3"/>
    </row>
    <row r="983" spans="1:17">
      <c r="A983" s="3"/>
      <c r="B983" s="3"/>
      <c r="C983" s="3"/>
      <c r="D983" s="3"/>
      <c r="E983" s="3"/>
      <c r="F983" s="3"/>
      <c r="G983" s="3"/>
      <c r="H983" s="3"/>
      <c r="I983" s="3"/>
      <c r="J983" s="3"/>
      <c r="K983" s="3"/>
      <c r="L983" s="3"/>
      <c r="M983" s="3"/>
      <c r="N983" s="3"/>
      <c r="O983" s="3"/>
      <c r="P983" s="3"/>
      <c r="Q983" s="3"/>
    </row>
    <row r="984" spans="1:17">
      <c r="A984" s="3"/>
      <c r="B984" s="3"/>
      <c r="C984" s="3"/>
      <c r="D984" s="3"/>
      <c r="E984" s="3"/>
      <c r="F984" s="3"/>
      <c r="G984" s="3"/>
      <c r="H984" s="3"/>
      <c r="I984" s="3"/>
      <c r="J984" s="3"/>
      <c r="K984" s="3"/>
      <c r="L984" s="3"/>
      <c r="M984" s="3"/>
      <c r="N984" s="3"/>
      <c r="O984" s="3"/>
      <c r="P984" s="3"/>
      <c r="Q984" s="3"/>
    </row>
    <row r="985" spans="1:17">
      <c r="A985" s="3"/>
      <c r="B985" s="3"/>
      <c r="C985" s="3"/>
      <c r="D985" s="3"/>
      <c r="E985" s="3"/>
      <c r="F985" s="3"/>
      <c r="G985" s="3"/>
      <c r="H985" s="3"/>
      <c r="I985" s="3"/>
      <c r="J985" s="3"/>
      <c r="K985" s="3"/>
      <c r="L985" s="3"/>
      <c r="M985" s="3"/>
      <c r="N985" s="3"/>
      <c r="O985" s="3"/>
      <c r="P985" s="3"/>
      <c r="Q985" s="3"/>
    </row>
    <row r="986" spans="1:17">
      <c r="A986" s="3"/>
      <c r="B986" s="3"/>
      <c r="C986" s="3"/>
      <c r="D986" s="3"/>
      <c r="E986" s="3"/>
      <c r="F986" s="3"/>
      <c r="G986" s="3"/>
      <c r="H986" s="3"/>
      <c r="I986" s="3"/>
      <c r="J986" s="3"/>
      <c r="K986" s="3"/>
      <c r="L986" s="3"/>
      <c r="M986" s="3"/>
      <c r="N986" s="3"/>
      <c r="O986" s="3"/>
      <c r="P986" s="3"/>
      <c r="Q986" s="3"/>
    </row>
    <row r="987" spans="1:17">
      <c r="A987" s="3"/>
      <c r="B987" s="3"/>
      <c r="C987" s="3"/>
      <c r="D987" s="3"/>
      <c r="E987" s="3"/>
      <c r="F987" s="3"/>
      <c r="G987" s="3"/>
      <c r="H987" s="3"/>
      <c r="I987" s="3"/>
      <c r="J987" s="3"/>
      <c r="K987" s="3"/>
      <c r="L987" s="3"/>
      <c r="M987" s="3"/>
      <c r="N987" s="3"/>
      <c r="O987" s="3"/>
      <c r="P987" s="3"/>
      <c r="Q987" s="3"/>
    </row>
    <row r="988" spans="1:17">
      <c r="A988" s="3"/>
      <c r="B988" s="3"/>
      <c r="C988" s="3"/>
      <c r="D988" s="3"/>
      <c r="E988" s="3"/>
      <c r="F988" s="3"/>
      <c r="G988" s="3"/>
      <c r="H988" s="3"/>
      <c r="I988" s="3"/>
      <c r="J988" s="3"/>
      <c r="K988" s="3"/>
      <c r="L988" s="3"/>
      <c r="M988" s="3"/>
      <c r="N988" s="3"/>
      <c r="O988" s="3"/>
      <c r="P988" s="3"/>
      <c r="Q988" s="3"/>
    </row>
    <row r="989" spans="1:17">
      <c r="A989" s="3"/>
      <c r="B989" s="3"/>
      <c r="C989" s="3"/>
      <c r="D989" s="3"/>
      <c r="E989" s="3"/>
      <c r="F989" s="3"/>
      <c r="G989" s="3"/>
      <c r="H989" s="3"/>
      <c r="I989" s="3"/>
      <c r="J989" s="3"/>
      <c r="K989" s="3"/>
      <c r="L989" s="3"/>
      <c r="M989" s="3"/>
      <c r="N989" s="3"/>
      <c r="O989" s="3"/>
      <c r="P989" s="3"/>
      <c r="Q989" s="3"/>
    </row>
    <row r="990" spans="1:17">
      <c r="A990" s="3"/>
      <c r="B990" s="3"/>
      <c r="C990" s="3"/>
      <c r="D990" s="3"/>
      <c r="E990" s="3"/>
      <c r="F990" s="3"/>
      <c r="G990" s="3"/>
      <c r="H990" s="3"/>
      <c r="I990" s="3"/>
      <c r="J990" s="3"/>
      <c r="K990" s="3"/>
      <c r="L990" s="3"/>
      <c r="M990" s="3"/>
      <c r="N990" s="3"/>
      <c r="O990" s="3"/>
      <c r="P990" s="3"/>
      <c r="Q990" s="3"/>
    </row>
    <row r="991" spans="1:17">
      <c r="A991" s="3"/>
      <c r="B991" s="3"/>
      <c r="C991" s="3"/>
      <c r="D991" s="3"/>
      <c r="E991" s="3"/>
      <c r="F991" s="3"/>
      <c r="G991" s="3"/>
      <c r="H991" s="3"/>
      <c r="I991" s="3"/>
      <c r="J991" s="3"/>
      <c r="K991" s="3"/>
      <c r="L991" s="3"/>
      <c r="M991" s="3"/>
      <c r="N991" s="3"/>
      <c r="O991" s="3"/>
      <c r="P991" s="3"/>
      <c r="Q991" s="3"/>
    </row>
    <row r="992" spans="1:17">
      <c r="A992" s="3"/>
      <c r="B992" s="3"/>
      <c r="C992" s="3"/>
      <c r="D992" s="3"/>
      <c r="E992" s="3"/>
      <c r="F992" s="3"/>
      <c r="G992" s="3"/>
      <c r="H992" s="3"/>
      <c r="I992" s="3"/>
      <c r="J992" s="3"/>
      <c r="K992" s="3"/>
      <c r="L992" s="3"/>
      <c r="M992" s="3"/>
      <c r="N992" s="3"/>
      <c r="O992" s="3"/>
      <c r="P992" s="3"/>
      <c r="Q992" s="3"/>
    </row>
    <row r="993" spans="1:17">
      <c r="A993" s="3"/>
      <c r="B993" s="3"/>
      <c r="C993" s="3"/>
      <c r="D993" s="3"/>
      <c r="E993" s="3"/>
      <c r="F993" s="3"/>
      <c r="G993" s="3"/>
      <c r="H993" s="3"/>
      <c r="I993" s="3"/>
      <c r="J993" s="3"/>
      <c r="K993" s="3"/>
      <c r="L993" s="3"/>
      <c r="M993" s="3"/>
      <c r="N993" s="3"/>
      <c r="O993" s="3"/>
      <c r="P993" s="3"/>
      <c r="Q993" s="3"/>
    </row>
    <row r="994" spans="1:17">
      <c r="A994" s="3"/>
      <c r="B994" s="3"/>
      <c r="C994" s="3"/>
      <c r="D994" s="3"/>
      <c r="E994" s="3"/>
      <c r="F994" s="3"/>
      <c r="G994" s="3"/>
      <c r="H994" s="3"/>
      <c r="I994" s="3"/>
      <c r="J994" s="3"/>
      <c r="K994" s="3"/>
      <c r="L994" s="3"/>
      <c r="M994" s="3"/>
      <c r="N994" s="3"/>
      <c r="O994" s="3"/>
      <c r="P994" s="3"/>
      <c r="Q994" s="3"/>
    </row>
    <row r="995" spans="1:17">
      <c r="A995" s="3"/>
      <c r="B995" s="3"/>
      <c r="C995" s="3"/>
      <c r="D995" s="3"/>
      <c r="E995" s="3"/>
      <c r="F995" s="3"/>
      <c r="G995" s="3"/>
      <c r="H995" s="3"/>
      <c r="I995" s="3"/>
      <c r="J995" s="3"/>
      <c r="K995" s="3"/>
      <c r="L995" s="3"/>
      <c r="M995" s="3"/>
      <c r="N995" s="3"/>
      <c r="O995" s="3"/>
      <c r="P995" s="3"/>
      <c r="Q995" s="3"/>
    </row>
    <row r="996" spans="1:17">
      <c r="A996" s="3"/>
      <c r="B996" s="3"/>
      <c r="C996" s="3"/>
      <c r="D996" s="3"/>
      <c r="E996" s="3"/>
      <c r="F996" s="3"/>
      <c r="G996" s="3"/>
      <c r="H996" s="3"/>
      <c r="I996" s="3"/>
      <c r="J996" s="3"/>
      <c r="K996" s="3"/>
      <c r="L996" s="3"/>
      <c r="M996" s="3"/>
      <c r="N996" s="3"/>
      <c r="O996" s="3"/>
      <c r="P996" s="3"/>
      <c r="Q996" s="3"/>
    </row>
    <row r="997" spans="1:17">
      <c r="A997" s="3"/>
      <c r="B997" s="3"/>
      <c r="C997" s="3"/>
      <c r="D997" s="3"/>
      <c r="E997" s="3"/>
      <c r="F997" s="3"/>
      <c r="G997" s="3"/>
      <c r="H997" s="3"/>
      <c r="I997" s="3"/>
      <c r="J997" s="3"/>
      <c r="K997" s="3"/>
      <c r="L997" s="3"/>
      <c r="M997" s="3"/>
      <c r="N997" s="3"/>
      <c r="O997" s="3"/>
      <c r="P997" s="3"/>
      <c r="Q997" s="3"/>
    </row>
    <row r="998" spans="1:17">
      <c r="A998" s="3"/>
      <c r="B998" s="3"/>
      <c r="C998" s="3"/>
      <c r="D998" s="3"/>
      <c r="E998" s="3"/>
      <c r="F998" s="3"/>
      <c r="G998" s="3"/>
      <c r="H998" s="3"/>
      <c r="I998" s="3"/>
      <c r="J998" s="3"/>
      <c r="K998" s="3"/>
      <c r="L998" s="3"/>
      <c r="M998" s="3"/>
      <c r="N998" s="3"/>
      <c r="O998" s="3"/>
      <c r="P998" s="3"/>
      <c r="Q998" s="3"/>
    </row>
    <row r="999" spans="1:17">
      <c r="A999" s="3"/>
      <c r="B999" s="3"/>
      <c r="C999" s="3"/>
      <c r="D999" s="3"/>
      <c r="E999" s="3"/>
      <c r="F999" s="3"/>
      <c r="G999" s="3"/>
      <c r="H999" s="3"/>
      <c r="I999" s="3"/>
      <c r="J999" s="3"/>
      <c r="K999" s="3"/>
      <c r="L999" s="3"/>
      <c r="M999" s="3"/>
      <c r="N999" s="3"/>
      <c r="O999" s="3"/>
      <c r="P999" s="3"/>
      <c r="Q999" s="3"/>
    </row>
    <row r="1000" spans="1:17">
      <c r="A1000" s="3"/>
      <c r="B1000" s="3"/>
      <c r="C1000" s="3"/>
      <c r="D1000" s="3"/>
      <c r="E1000" s="3"/>
      <c r="F1000" s="3"/>
      <c r="G1000" s="3"/>
      <c r="H1000" s="3"/>
      <c r="I1000" s="3"/>
      <c r="J1000" s="3"/>
      <c r="K1000" s="3"/>
      <c r="L1000" s="3"/>
      <c r="M1000" s="3"/>
      <c r="N1000" s="3"/>
      <c r="O1000" s="3"/>
      <c r="P1000" s="3"/>
      <c r="Q1000" s="3"/>
    </row>
    <row r="1001" spans="1:17">
      <c r="A1001" s="3"/>
      <c r="B1001" s="3"/>
      <c r="C1001" s="3"/>
      <c r="D1001" s="3"/>
      <c r="E1001" s="3"/>
      <c r="F1001" s="3"/>
      <c r="G1001" s="3"/>
      <c r="H1001" s="3"/>
      <c r="I1001" s="3"/>
      <c r="J1001" s="3"/>
      <c r="K1001" s="3"/>
      <c r="L1001" s="3"/>
      <c r="M1001" s="3"/>
      <c r="N1001" s="3"/>
      <c r="O1001" s="3"/>
      <c r="P1001" s="3"/>
      <c r="Q1001" s="3"/>
    </row>
    <row r="1002" spans="1:17">
      <c r="A1002" s="3"/>
      <c r="B1002" s="3"/>
      <c r="C1002" s="3"/>
      <c r="D1002" s="3"/>
      <c r="E1002" s="3"/>
      <c r="F1002" s="3"/>
      <c r="G1002" s="3"/>
      <c r="H1002" s="3"/>
      <c r="I1002" s="3"/>
      <c r="J1002" s="3"/>
      <c r="K1002" s="3"/>
      <c r="L1002" s="3"/>
      <c r="M1002" s="3"/>
      <c r="N1002" s="3"/>
      <c r="O1002" s="3"/>
      <c r="P1002" s="3"/>
      <c r="Q1002" s="3"/>
    </row>
    <row r="1003" spans="1:17">
      <c r="A1003" s="3"/>
      <c r="B1003" s="3"/>
      <c r="C1003" s="3"/>
      <c r="D1003" s="3"/>
      <c r="E1003" s="3"/>
      <c r="F1003" s="3"/>
      <c r="G1003" s="3"/>
      <c r="H1003" s="3"/>
      <c r="I1003" s="3"/>
      <c r="J1003" s="3"/>
      <c r="K1003" s="3"/>
      <c r="L1003" s="3"/>
      <c r="M1003" s="3"/>
      <c r="N1003" s="3"/>
      <c r="O1003" s="3"/>
      <c r="P1003" s="3"/>
      <c r="Q1003" s="3"/>
    </row>
    <row r="1004" spans="1:17">
      <c r="A1004" s="3"/>
      <c r="B1004" s="3"/>
      <c r="C1004" s="3"/>
      <c r="D1004" s="3"/>
      <c r="E1004" s="3"/>
      <c r="F1004" s="3"/>
      <c r="G1004" s="3"/>
      <c r="H1004" s="3"/>
      <c r="I1004" s="3"/>
      <c r="J1004" s="3"/>
      <c r="K1004" s="3"/>
      <c r="L1004" s="3"/>
      <c r="M1004" s="3"/>
      <c r="N1004" s="3"/>
      <c r="O1004" s="3"/>
      <c r="P1004" s="3"/>
      <c r="Q1004" s="3"/>
    </row>
    <row r="1005" spans="1:17">
      <c r="A1005" s="3"/>
      <c r="B1005" s="3"/>
      <c r="C1005" s="3"/>
      <c r="D1005" s="3"/>
      <c r="E1005" s="3"/>
      <c r="F1005" s="3"/>
      <c r="G1005" s="3"/>
      <c r="H1005" s="3"/>
      <c r="I1005" s="3"/>
      <c r="J1005" s="3"/>
      <c r="K1005" s="3"/>
      <c r="L1005" s="3"/>
      <c r="M1005" s="3"/>
      <c r="N1005" s="3"/>
      <c r="O1005" s="3"/>
      <c r="P1005" s="3"/>
      <c r="Q1005" s="3"/>
    </row>
    <row r="1006" spans="1:17">
      <c r="A1006" s="3"/>
      <c r="B1006" s="3"/>
      <c r="C1006" s="3"/>
      <c r="D1006" s="3"/>
      <c r="E1006" s="3"/>
      <c r="F1006" s="3"/>
      <c r="G1006" s="3"/>
      <c r="H1006" s="3"/>
      <c r="I1006" s="3"/>
      <c r="J1006" s="3"/>
      <c r="K1006" s="3"/>
      <c r="L1006" s="3"/>
      <c r="M1006" s="3"/>
      <c r="N1006" s="3"/>
      <c r="O1006" s="3"/>
      <c r="P1006" s="3"/>
      <c r="Q1006" s="3"/>
    </row>
    <row r="1007" spans="1:17">
      <c r="A1007" s="3"/>
      <c r="B1007" s="3"/>
      <c r="C1007" s="3"/>
      <c r="D1007" s="3"/>
      <c r="E1007" s="3"/>
      <c r="F1007" s="3"/>
      <c r="G1007" s="3"/>
      <c r="H1007" s="3"/>
      <c r="I1007" s="3"/>
      <c r="J1007" s="3"/>
      <c r="K1007" s="3"/>
      <c r="L1007" s="3"/>
      <c r="M1007" s="3"/>
      <c r="N1007" s="3"/>
      <c r="O1007" s="3"/>
      <c r="P1007" s="3"/>
      <c r="Q1007" s="3"/>
    </row>
    <row r="1008" spans="1:17">
      <c r="A1008" s="3"/>
      <c r="B1008" s="3"/>
      <c r="C1008" s="3"/>
      <c r="D1008" s="3"/>
      <c r="E1008" s="3"/>
      <c r="F1008" s="3"/>
      <c r="G1008" s="3"/>
      <c r="H1008" s="3"/>
      <c r="I1008" s="3"/>
      <c r="J1008" s="3"/>
      <c r="K1008" s="3"/>
      <c r="L1008" s="3"/>
      <c r="M1008" s="3"/>
      <c r="N1008" s="3"/>
      <c r="O1008" s="3"/>
      <c r="P1008" s="3"/>
      <c r="Q1008" s="3"/>
    </row>
    <row r="1009" spans="1:17">
      <c r="A1009" s="3"/>
      <c r="B1009" s="3"/>
      <c r="C1009" s="3"/>
      <c r="D1009" s="3"/>
      <c r="E1009" s="3"/>
      <c r="F1009" s="3"/>
      <c r="G1009" s="3"/>
      <c r="H1009" s="3"/>
      <c r="I1009" s="3"/>
      <c r="J1009" s="3"/>
      <c r="K1009" s="3"/>
      <c r="L1009" s="3"/>
      <c r="M1009" s="3"/>
      <c r="N1009" s="3"/>
      <c r="O1009" s="3"/>
      <c r="P1009" s="3"/>
      <c r="Q1009" s="3"/>
    </row>
    <row r="1010" spans="1:17">
      <c r="A1010" s="3"/>
      <c r="B1010" s="3"/>
      <c r="C1010" s="3"/>
      <c r="D1010" s="3"/>
      <c r="E1010" s="3"/>
      <c r="F1010" s="3"/>
      <c r="G1010" s="3"/>
      <c r="H1010" s="3"/>
      <c r="I1010" s="3"/>
      <c r="J1010" s="3"/>
      <c r="K1010" s="3"/>
      <c r="L1010" s="3"/>
      <c r="M1010" s="3"/>
      <c r="N1010" s="3"/>
      <c r="O1010" s="3"/>
      <c r="P1010" s="3"/>
      <c r="Q1010" s="3"/>
    </row>
    <row r="1011" spans="1:17">
      <c r="A1011" s="3"/>
      <c r="B1011" s="3"/>
      <c r="C1011" s="3"/>
      <c r="D1011" s="3"/>
      <c r="E1011" s="3"/>
      <c r="F1011" s="3"/>
      <c r="G1011" s="3"/>
      <c r="H1011" s="3"/>
      <c r="I1011" s="3"/>
      <c r="J1011" s="3"/>
      <c r="K1011" s="3"/>
      <c r="L1011" s="3"/>
      <c r="M1011" s="3"/>
      <c r="N1011" s="3"/>
      <c r="O1011" s="3"/>
      <c r="P1011" s="3"/>
      <c r="Q1011" s="3"/>
    </row>
    <row r="1012" spans="1:17">
      <c r="A1012" s="3"/>
      <c r="B1012" s="3"/>
      <c r="C1012" s="3"/>
      <c r="D1012" s="3"/>
      <c r="E1012" s="3"/>
      <c r="F1012" s="3"/>
      <c r="G1012" s="3"/>
      <c r="H1012" s="3"/>
      <c r="I1012" s="3"/>
      <c r="J1012" s="3"/>
      <c r="K1012" s="3"/>
      <c r="L1012" s="3"/>
      <c r="M1012" s="3"/>
      <c r="N1012" s="3"/>
      <c r="O1012" s="3"/>
      <c r="P1012" s="3"/>
      <c r="Q1012" s="3"/>
    </row>
    <row r="1013" spans="1:17">
      <c r="A1013" s="3"/>
      <c r="B1013" s="3"/>
      <c r="C1013" s="3"/>
      <c r="D1013" s="3"/>
      <c r="E1013" s="3"/>
      <c r="F1013" s="3"/>
      <c r="G1013" s="3"/>
      <c r="H1013" s="3"/>
      <c r="I1013" s="3"/>
      <c r="J1013" s="3"/>
      <c r="K1013" s="3"/>
      <c r="L1013" s="3"/>
      <c r="M1013" s="3"/>
      <c r="N1013" s="3"/>
      <c r="O1013" s="3"/>
      <c r="P1013" s="3"/>
      <c r="Q1013" s="3"/>
    </row>
    <row r="1014" spans="1:17">
      <c r="A1014" s="3"/>
      <c r="B1014" s="3"/>
      <c r="C1014" s="3"/>
      <c r="D1014" s="3"/>
      <c r="E1014" s="3"/>
      <c r="F1014" s="3"/>
      <c r="G1014" s="3"/>
      <c r="H1014" s="3"/>
      <c r="I1014" s="3"/>
      <c r="J1014" s="3"/>
      <c r="K1014" s="3"/>
      <c r="L1014" s="3"/>
      <c r="M1014" s="3"/>
      <c r="N1014" s="3"/>
      <c r="O1014" s="3"/>
      <c r="P1014" s="3"/>
      <c r="Q1014" s="3"/>
    </row>
    <row r="1015" spans="1:17">
      <c r="A1015" s="3"/>
      <c r="B1015" s="3"/>
      <c r="C1015" s="3"/>
      <c r="D1015" s="3"/>
      <c r="E1015" s="3"/>
      <c r="F1015" s="3"/>
      <c r="G1015" s="3"/>
      <c r="H1015" s="3"/>
      <c r="I1015" s="3"/>
      <c r="J1015" s="3"/>
      <c r="K1015" s="3"/>
      <c r="L1015" s="3"/>
      <c r="M1015" s="3"/>
      <c r="N1015" s="3"/>
      <c r="O1015" s="3"/>
      <c r="P1015" s="3"/>
      <c r="Q1015" s="3"/>
    </row>
    <row r="1016" spans="1:17">
      <c r="A1016" s="3"/>
      <c r="B1016" s="3"/>
      <c r="C1016" s="3"/>
      <c r="D1016" s="3"/>
      <c r="E1016" s="3"/>
      <c r="F1016" s="3"/>
      <c r="G1016" s="3"/>
      <c r="H1016" s="3"/>
      <c r="I1016" s="3"/>
      <c r="J1016" s="3"/>
      <c r="K1016" s="3"/>
      <c r="L1016" s="3"/>
      <c r="M1016" s="3"/>
      <c r="N1016" s="3"/>
      <c r="O1016" s="3"/>
      <c r="P1016" s="3"/>
      <c r="Q1016" s="3"/>
    </row>
    <row r="1017" spans="1:17">
      <c r="A1017" s="3"/>
      <c r="B1017" s="3"/>
      <c r="C1017" s="3"/>
      <c r="D1017" s="3"/>
      <c r="E1017" s="3"/>
      <c r="F1017" s="3"/>
      <c r="G1017" s="3"/>
      <c r="H1017" s="3"/>
      <c r="I1017" s="3"/>
      <c r="J1017" s="3"/>
      <c r="K1017" s="3"/>
      <c r="L1017" s="3"/>
      <c r="M1017" s="3"/>
      <c r="N1017" s="3"/>
      <c r="O1017" s="3"/>
      <c r="P1017" s="3"/>
      <c r="Q1017" s="3"/>
    </row>
    <row r="1018" spans="1:17">
      <c r="A1018" s="3"/>
      <c r="B1018" s="3"/>
      <c r="C1018" s="3"/>
      <c r="D1018" s="3"/>
      <c r="E1018" s="3"/>
      <c r="F1018" s="3"/>
      <c r="G1018" s="3"/>
      <c r="H1018" s="3"/>
      <c r="I1018" s="3"/>
      <c r="J1018" s="3"/>
      <c r="K1018" s="3"/>
      <c r="L1018" s="3"/>
      <c r="M1018" s="3"/>
      <c r="N1018" s="3"/>
      <c r="O1018" s="3"/>
      <c r="P1018" s="3"/>
      <c r="Q1018" s="3"/>
    </row>
    <row r="1019" spans="1:17">
      <c r="A1019" s="3"/>
      <c r="B1019" s="3"/>
      <c r="C1019" s="3"/>
      <c r="D1019" s="3"/>
      <c r="E1019" s="3"/>
      <c r="F1019" s="3"/>
      <c r="G1019" s="3"/>
      <c r="H1019" s="3"/>
      <c r="I1019" s="3"/>
      <c r="J1019" s="3"/>
      <c r="K1019" s="3"/>
      <c r="L1019" s="3"/>
      <c r="M1019" s="3"/>
      <c r="N1019" s="3"/>
      <c r="O1019" s="3"/>
      <c r="P1019" s="3"/>
      <c r="Q1019" s="3"/>
    </row>
    <row r="1020" spans="1:17">
      <c r="A1020" s="3"/>
      <c r="B1020" s="3"/>
      <c r="C1020" s="3"/>
      <c r="D1020" s="3"/>
      <c r="E1020" s="3"/>
      <c r="F1020" s="3"/>
      <c r="G1020" s="3"/>
      <c r="H1020" s="3"/>
      <c r="I1020" s="3"/>
      <c r="J1020" s="3"/>
      <c r="K1020" s="3"/>
      <c r="L1020" s="3"/>
      <c r="M1020" s="3"/>
      <c r="N1020" s="3"/>
      <c r="O1020" s="3"/>
      <c r="P1020" s="3"/>
      <c r="Q1020" s="3"/>
    </row>
    <row r="1021" spans="1:17">
      <c r="A1021" s="3"/>
      <c r="B1021" s="3"/>
      <c r="C1021" s="3"/>
      <c r="D1021" s="3"/>
      <c r="E1021" s="3"/>
      <c r="F1021" s="3"/>
      <c r="G1021" s="3"/>
      <c r="H1021" s="3"/>
      <c r="I1021" s="3"/>
      <c r="J1021" s="3"/>
      <c r="K1021" s="3"/>
      <c r="L1021" s="3"/>
      <c r="M1021" s="3"/>
      <c r="N1021" s="3"/>
      <c r="O1021" s="3"/>
      <c r="P1021" s="3"/>
      <c r="Q1021" s="3"/>
    </row>
    <row r="1022" spans="1:17">
      <c r="A1022" s="3"/>
      <c r="B1022" s="3"/>
      <c r="C1022" s="3"/>
      <c r="D1022" s="3"/>
      <c r="E1022" s="3"/>
      <c r="F1022" s="3"/>
      <c r="G1022" s="3"/>
      <c r="H1022" s="3"/>
      <c r="I1022" s="3"/>
      <c r="J1022" s="3"/>
      <c r="K1022" s="3"/>
      <c r="L1022" s="3"/>
      <c r="M1022" s="3"/>
      <c r="N1022" s="3"/>
      <c r="O1022" s="3"/>
      <c r="P1022" s="3"/>
      <c r="Q1022" s="3"/>
    </row>
    <row r="1023" spans="1:17">
      <c r="A1023" s="3"/>
      <c r="B1023" s="3"/>
      <c r="C1023" s="3"/>
      <c r="D1023" s="3"/>
      <c r="E1023" s="3"/>
      <c r="F1023" s="3"/>
      <c r="G1023" s="3"/>
      <c r="H1023" s="3"/>
      <c r="I1023" s="3"/>
      <c r="J1023" s="3"/>
      <c r="K1023" s="3"/>
      <c r="L1023" s="3"/>
      <c r="M1023" s="3"/>
      <c r="N1023" s="3"/>
      <c r="O1023" s="3"/>
      <c r="P1023" s="3"/>
      <c r="Q1023" s="3"/>
    </row>
    <row r="1024" spans="1:17">
      <c r="A1024" s="3"/>
      <c r="B1024" s="3"/>
      <c r="C1024" s="3"/>
      <c r="D1024" s="3"/>
      <c r="E1024" s="3"/>
      <c r="F1024" s="3"/>
      <c r="G1024" s="3"/>
      <c r="H1024" s="3"/>
      <c r="I1024" s="3"/>
      <c r="J1024" s="3"/>
      <c r="K1024" s="3"/>
      <c r="L1024" s="3"/>
      <c r="M1024" s="3"/>
      <c r="N1024" s="3"/>
      <c r="O1024" s="3"/>
      <c r="P1024" s="3"/>
      <c r="Q1024" s="3"/>
    </row>
    <row r="1025" spans="1:17">
      <c r="A1025" s="3"/>
      <c r="B1025" s="3"/>
      <c r="C1025" s="3"/>
      <c r="D1025" s="3"/>
      <c r="E1025" s="3"/>
      <c r="F1025" s="3"/>
      <c r="G1025" s="3"/>
      <c r="H1025" s="3"/>
      <c r="I1025" s="3"/>
      <c r="J1025" s="3"/>
      <c r="K1025" s="3"/>
      <c r="L1025" s="3"/>
      <c r="M1025" s="3"/>
      <c r="N1025" s="3"/>
      <c r="O1025" s="3"/>
      <c r="P1025" s="3"/>
      <c r="Q1025" s="3"/>
    </row>
    <row r="1026" spans="1:17">
      <c r="A1026" s="3"/>
      <c r="B1026" s="3"/>
      <c r="C1026" s="3"/>
      <c r="D1026" s="3"/>
      <c r="E1026" s="3"/>
      <c r="F1026" s="3"/>
      <c r="G1026" s="3"/>
      <c r="H1026" s="3"/>
      <c r="I1026" s="3"/>
      <c r="J1026" s="3"/>
      <c r="K1026" s="3"/>
      <c r="L1026" s="3"/>
      <c r="M1026" s="3"/>
      <c r="N1026" s="3"/>
      <c r="O1026" s="3"/>
      <c r="P1026" s="3"/>
      <c r="Q1026" s="3"/>
    </row>
    <row r="1027" spans="1:17">
      <c r="A1027" s="3"/>
      <c r="B1027" s="3"/>
      <c r="C1027" s="3"/>
      <c r="D1027" s="3"/>
      <c r="E1027" s="3"/>
      <c r="F1027" s="3"/>
      <c r="G1027" s="3"/>
      <c r="H1027" s="3"/>
      <c r="I1027" s="3"/>
      <c r="J1027" s="3"/>
      <c r="K1027" s="3"/>
      <c r="L1027" s="3"/>
      <c r="M1027" s="3"/>
      <c r="N1027" s="3"/>
      <c r="O1027" s="3"/>
      <c r="P1027" s="3"/>
      <c r="Q1027" s="3"/>
    </row>
    <row r="1028" spans="1:17">
      <c r="A1028" s="3"/>
      <c r="B1028" s="3"/>
      <c r="C1028" s="3"/>
      <c r="D1028" s="3"/>
      <c r="E1028" s="3"/>
      <c r="F1028" s="3"/>
      <c r="G1028" s="3"/>
      <c r="H1028" s="3"/>
      <c r="I1028" s="3"/>
      <c r="J1028" s="3"/>
      <c r="K1028" s="3"/>
      <c r="L1028" s="3"/>
      <c r="M1028" s="3"/>
      <c r="N1028" s="3"/>
      <c r="O1028" s="3"/>
      <c r="P1028" s="3"/>
      <c r="Q1028" s="3"/>
    </row>
    <row r="1029" spans="1:17">
      <c r="A1029" s="3"/>
      <c r="B1029" s="3"/>
      <c r="C1029" s="3"/>
      <c r="D1029" s="3"/>
      <c r="E1029" s="3"/>
      <c r="F1029" s="3"/>
      <c r="G1029" s="3"/>
      <c r="H1029" s="3"/>
      <c r="I1029" s="3"/>
      <c r="J1029" s="3"/>
      <c r="K1029" s="3"/>
      <c r="L1029" s="3"/>
      <c r="M1029" s="3"/>
      <c r="N1029" s="3"/>
      <c r="O1029" s="3"/>
      <c r="P1029" s="3"/>
      <c r="Q1029" s="3"/>
    </row>
    <row r="1030" spans="1:17">
      <c r="A1030" s="3"/>
      <c r="B1030" s="3"/>
      <c r="C1030" s="3"/>
      <c r="D1030" s="3"/>
      <c r="E1030" s="3"/>
      <c r="F1030" s="3"/>
      <c r="G1030" s="3"/>
      <c r="H1030" s="3"/>
      <c r="I1030" s="3"/>
      <c r="J1030" s="3"/>
      <c r="K1030" s="3"/>
      <c r="L1030" s="3"/>
      <c r="M1030" s="3"/>
      <c r="N1030" s="3"/>
      <c r="O1030" s="3"/>
      <c r="P1030" s="3"/>
      <c r="Q1030" s="3"/>
    </row>
    <row r="1031" spans="1:17">
      <c r="A1031" s="3"/>
      <c r="B1031" s="3"/>
      <c r="C1031" s="3"/>
      <c r="D1031" s="3"/>
      <c r="E1031" s="3"/>
      <c r="F1031" s="3"/>
      <c r="G1031" s="3"/>
      <c r="H1031" s="3"/>
      <c r="I1031" s="3"/>
      <c r="J1031" s="3"/>
      <c r="K1031" s="3"/>
      <c r="L1031" s="3"/>
      <c r="M1031" s="3"/>
      <c r="N1031" s="3"/>
      <c r="O1031" s="3"/>
      <c r="P1031" s="3"/>
      <c r="Q1031" s="3"/>
    </row>
    <row r="1032" spans="1:17">
      <c r="A1032" s="3"/>
      <c r="B1032" s="3"/>
      <c r="C1032" s="3"/>
      <c r="D1032" s="3"/>
      <c r="E1032" s="3"/>
      <c r="F1032" s="3"/>
      <c r="G1032" s="3"/>
      <c r="H1032" s="3"/>
      <c r="I1032" s="3"/>
      <c r="J1032" s="3"/>
      <c r="K1032" s="3"/>
      <c r="L1032" s="3"/>
      <c r="M1032" s="3"/>
      <c r="N1032" s="3"/>
      <c r="O1032" s="3"/>
      <c r="P1032" s="3"/>
      <c r="Q1032" s="3"/>
    </row>
    <row r="1033" spans="1:17">
      <c r="A1033" s="3"/>
      <c r="B1033" s="3"/>
      <c r="C1033" s="3"/>
      <c r="D1033" s="3"/>
      <c r="E1033" s="3"/>
      <c r="F1033" s="3"/>
      <c r="G1033" s="3"/>
      <c r="H1033" s="3"/>
      <c r="I1033" s="3"/>
      <c r="J1033" s="3"/>
      <c r="K1033" s="3"/>
      <c r="L1033" s="3"/>
      <c r="M1033" s="3"/>
      <c r="N1033" s="3"/>
      <c r="O1033" s="3"/>
      <c r="P1033" s="3"/>
      <c r="Q1033" s="3"/>
    </row>
    <row r="1034" spans="1:17">
      <c r="A1034" s="3"/>
      <c r="B1034" s="3"/>
      <c r="C1034" s="3"/>
      <c r="D1034" s="3"/>
      <c r="E1034" s="3"/>
      <c r="F1034" s="3"/>
      <c r="G1034" s="3"/>
      <c r="H1034" s="3"/>
      <c r="I1034" s="3"/>
      <c r="J1034" s="3"/>
      <c r="K1034" s="3"/>
      <c r="L1034" s="3"/>
      <c r="M1034" s="3"/>
      <c r="N1034" s="3"/>
      <c r="O1034" s="3"/>
      <c r="P1034" s="3"/>
      <c r="Q1034" s="3"/>
    </row>
    <row r="1035" spans="1:17">
      <c r="A1035" s="3"/>
      <c r="B1035" s="3"/>
      <c r="C1035" s="3"/>
      <c r="D1035" s="3"/>
      <c r="E1035" s="3"/>
      <c r="F1035" s="3"/>
      <c r="G1035" s="3"/>
      <c r="H1035" s="3"/>
      <c r="I1035" s="3"/>
      <c r="J1035" s="3"/>
      <c r="K1035" s="3"/>
      <c r="L1035" s="3"/>
      <c r="M1035" s="3"/>
      <c r="N1035" s="3"/>
      <c r="O1035" s="3"/>
      <c r="P1035" s="3"/>
      <c r="Q1035" s="3"/>
    </row>
    <row r="1036" spans="1:17">
      <c r="A1036" s="3"/>
      <c r="B1036" s="3"/>
      <c r="C1036" s="3"/>
      <c r="D1036" s="3"/>
      <c r="E1036" s="3"/>
      <c r="F1036" s="3"/>
      <c r="G1036" s="3"/>
      <c r="H1036" s="3"/>
      <c r="I1036" s="3"/>
      <c r="J1036" s="3"/>
      <c r="K1036" s="3"/>
      <c r="L1036" s="3"/>
      <c r="M1036" s="3"/>
      <c r="N1036" s="3"/>
      <c r="O1036" s="3"/>
      <c r="P1036" s="3"/>
      <c r="Q1036" s="3"/>
    </row>
    <row r="1037" spans="1:17">
      <c r="A1037" s="3"/>
      <c r="B1037" s="3"/>
      <c r="C1037" s="3"/>
      <c r="D1037" s="3"/>
      <c r="E1037" s="3"/>
      <c r="F1037" s="3"/>
      <c r="G1037" s="3"/>
      <c r="H1037" s="3"/>
      <c r="I1037" s="3"/>
      <c r="J1037" s="3"/>
      <c r="K1037" s="3"/>
      <c r="L1037" s="3"/>
      <c r="M1037" s="3"/>
      <c r="N1037" s="3"/>
      <c r="O1037" s="3"/>
      <c r="P1037" s="3"/>
      <c r="Q1037" s="3"/>
    </row>
    <row r="1038" spans="1:17">
      <c r="A1038" s="3"/>
      <c r="B1038" s="3"/>
      <c r="C1038" s="3"/>
      <c r="D1038" s="3"/>
      <c r="E1038" s="3"/>
      <c r="F1038" s="3"/>
      <c r="G1038" s="3"/>
      <c r="H1038" s="3"/>
      <c r="I1038" s="3"/>
      <c r="J1038" s="3"/>
      <c r="K1038" s="3"/>
      <c r="L1038" s="3"/>
      <c r="M1038" s="3"/>
      <c r="N1038" s="3"/>
      <c r="O1038" s="3"/>
      <c r="P1038" s="3"/>
      <c r="Q1038" s="3"/>
    </row>
    <row r="1039" spans="1:17">
      <c r="A1039" s="3"/>
      <c r="B1039" s="3"/>
      <c r="C1039" s="3"/>
      <c r="D1039" s="3"/>
      <c r="E1039" s="3"/>
      <c r="F1039" s="3"/>
      <c r="G1039" s="3"/>
      <c r="H1039" s="3"/>
      <c r="I1039" s="3"/>
      <c r="J1039" s="3"/>
      <c r="K1039" s="3"/>
      <c r="L1039" s="3"/>
      <c r="M1039" s="3"/>
      <c r="N1039" s="3"/>
      <c r="O1039" s="3"/>
      <c r="P1039" s="3"/>
      <c r="Q1039" s="3"/>
    </row>
    <row r="1040" spans="1:17">
      <c r="A1040" s="3"/>
      <c r="B1040" s="3"/>
      <c r="C1040" s="3"/>
      <c r="D1040" s="3"/>
      <c r="E1040" s="3"/>
      <c r="F1040" s="3"/>
      <c r="G1040" s="3"/>
      <c r="H1040" s="3"/>
      <c r="I1040" s="3"/>
      <c r="J1040" s="3"/>
      <c r="K1040" s="3"/>
      <c r="L1040" s="3"/>
      <c r="M1040" s="3"/>
      <c r="N1040" s="3"/>
      <c r="O1040" s="3"/>
      <c r="P1040" s="3"/>
      <c r="Q1040" s="3"/>
    </row>
    <row r="1041" spans="1:17">
      <c r="A1041" s="3"/>
      <c r="B1041" s="3"/>
      <c r="C1041" s="3"/>
      <c r="D1041" s="3"/>
      <c r="E1041" s="3"/>
      <c r="F1041" s="3"/>
      <c r="G1041" s="3"/>
      <c r="H1041" s="3"/>
      <c r="I1041" s="3"/>
      <c r="J1041" s="3"/>
      <c r="K1041" s="3"/>
      <c r="L1041" s="3"/>
      <c r="M1041" s="3"/>
      <c r="N1041" s="3"/>
      <c r="O1041" s="3"/>
      <c r="P1041" s="3"/>
      <c r="Q1041" s="3"/>
    </row>
    <row r="1042" spans="1:17">
      <c r="A1042" s="3"/>
      <c r="B1042" s="3"/>
      <c r="C1042" s="3"/>
      <c r="D1042" s="3"/>
      <c r="E1042" s="3"/>
      <c r="F1042" s="3"/>
      <c r="G1042" s="3"/>
      <c r="H1042" s="3"/>
      <c r="I1042" s="3"/>
      <c r="J1042" s="3"/>
      <c r="K1042" s="3"/>
      <c r="L1042" s="3"/>
      <c r="M1042" s="3"/>
      <c r="N1042" s="3"/>
      <c r="O1042" s="3"/>
      <c r="P1042" s="3"/>
      <c r="Q1042" s="3"/>
    </row>
    <row r="1043" spans="1:17">
      <c r="A1043" s="3"/>
      <c r="B1043" s="3"/>
      <c r="C1043" s="3"/>
      <c r="D1043" s="3"/>
      <c r="E1043" s="3"/>
      <c r="F1043" s="3"/>
      <c r="G1043" s="3"/>
      <c r="H1043" s="3"/>
      <c r="I1043" s="3"/>
      <c r="J1043" s="3"/>
      <c r="K1043" s="3"/>
      <c r="L1043" s="3"/>
      <c r="M1043" s="3"/>
      <c r="N1043" s="3"/>
      <c r="O1043" s="3"/>
      <c r="P1043" s="3"/>
      <c r="Q1043" s="3"/>
    </row>
    <row r="1044" spans="1:17">
      <c r="A1044" s="3"/>
      <c r="B1044" s="3"/>
      <c r="C1044" s="3"/>
      <c r="D1044" s="3"/>
      <c r="E1044" s="3"/>
      <c r="F1044" s="3"/>
      <c r="G1044" s="3"/>
      <c r="H1044" s="3"/>
      <c r="I1044" s="3"/>
      <c r="J1044" s="3"/>
      <c r="K1044" s="3"/>
      <c r="L1044" s="3"/>
      <c r="M1044" s="3"/>
      <c r="N1044" s="3"/>
      <c r="O1044" s="3"/>
      <c r="P1044" s="3"/>
      <c r="Q1044" s="3"/>
    </row>
    <row r="1045" spans="1:17">
      <c r="A1045" s="3"/>
      <c r="B1045" s="3"/>
      <c r="C1045" s="3"/>
      <c r="D1045" s="3"/>
      <c r="E1045" s="3"/>
      <c r="F1045" s="3"/>
      <c r="G1045" s="3"/>
      <c r="H1045" s="3"/>
      <c r="I1045" s="3"/>
      <c r="J1045" s="3"/>
      <c r="K1045" s="3"/>
      <c r="L1045" s="3"/>
      <c r="M1045" s="3"/>
      <c r="N1045" s="3"/>
      <c r="O1045" s="3"/>
      <c r="P1045" s="3"/>
      <c r="Q1045" s="3"/>
    </row>
    <row r="1046" spans="1:17">
      <c r="A1046" s="3"/>
      <c r="B1046" s="3"/>
      <c r="C1046" s="3"/>
      <c r="D1046" s="3"/>
      <c r="E1046" s="3"/>
      <c r="F1046" s="3"/>
      <c r="G1046" s="3"/>
      <c r="H1046" s="3"/>
      <c r="I1046" s="3"/>
      <c r="J1046" s="3"/>
      <c r="K1046" s="3"/>
      <c r="L1046" s="3"/>
      <c r="M1046" s="3"/>
      <c r="N1046" s="3"/>
      <c r="O1046" s="3"/>
      <c r="P1046" s="3"/>
      <c r="Q1046" s="3"/>
    </row>
    <row r="1047" spans="1:17">
      <c r="A1047" s="3"/>
      <c r="B1047" s="3"/>
      <c r="C1047" s="3"/>
      <c r="D1047" s="3"/>
      <c r="E1047" s="3"/>
      <c r="F1047" s="3"/>
      <c r="G1047" s="3"/>
      <c r="H1047" s="3"/>
      <c r="I1047" s="3"/>
      <c r="J1047" s="3"/>
      <c r="K1047" s="3"/>
      <c r="L1047" s="3"/>
      <c r="M1047" s="3"/>
      <c r="N1047" s="3"/>
      <c r="O1047" s="3"/>
      <c r="P1047" s="3"/>
      <c r="Q1047" s="3"/>
    </row>
    <row r="1048" spans="1:17">
      <c r="A1048" s="3"/>
      <c r="B1048" s="3"/>
      <c r="C1048" s="3"/>
      <c r="D1048" s="3"/>
      <c r="E1048" s="3"/>
      <c r="F1048" s="3"/>
      <c r="G1048" s="3"/>
      <c r="H1048" s="3"/>
      <c r="I1048" s="3"/>
      <c r="J1048" s="3"/>
      <c r="K1048" s="3"/>
      <c r="L1048" s="3"/>
      <c r="M1048" s="3"/>
      <c r="N1048" s="3"/>
      <c r="O1048" s="3"/>
      <c r="P1048" s="3"/>
      <c r="Q1048" s="3"/>
    </row>
    <row r="1049" spans="1:17">
      <c r="A1049" s="3"/>
      <c r="B1049" s="3"/>
      <c r="C1049" s="3"/>
      <c r="D1049" s="3"/>
      <c r="E1049" s="3"/>
      <c r="F1049" s="3"/>
      <c r="G1049" s="3"/>
      <c r="H1049" s="3"/>
      <c r="I1049" s="3"/>
      <c r="J1049" s="3"/>
      <c r="K1049" s="3"/>
      <c r="L1049" s="3"/>
      <c r="M1049" s="3"/>
      <c r="N1049" s="3"/>
      <c r="O1049" s="3"/>
      <c r="P1049" s="3"/>
      <c r="Q1049" s="3"/>
    </row>
    <row r="1050" spans="1:17">
      <c r="A1050" s="3"/>
      <c r="B1050" s="3"/>
      <c r="C1050" s="3"/>
      <c r="D1050" s="3"/>
      <c r="E1050" s="3"/>
      <c r="F1050" s="3"/>
      <c r="G1050" s="3"/>
      <c r="H1050" s="3"/>
      <c r="I1050" s="3"/>
      <c r="J1050" s="3"/>
      <c r="K1050" s="3"/>
      <c r="L1050" s="3"/>
      <c r="M1050" s="3"/>
      <c r="N1050" s="3"/>
      <c r="O1050" s="3"/>
      <c r="P1050" s="3"/>
      <c r="Q1050" s="3"/>
    </row>
    <row r="1051" spans="1:17">
      <c r="A1051" s="3"/>
      <c r="B1051" s="3"/>
      <c r="C1051" s="3"/>
      <c r="D1051" s="3"/>
      <c r="E1051" s="3"/>
      <c r="F1051" s="3"/>
      <c r="G1051" s="3"/>
      <c r="H1051" s="3"/>
      <c r="I1051" s="3"/>
      <c r="J1051" s="3"/>
      <c r="K1051" s="3"/>
      <c r="L1051" s="3"/>
      <c r="M1051" s="3"/>
      <c r="N1051" s="3"/>
      <c r="O1051" s="3"/>
      <c r="P1051" s="3"/>
      <c r="Q1051" s="3"/>
    </row>
    <row r="1052" spans="1:17">
      <c r="A1052" s="3"/>
      <c r="B1052" s="3"/>
      <c r="C1052" s="3"/>
      <c r="D1052" s="3"/>
      <c r="E1052" s="3"/>
      <c r="F1052" s="3"/>
      <c r="G1052" s="3"/>
      <c r="H1052" s="3"/>
      <c r="I1052" s="3"/>
      <c r="J1052" s="3"/>
      <c r="K1052" s="3"/>
      <c r="L1052" s="3"/>
      <c r="M1052" s="3"/>
      <c r="N1052" s="3"/>
      <c r="O1052" s="3"/>
      <c r="P1052" s="3"/>
      <c r="Q1052" s="3"/>
    </row>
    <row r="1053" spans="1:17">
      <c r="A1053" s="3"/>
      <c r="B1053" s="3"/>
      <c r="C1053" s="3"/>
      <c r="D1053" s="3"/>
      <c r="E1053" s="3"/>
      <c r="F1053" s="3"/>
      <c r="G1053" s="3"/>
      <c r="H1053" s="3"/>
      <c r="I1053" s="3"/>
      <c r="J1053" s="3"/>
      <c r="K1053" s="3"/>
      <c r="L1053" s="3"/>
      <c r="M1053" s="3"/>
      <c r="N1053" s="3"/>
      <c r="O1053" s="3"/>
      <c r="P1053" s="3"/>
      <c r="Q1053" s="3"/>
    </row>
    <row r="1054" spans="1:17">
      <c r="A1054" s="3"/>
      <c r="B1054" s="3"/>
      <c r="C1054" s="3"/>
      <c r="D1054" s="3"/>
      <c r="E1054" s="3"/>
      <c r="F1054" s="3"/>
      <c r="G1054" s="3"/>
      <c r="H1054" s="3"/>
      <c r="I1054" s="3"/>
      <c r="J1054" s="3"/>
      <c r="K1054" s="3"/>
      <c r="L1054" s="3"/>
      <c r="M1054" s="3"/>
      <c r="N1054" s="3"/>
      <c r="O1054" s="3"/>
      <c r="P1054" s="3"/>
      <c r="Q1054" s="3"/>
    </row>
    <row r="1055" spans="1:17">
      <c r="A1055" s="3"/>
      <c r="B1055" s="3"/>
      <c r="C1055" s="3"/>
      <c r="D1055" s="3"/>
      <c r="E1055" s="3"/>
      <c r="F1055" s="3"/>
      <c r="G1055" s="3"/>
      <c r="H1055" s="3"/>
      <c r="I1055" s="3"/>
      <c r="J1055" s="3"/>
      <c r="K1055" s="3"/>
      <c r="L1055" s="3"/>
      <c r="M1055" s="3"/>
      <c r="N1055" s="3"/>
      <c r="O1055" s="3"/>
      <c r="P1055" s="3"/>
      <c r="Q1055" s="3"/>
    </row>
    <row r="1056" spans="1:17">
      <c r="A1056" s="3"/>
      <c r="B1056" s="3"/>
      <c r="C1056" s="3"/>
      <c r="D1056" s="3"/>
      <c r="E1056" s="3"/>
      <c r="F1056" s="3"/>
      <c r="G1056" s="3"/>
      <c r="H1056" s="3"/>
      <c r="I1056" s="3"/>
      <c r="J1056" s="3"/>
      <c r="K1056" s="3"/>
      <c r="L1056" s="3"/>
      <c r="M1056" s="3"/>
      <c r="N1056" s="3"/>
      <c r="O1056" s="3"/>
      <c r="P1056" s="3"/>
      <c r="Q1056" s="3"/>
    </row>
    <row r="1057" spans="1:17">
      <c r="A1057" s="3"/>
      <c r="B1057" s="3"/>
      <c r="C1057" s="3"/>
      <c r="D1057" s="3"/>
      <c r="E1057" s="3"/>
      <c r="F1057" s="3"/>
      <c r="G1057" s="3"/>
      <c r="H1057" s="3"/>
      <c r="I1057" s="3"/>
      <c r="J1057" s="3"/>
      <c r="K1057" s="3"/>
      <c r="L1057" s="3"/>
      <c r="M1057" s="3"/>
      <c r="N1057" s="3"/>
      <c r="O1057" s="3"/>
      <c r="P1057" s="3"/>
      <c r="Q1057" s="3"/>
    </row>
    <row r="1058" spans="1:17">
      <c r="A1058" s="3"/>
      <c r="B1058" s="3"/>
      <c r="C1058" s="3"/>
      <c r="D1058" s="3"/>
      <c r="E1058" s="3"/>
      <c r="F1058" s="3"/>
      <c r="G1058" s="3"/>
      <c r="H1058" s="3"/>
      <c r="I1058" s="3"/>
      <c r="J1058" s="3"/>
      <c r="K1058" s="3"/>
      <c r="L1058" s="3"/>
      <c r="M1058" s="3"/>
      <c r="N1058" s="3"/>
      <c r="O1058" s="3"/>
      <c r="P1058" s="3"/>
      <c r="Q1058" s="3"/>
    </row>
    <row r="1059" spans="1:17">
      <c r="A1059" s="3"/>
      <c r="B1059" s="3"/>
      <c r="C1059" s="3"/>
      <c r="D1059" s="3"/>
      <c r="E1059" s="3"/>
      <c r="F1059" s="3"/>
      <c r="G1059" s="3"/>
      <c r="H1059" s="3"/>
      <c r="I1059" s="3"/>
      <c r="J1059" s="3"/>
      <c r="K1059" s="3"/>
      <c r="L1059" s="3"/>
      <c r="M1059" s="3"/>
      <c r="N1059" s="3"/>
      <c r="O1059" s="3"/>
      <c r="P1059" s="3"/>
      <c r="Q1059" s="3"/>
    </row>
    <row r="1060" spans="1:17">
      <c r="A1060" s="3"/>
      <c r="B1060" s="3"/>
      <c r="C1060" s="3"/>
      <c r="D1060" s="3"/>
      <c r="E1060" s="3"/>
      <c r="F1060" s="3"/>
      <c r="G1060" s="3"/>
      <c r="H1060" s="3"/>
      <c r="I1060" s="3"/>
      <c r="J1060" s="3"/>
      <c r="K1060" s="3"/>
      <c r="L1060" s="3"/>
      <c r="M1060" s="3"/>
      <c r="N1060" s="3"/>
      <c r="O1060" s="3"/>
      <c r="P1060" s="3"/>
      <c r="Q1060" s="3"/>
    </row>
    <row r="1061" spans="1:17">
      <c r="A1061" s="3"/>
      <c r="B1061" s="3"/>
      <c r="C1061" s="3"/>
      <c r="D1061" s="3"/>
      <c r="E1061" s="3"/>
      <c r="F1061" s="3"/>
      <c r="G1061" s="3"/>
      <c r="H1061" s="3"/>
      <c r="I1061" s="3"/>
      <c r="J1061" s="3"/>
      <c r="K1061" s="3"/>
      <c r="L1061" s="3"/>
      <c r="M1061" s="3"/>
      <c r="N1061" s="3"/>
      <c r="O1061" s="3"/>
      <c r="P1061" s="3"/>
      <c r="Q1061" s="3"/>
    </row>
    <row r="1062" spans="1:17">
      <c r="A1062" s="3"/>
      <c r="B1062" s="3"/>
      <c r="C1062" s="3"/>
      <c r="D1062" s="3"/>
      <c r="E1062" s="3"/>
      <c r="F1062" s="3"/>
      <c r="G1062" s="3"/>
      <c r="H1062" s="3"/>
      <c r="I1062" s="3"/>
      <c r="J1062" s="3"/>
      <c r="K1062" s="3"/>
      <c r="L1062" s="3"/>
      <c r="M1062" s="3"/>
      <c r="N1062" s="3"/>
      <c r="O1062" s="3"/>
      <c r="P1062" s="3"/>
      <c r="Q1062" s="3"/>
    </row>
    <row r="1063" spans="1:17">
      <c r="A1063" s="3"/>
      <c r="B1063" s="3"/>
      <c r="C1063" s="3"/>
      <c r="D1063" s="3"/>
      <c r="E1063" s="3"/>
      <c r="F1063" s="3"/>
      <c r="G1063" s="3"/>
      <c r="H1063" s="3"/>
      <c r="I1063" s="3"/>
      <c r="J1063" s="3"/>
      <c r="K1063" s="3"/>
      <c r="L1063" s="3"/>
      <c r="M1063" s="3"/>
      <c r="N1063" s="3"/>
      <c r="O1063" s="3"/>
      <c r="P1063" s="3"/>
      <c r="Q1063" s="3"/>
    </row>
    <row r="1064" spans="1:17">
      <c r="A1064" s="3"/>
      <c r="B1064" s="3"/>
      <c r="C1064" s="3"/>
      <c r="D1064" s="3"/>
      <c r="E1064" s="3"/>
      <c r="F1064" s="3"/>
      <c r="G1064" s="3"/>
      <c r="H1064" s="3"/>
      <c r="I1064" s="3"/>
      <c r="J1064" s="3"/>
      <c r="K1064" s="3"/>
      <c r="L1064" s="3"/>
      <c r="M1064" s="3"/>
      <c r="N1064" s="3"/>
      <c r="O1064" s="3"/>
      <c r="P1064" s="3"/>
      <c r="Q1064" s="3"/>
    </row>
    <row r="1065" spans="1:17">
      <c r="A1065" s="3"/>
      <c r="B1065" s="3"/>
      <c r="C1065" s="3"/>
      <c r="D1065" s="3"/>
      <c r="E1065" s="3"/>
      <c r="F1065" s="3"/>
      <c r="G1065" s="3"/>
      <c r="H1065" s="3"/>
      <c r="I1065" s="3"/>
      <c r="J1065" s="3"/>
      <c r="K1065" s="3"/>
      <c r="L1065" s="3"/>
      <c r="M1065" s="3"/>
      <c r="N1065" s="3"/>
      <c r="O1065" s="3"/>
      <c r="P1065" s="3"/>
      <c r="Q1065" s="3"/>
    </row>
    <row r="1066" spans="1:17">
      <c r="A1066" s="3"/>
      <c r="B1066" s="3"/>
      <c r="C1066" s="3"/>
      <c r="D1066" s="3"/>
      <c r="E1066" s="3"/>
      <c r="F1066" s="3"/>
      <c r="G1066" s="3"/>
      <c r="H1066" s="3"/>
      <c r="I1066" s="3"/>
      <c r="J1066" s="3"/>
      <c r="K1066" s="3"/>
      <c r="L1066" s="3"/>
      <c r="M1066" s="3"/>
      <c r="N1066" s="3"/>
      <c r="O1066" s="3"/>
      <c r="P1066" s="3"/>
      <c r="Q1066" s="3"/>
    </row>
    <row r="1067" spans="1:17">
      <c r="A1067" s="3"/>
      <c r="B1067" s="3"/>
      <c r="C1067" s="3"/>
      <c r="D1067" s="3"/>
      <c r="E1067" s="3"/>
      <c r="F1067" s="3"/>
      <c r="G1067" s="3"/>
      <c r="H1067" s="3"/>
      <c r="I1067" s="3"/>
      <c r="J1067" s="3"/>
      <c r="K1067" s="3"/>
      <c r="L1067" s="3"/>
      <c r="M1067" s="3"/>
      <c r="N1067" s="3"/>
      <c r="O1067" s="3"/>
      <c r="P1067" s="3"/>
      <c r="Q1067" s="3"/>
    </row>
    <row r="1068" spans="1:17">
      <c r="A1068" s="3"/>
      <c r="B1068" s="3"/>
      <c r="C1068" s="3"/>
      <c r="D1068" s="3"/>
      <c r="E1068" s="3"/>
      <c r="F1068" s="3"/>
      <c r="G1068" s="3"/>
      <c r="H1068" s="3"/>
      <c r="I1068" s="3"/>
      <c r="J1068" s="3"/>
      <c r="K1068" s="3"/>
      <c r="L1068" s="3"/>
      <c r="M1068" s="3"/>
      <c r="N1068" s="3"/>
      <c r="O1068" s="3"/>
      <c r="P1068" s="3"/>
      <c r="Q1068" s="3"/>
    </row>
    <row r="1069" spans="1:17">
      <c r="A1069" s="3"/>
      <c r="B1069" s="3"/>
      <c r="C1069" s="3"/>
      <c r="D1069" s="3"/>
      <c r="E1069" s="3"/>
      <c r="F1069" s="3"/>
      <c r="G1069" s="3"/>
      <c r="H1069" s="3"/>
      <c r="I1069" s="3"/>
      <c r="J1069" s="3"/>
      <c r="K1069" s="3"/>
      <c r="L1069" s="3"/>
      <c r="M1069" s="3"/>
      <c r="N1069" s="3"/>
      <c r="O1069" s="3"/>
      <c r="P1069" s="3"/>
      <c r="Q1069" s="3"/>
    </row>
    <row r="1070" spans="1:17">
      <c r="A1070" s="3"/>
      <c r="B1070" s="3"/>
      <c r="C1070" s="3"/>
      <c r="D1070" s="3"/>
      <c r="E1070" s="3"/>
      <c r="F1070" s="3"/>
      <c r="G1070" s="3"/>
      <c r="H1070" s="3"/>
      <c r="I1070" s="3"/>
      <c r="J1070" s="3"/>
      <c r="K1070" s="3"/>
      <c r="L1070" s="3"/>
      <c r="M1070" s="3"/>
      <c r="N1070" s="3"/>
      <c r="O1070" s="3"/>
      <c r="P1070" s="3"/>
      <c r="Q1070" s="3"/>
    </row>
    <row r="1071" spans="1:17">
      <c r="A1071" s="3"/>
      <c r="B1071" s="3"/>
      <c r="C1071" s="3"/>
      <c r="D1071" s="3"/>
      <c r="E1071" s="3"/>
      <c r="F1071" s="3"/>
      <c r="G1071" s="3"/>
      <c r="H1071" s="3"/>
      <c r="I1071" s="3"/>
      <c r="J1071" s="3"/>
      <c r="K1071" s="3"/>
      <c r="L1071" s="3"/>
      <c r="M1071" s="3"/>
      <c r="N1071" s="3"/>
      <c r="O1071" s="3"/>
      <c r="P1071" s="3"/>
      <c r="Q1071" s="3"/>
    </row>
    <row r="1072" spans="1:17">
      <c r="A1072" s="3"/>
      <c r="B1072" s="3"/>
      <c r="C1072" s="3"/>
      <c r="D1072" s="3"/>
      <c r="E1072" s="3"/>
      <c r="F1072" s="3"/>
      <c r="G1072" s="3"/>
      <c r="H1072" s="3"/>
      <c r="I1072" s="3"/>
      <c r="J1072" s="3"/>
      <c r="K1072" s="3"/>
      <c r="L1072" s="3"/>
      <c r="M1072" s="3"/>
      <c r="N1072" s="3"/>
      <c r="O1072" s="3"/>
      <c r="P1072" s="3"/>
      <c r="Q1072" s="3"/>
    </row>
    <row r="1073" spans="1:17">
      <c r="A1073" s="3"/>
      <c r="B1073" s="3"/>
      <c r="C1073" s="3"/>
      <c r="D1073" s="3"/>
      <c r="E1073" s="3"/>
      <c r="F1073" s="3"/>
      <c r="G1073" s="3"/>
      <c r="H1073" s="3"/>
      <c r="I1073" s="3"/>
      <c r="J1073" s="3"/>
      <c r="K1073" s="3"/>
      <c r="L1073" s="3"/>
      <c r="M1073" s="3"/>
      <c r="N1073" s="3"/>
      <c r="O1073" s="3"/>
      <c r="P1073" s="3"/>
      <c r="Q1073" s="3"/>
    </row>
    <row r="1074" spans="1:17">
      <c r="A1074" s="3"/>
      <c r="B1074" s="3"/>
      <c r="C1074" s="3"/>
      <c r="D1074" s="3"/>
      <c r="E1074" s="3"/>
      <c r="F1074" s="3"/>
      <c r="G1074" s="3"/>
      <c r="H1074" s="3"/>
      <c r="I1074" s="3"/>
      <c r="J1074" s="3"/>
      <c r="K1074" s="3"/>
      <c r="L1074" s="3"/>
      <c r="M1074" s="3"/>
      <c r="N1074" s="3"/>
      <c r="O1074" s="3"/>
      <c r="P1074" s="3"/>
      <c r="Q1074" s="3"/>
    </row>
    <row r="1075" spans="1:17">
      <c r="A1075" s="3"/>
      <c r="B1075" s="3"/>
      <c r="C1075" s="3"/>
      <c r="D1075" s="3"/>
      <c r="E1075" s="3"/>
      <c r="F1075" s="3"/>
      <c r="G1075" s="3"/>
      <c r="H1075" s="3"/>
      <c r="I1075" s="3"/>
      <c r="J1075" s="3"/>
      <c r="K1075" s="3"/>
      <c r="L1075" s="3"/>
      <c r="M1075" s="3"/>
      <c r="N1075" s="3"/>
      <c r="O1075" s="3"/>
      <c r="P1075" s="3"/>
      <c r="Q1075" s="3"/>
    </row>
    <row r="1076" spans="1:17">
      <c r="A1076" s="3"/>
      <c r="B1076" s="3"/>
      <c r="C1076" s="3"/>
      <c r="D1076" s="3"/>
      <c r="E1076" s="3"/>
      <c r="F1076" s="3"/>
      <c r="G1076" s="3"/>
      <c r="H1076" s="3"/>
      <c r="I1076" s="3"/>
      <c r="J1076" s="3"/>
      <c r="K1076" s="3"/>
      <c r="L1076" s="3"/>
      <c r="M1076" s="3"/>
      <c r="N1076" s="3"/>
      <c r="O1076" s="3"/>
      <c r="P1076" s="3"/>
      <c r="Q1076" s="3"/>
    </row>
    <row r="1077" spans="1:17">
      <c r="A1077" s="3"/>
      <c r="B1077" s="3"/>
      <c r="C1077" s="3"/>
      <c r="D1077" s="3"/>
      <c r="E1077" s="3"/>
      <c r="F1077" s="3"/>
      <c r="G1077" s="3"/>
      <c r="H1077" s="3"/>
      <c r="I1077" s="3"/>
      <c r="J1077" s="3"/>
      <c r="K1077" s="3"/>
      <c r="L1077" s="3"/>
      <c r="M1077" s="3"/>
      <c r="N1077" s="3"/>
      <c r="O1077" s="3"/>
      <c r="P1077" s="3"/>
      <c r="Q1077" s="3"/>
    </row>
    <row r="1078" spans="1:17">
      <c r="A1078" s="3"/>
      <c r="B1078" s="3"/>
      <c r="C1078" s="3"/>
      <c r="D1078" s="3"/>
      <c r="E1078" s="3"/>
      <c r="F1078" s="3"/>
      <c r="G1078" s="3"/>
      <c r="H1078" s="3"/>
      <c r="I1078" s="3"/>
      <c r="J1078" s="3"/>
      <c r="K1078" s="3"/>
      <c r="L1078" s="3"/>
      <c r="M1078" s="3"/>
      <c r="N1078" s="3"/>
      <c r="O1078" s="3"/>
      <c r="P1078" s="3"/>
      <c r="Q1078" s="3"/>
    </row>
    <row r="1079" spans="1:17">
      <c r="A1079" s="3"/>
      <c r="B1079" s="3"/>
      <c r="C1079" s="3"/>
      <c r="D1079" s="3"/>
      <c r="E1079" s="3"/>
      <c r="F1079" s="3"/>
      <c r="G1079" s="3"/>
      <c r="H1079" s="3"/>
      <c r="I1079" s="3"/>
      <c r="J1079" s="3"/>
      <c r="K1079" s="3"/>
      <c r="L1079" s="3"/>
      <c r="M1079" s="3"/>
      <c r="N1079" s="3"/>
      <c r="O1079" s="3"/>
      <c r="P1079" s="3"/>
      <c r="Q1079" s="3"/>
    </row>
    <row r="1080" spans="1:17">
      <c r="A1080" s="3"/>
      <c r="B1080" s="3"/>
      <c r="C1080" s="3"/>
      <c r="D1080" s="3"/>
      <c r="E1080" s="3"/>
      <c r="F1080" s="3"/>
      <c r="G1080" s="3"/>
      <c r="H1080" s="3"/>
      <c r="I1080" s="3"/>
      <c r="J1080" s="3"/>
      <c r="K1080" s="3"/>
      <c r="L1080" s="3"/>
      <c r="M1080" s="3"/>
      <c r="N1080" s="3"/>
      <c r="O1080" s="3"/>
      <c r="P1080" s="3"/>
      <c r="Q1080" s="3"/>
    </row>
    <row r="1081" spans="1:17">
      <c r="A1081" s="3"/>
      <c r="B1081" s="3"/>
      <c r="C1081" s="3"/>
      <c r="D1081" s="3"/>
      <c r="E1081" s="3"/>
      <c r="F1081" s="3"/>
      <c r="G1081" s="3"/>
      <c r="H1081" s="3"/>
      <c r="I1081" s="3"/>
      <c r="J1081" s="3"/>
      <c r="K1081" s="3"/>
      <c r="L1081" s="3"/>
      <c r="M1081" s="3"/>
      <c r="N1081" s="3"/>
      <c r="O1081" s="3"/>
      <c r="P1081" s="3"/>
      <c r="Q1081" s="3"/>
    </row>
    <row r="1082" spans="1:17">
      <c r="A1082" s="3"/>
      <c r="B1082" s="3"/>
      <c r="C1082" s="3"/>
      <c r="D1082" s="3"/>
      <c r="E1082" s="3"/>
      <c r="F1082" s="3"/>
      <c r="G1082" s="3"/>
      <c r="H1082" s="3"/>
      <c r="I1082" s="3"/>
      <c r="J1082" s="3"/>
      <c r="K1082" s="3"/>
      <c r="L1082" s="3"/>
      <c r="M1082" s="3"/>
      <c r="N1082" s="3"/>
      <c r="O1082" s="3"/>
      <c r="P1082" s="3"/>
      <c r="Q1082" s="3"/>
    </row>
    <row r="1083" spans="1:17">
      <c r="A1083" s="3"/>
      <c r="B1083" s="3"/>
      <c r="C1083" s="3"/>
      <c r="D1083" s="3"/>
      <c r="E1083" s="3"/>
      <c r="F1083" s="3"/>
      <c r="G1083" s="3"/>
      <c r="H1083" s="3"/>
      <c r="I1083" s="3"/>
      <c r="J1083" s="3"/>
      <c r="K1083" s="3"/>
      <c r="L1083" s="3"/>
      <c r="M1083" s="3"/>
      <c r="N1083" s="3"/>
      <c r="O1083" s="3"/>
      <c r="P1083" s="3"/>
      <c r="Q1083" s="3"/>
    </row>
    <row r="1084" spans="1:17">
      <c r="A1084" s="3"/>
      <c r="B1084" s="3"/>
      <c r="C1084" s="3"/>
      <c r="D1084" s="3"/>
      <c r="E1084" s="3"/>
      <c r="F1084" s="3"/>
      <c r="G1084" s="3"/>
      <c r="H1084" s="3"/>
      <c r="I1084" s="3"/>
      <c r="J1084" s="3"/>
      <c r="K1084" s="3"/>
      <c r="L1084" s="3"/>
      <c r="M1084" s="3"/>
      <c r="N1084" s="3"/>
      <c r="O1084" s="3"/>
      <c r="P1084" s="3"/>
      <c r="Q1084" s="3"/>
    </row>
    <row r="1085" spans="1:17">
      <c r="A1085" s="3"/>
      <c r="B1085" s="3"/>
      <c r="C1085" s="3"/>
      <c r="D1085" s="3"/>
      <c r="E1085" s="3"/>
      <c r="F1085" s="3"/>
      <c r="G1085" s="3"/>
      <c r="H1085" s="3"/>
      <c r="I1085" s="3"/>
      <c r="J1085" s="3"/>
      <c r="K1085" s="3"/>
      <c r="L1085" s="3"/>
      <c r="M1085" s="3"/>
      <c r="N1085" s="3"/>
      <c r="O1085" s="3"/>
      <c r="P1085" s="3"/>
      <c r="Q1085" s="3"/>
    </row>
    <row r="1086" spans="1:17">
      <c r="A1086" s="3"/>
      <c r="B1086" s="3"/>
      <c r="C1086" s="3"/>
      <c r="D1086" s="3"/>
      <c r="E1086" s="3"/>
      <c r="F1086" s="3"/>
      <c r="G1086" s="3"/>
      <c r="H1086" s="3"/>
      <c r="I1086" s="3"/>
      <c r="J1086" s="3"/>
      <c r="K1086" s="3"/>
      <c r="L1086" s="3"/>
      <c r="M1086" s="3"/>
      <c r="N1086" s="3"/>
      <c r="O1086" s="3"/>
      <c r="P1086" s="3"/>
      <c r="Q1086" s="3"/>
    </row>
    <row r="1087" spans="1:17">
      <c r="A1087" s="3"/>
      <c r="B1087" s="3"/>
      <c r="C1087" s="3"/>
      <c r="D1087" s="3"/>
      <c r="E1087" s="3"/>
      <c r="F1087" s="3"/>
      <c r="G1087" s="3"/>
      <c r="H1087" s="3"/>
      <c r="I1087" s="3"/>
      <c r="J1087" s="3"/>
      <c r="K1087" s="3"/>
      <c r="L1087" s="3"/>
      <c r="M1087" s="3"/>
      <c r="N1087" s="3"/>
      <c r="O1087" s="3"/>
      <c r="P1087" s="3"/>
      <c r="Q1087" s="3"/>
    </row>
    <row r="1088" spans="1:17">
      <c r="A1088" s="3"/>
      <c r="B1088" s="3"/>
      <c r="C1088" s="3"/>
      <c r="D1088" s="3"/>
      <c r="E1088" s="3"/>
      <c r="F1088" s="3"/>
      <c r="G1088" s="3"/>
      <c r="H1088" s="3"/>
      <c r="I1088" s="3"/>
      <c r="J1088" s="3"/>
      <c r="K1088" s="3"/>
      <c r="L1088" s="3"/>
      <c r="M1088" s="3"/>
      <c r="N1088" s="3"/>
      <c r="O1088" s="3"/>
      <c r="P1088" s="3"/>
      <c r="Q1088" s="3"/>
    </row>
    <row r="1089" spans="1:17">
      <c r="A1089" s="3"/>
      <c r="B1089" s="3"/>
      <c r="C1089" s="3"/>
      <c r="D1089" s="3"/>
      <c r="E1089" s="3"/>
      <c r="F1089" s="3"/>
      <c r="G1089" s="3"/>
      <c r="H1089" s="3"/>
      <c r="I1089" s="3"/>
      <c r="J1089" s="3"/>
      <c r="K1089" s="3"/>
      <c r="L1089" s="3"/>
      <c r="M1089" s="3"/>
      <c r="N1089" s="3"/>
      <c r="O1089" s="3"/>
      <c r="P1089" s="3"/>
      <c r="Q1089" s="3"/>
    </row>
    <row r="1090" spans="1:17">
      <c r="A1090" s="3"/>
      <c r="B1090" s="3"/>
      <c r="C1090" s="3"/>
      <c r="D1090" s="3"/>
      <c r="E1090" s="3"/>
      <c r="F1090" s="3"/>
      <c r="G1090" s="3"/>
      <c r="H1090" s="3"/>
      <c r="I1090" s="3"/>
      <c r="J1090" s="3"/>
      <c r="K1090" s="3"/>
      <c r="L1090" s="3"/>
      <c r="M1090" s="3"/>
      <c r="N1090" s="3"/>
      <c r="O1090" s="3"/>
      <c r="P1090" s="3"/>
      <c r="Q1090" s="3"/>
    </row>
    <row r="1091" spans="1:17">
      <c r="A1091" s="3"/>
      <c r="B1091" s="3"/>
      <c r="C1091" s="3"/>
      <c r="D1091" s="3"/>
      <c r="E1091" s="3"/>
      <c r="F1091" s="3"/>
      <c r="G1091" s="3"/>
      <c r="H1091" s="3"/>
      <c r="I1091" s="3"/>
      <c r="J1091" s="3"/>
      <c r="K1091" s="3"/>
      <c r="L1091" s="3"/>
      <c r="M1091" s="3"/>
      <c r="N1091" s="3"/>
      <c r="O1091" s="3"/>
      <c r="P1091" s="3"/>
      <c r="Q1091" s="3"/>
    </row>
    <row r="1092" spans="1:17">
      <c r="A1092" s="3"/>
      <c r="B1092" s="3"/>
      <c r="C1092" s="3"/>
      <c r="D1092" s="3"/>
      <c r="E1092" s="3"/>
      <c r="F1092" s="3"/>
      <c r="G1092" s="3"/>
      <c r="H1092" s="3"/>
      <c r="I1092" s="3"/>
      <c r="J1092" s="3"/>
      <c r="K1092" s="3"/>
      <c r="L1092" s="3"/>
      <c r="M1092" s="3"/>
      <c r="N1092" s="3"/>
      <c r="O1092" s="3"/>
      <c r="P1092" s="3"/>
      <c r="Q1092" s="3"/>
    </row>
    <row r="1093" spans="1:17">
      <c r="A1093" s="3"/>
      <c r="B1093" s="3"/>
      <c r="C1093" s="3"/>
      <c r="D1093" s="3"/>
      <c r="E1093" s="3"/>
      <c r="F1093" s="3"/>
      <c r="G1093" s="3"/>
      <c r="H1093" s="3"/>
      <c r="I1093" s="3"/>
      <c r="J1093" s="3"/>
      <c r="K1093" s="3"/>
      <c r="L1093" s="3"/>
      <c r="M1093" s="3"/>
      <c r="N1093" s="3"/>
      <c r="O1093" s="3"/>
      <c r="P1093" s="3"/>
      <c r="Q1093" s="3"/>
    </row>
    <row r="1094" spans="1:17">
      <c r="A1094" s="3"/>
      <c r="B1094" s="3"/>
      <c r="C1094" s="3"/>
      <c r="D1094" s="3"/>
      <c r="E1094" s="3"/>
      <c r="F1094" s="3"/>
      <c r="G1094" s="3"/>
      <c r="H1094" s="3"/>
      <c r="I1094" s="3"/>
      <c r="J1094" s="3"/>
      <c r="K1094" s="3"/>
      <c r="L1094" s="3"/>
      <c r="M1094" s="3"/>
      <c r="N1094" s="3"/>
      <c r="O1094" s="3"/>
      <c r="P1094" s="3"/>
      <c r="Q1094" s="3"/>
    </row>
    <row r="1095" spans="1:17">
      <c r="A1095" s="3"/>
      <c r="B1095" s="3"/>
      <c r="C1095" s="3"/>
      <c r="D1095" s="3"/>
      <c r="E1095" s="3"/>
      <c r="F1095" s="3"/>
      <c r="G1095" s="3"/>
      <c r="H1095" s="3"/>
      <c r="I1095" s="3"/>
      <c r="J1095" s="3"/>
      <c r="K1095" s="3"/>
      <c r="L1095" s="3"/>
      <c r="M1095" s="3"/>
      <c r="N1095" s="3"/>
      <c r="O1095" s="3"/>
      <c r="P1095" s="3"/>
      <c r="Q1095" s="3"/>
    </row>
    <row r="1096" spans="1:17">
      <c r="A1096" s="3"/>
      <c r="B1096" s="3"/>
      <c r="C1096" s="3"/>
      <c r="D1096" s="3"/>
      <c r="E1096" s="3"/>
      <c r="F1096" s="3"/>
      <c r="G1096" s="3"/>
      <c r="H1096" s="3"/>
      <c r="I1096" s="3"/>
      <c r="J1096" s="3"/>
      <c r="K1096" s="3"/>
      <c r="L1096" s="3"/>
      <c r="M1096" s="3"/>
      <c r="N1096" s="3"/>
      <c r="O1096" s="3"/>
      <c r="P1096" s="3"/>
      <c r="Q1096" s="3"/>
    </row>
    <row r="1097" spans="1:17">
      <c r="A1097" s="3"/>
      <c r="B1097" s="3"/>
      <c r="C1097" s="3"/>
      <c r="D1097" s="3"/>
      <c r="E1097" s="3"/>
      <c r="F1097" s="3"/>
      <c r="G1097" s="3"/>
      <c r="H1097" s="3"/>
      <c r="I1097" s="3"/>
      <c r="J1097" s="3"/>
      <c r="K1097" s="3"/>
      <c r="L1097" s="3"/>
      <c r="M1097" s="3"/>
      <c r="N1097" s="3"/>
      <c r="O1097" s="3"/>
      <c r="P1097" s="3"/>
      <c r="Q1097" s="3"/>
    </row>
    <row r="1098" spans="1:17">
      <c r="A1098" s="3"/>
      <c r="B1098" s="3"/>
      <c r="C1098" s="3"/>
      <c r="D1098" s="3"/>
      <c r="E1098" s="3"/>
      <c r="F1098" s="3"/>
      <c r="G1098" s="3"/>
      <c r="H1098" s="3"/>
      <c r="I1098" s="3"/>
      <c r="J1098" s="3"/>
      <c r="K1098" s="3"/>
      <c r="L1098" s="3"/>
      <c r="M1098" s="3"/>
      <c r="N1098" s="3"/>
      <c r="O1098" s="3"/>
      <c r="P1098" s="3"/>
      <c r="Q1098" s="3"/>
    </row>
    <row r="1099" spans="1:17">
      <c r="A1099" s="3"/>
      <c r="B1099" s="3"/>
      <c r="C1099" s="3"/>
      <c r="D1099" s="3"/>
      <c r="E1099" s="3"/>
      <c r="F1099" s="3"/>
      <c r="G1099" s="3"/>
      <c r="H1099" s="3"/>
      <c r="I1099" s="3"/>
      <c r="J1099" s="3"/>
      <c r="K1099" s="3"/>
      <c r="L1099" s="3"/>
      <c r="M1099" s="3"/>
      <c r="N1099" s="3"/>
      <c r="O1099" s="3"/>
      <c r="P1099" s="3"/>
      <c r="Q1099" s="3"/>
    </row>
    <row r="1100" spans="1:17">
      <c r="A1100" s="3"/>
      <c r="B1100" s="3"/>
      <c r="C1100" s="3"/>
      <c r="D1100" s="3"/>
      <c r="E1100" s="3"/>
      <c r="F1100" s="3"/>
      <c r="G1100" s="3"/>
      <c r="H1100" s="3"/>
      <c r="I1100" s="3"/>
      <c r="J1100" s="3"/>
      <c r="K1100" s="3"/>
      <c r="L1100" s="3"/>
      <c r="M1100" s="3"/>
      <c r="N1100" s="3"/>
      <c r="O1100" s="3"/>
      <c r="P1100" s="3"/>
      <c r="Q1100" s="3"/>
    </row>
    <row r="1101" spans="1:17">
      <c r="A1101" s="3"/>
      <c r="B1101" s="3"/>
      <c r="C1101" s="3"/>
      <c r="D1101" s="3"/>
      <c r="E1101" s="3"/>
      <c r="F1101" s="3"/>
      <c r="G1101" s="3"/>
      <c r="H1101" s="3"/>
      <c r="I1101" s="3"/>
      <c r="J1101" s="3"/>
      <c r="K1101" s="3"/>
      <c r="L1101" s="3"/>
      <c r="M1101" s="3"/>
      <c r="N1101" s="3"/>
      <c r="O1101" s="3"/>
      <c r="P1101" s="3"/>
      <c r="Q1101" s="3"/>
    </row>
    <row r="1102" spans="1:17">
      <c r="A1102" s="3"/>
      <c r="B1102" s="3"/>
      <c r="C1102" s="3"/>
      <c r="D1102" s="3"/>
      <c r="E1102" s="3"/>
      <c r="F1102" s="3"/>
      <c r="G1102" s="3"/>
      <c r="H1102" s="3"/>
      <c r="I1102" s="3"/>
      <c r="J1102" s="3"/>
      <c r="K1102" s="3"/>
      <c r="L1102" s="3"/>
      <c r="M1102" s="3"/>
      <c r="N1102" s="3"/>
      <c r="O1102" s="3"/>
      <c r="P1102" s="3"/>
      <c r="Q1102" s="3"/>
    </row>
    <row r="1103" spans="1:17">
      <c r="A1103" s="3"/>
      <c r="B1103" s="3"/>
      <c r="C1103" s="3"/>
      <c r="D1103" s="3"/>
      <c r="E1103" s="3"/>
      <c r="F1103" s="3"/>
      <c r="G1103" s="3"/>
      <c r="H1103" s="3"/>
      <c r="I1103" s="3"/>
      <c r="J1103" s="3"/>
      <c r="K1103" s="3"/>
      <c r="L1103" s="3"/>
      <c r="M1103" s="3"/>
      <c r="N1103" s="3"/>
      <c r="O1103" s="3"/>
      <c r="P1103" s="3"/>
      <c r="Q1103" s="3"/>
    </row>
    <row r="1104" spans="1:17">
      <c r="A1104" s="3"/>
      <c r="B1104" s="3"/>
      <c r="C1104" s="3"/>
      <c r="D1104" s="3"/>
      <c r="E1104" s="3"/>
      <c r="F1104" s="3"/>
      <c r="G1104" s="3"/>
      <c r="H1104" s="3"/>
      <c r="I1104" s="3"/>
      <c r="J1104" s="3"/>
      <c r="K1104" s="3"/>
      <c r="L1104" s="3"/>
      <c r="M1104" s="3"/>
      <c r="N1104" s="3"/>
      <c r="O1104" s="3"/>
      <c r="P1104" s="3"/>
      <c r="Q1104" s="3"/>
    </row>
    <row r="1105" spans="1:17">
      <c r="A1105" s="3"/>
      <c r="B1105" s="3"/>
      <c r="C1105" s="3"/>
      <c r="D1105" s="3"/>
      <c r="E1105" s="3"/>
      <c r="F1105" s="3"/>
      <c r="G1105" s="3"/>
      <c r="H1105" s="3"/>
      <c r="I1105" s="3"/>
      <c r="J1105" s="3"/>
      <c r="K1105" s="3"/>
      <c r="L1105" s="3"/>
      <c r="M1105" s="3"/>
      <c r="N1105" s="3"/>
      <c r="O1105" s="3"/>
      <c r="P1105" s="3"/>
      <c r="Q1105" s="3"/>
    </row>
    <row r="1106" spans="1:17">
      <c r="A1106" s="3"/>
      <c r="B1106" s="3"/>
      <c r="C1106" s="3"/>
      <c r="D1106" s="3"/>
      <c r="E1106" s="3"/>
      <c r="F1106" s="3"/>
      <c r="G1106" s="3"/>
      <c r="H1106" s="3"/>
      <c r="I1106" s="3"/>
      <c r="J1106" s="3"/>
      <c r="K1106" s="3"/>
      <c r="L1106" s="3"/>
      <c r="M1106" s="3"/>
      <c r="N1106" s="3"/>
      <c r="O1106" s="3"/>
      <c r="P1106" s="3"/>
      <c r="Q1106" s="3"/>
    </row>
    <row r="1107" spans="1:17">
      <c r="A1107" s="3"/>
      <c r="B1107" s="3"/>
      <c r="C1107" s="3"/>
      <c r="D1107" s="3"/>
      <c r="E1107" s="3"/>
      <c r="F1107" s="3"/>
      <c r="G1107" s="3"/>
      <c r="H1107" s="3"/>
      <c r="I1107" s="3"/>
      <c r="J1107" s="3"/>
      <c r="K1107" s="3"/>
      <c r="L1107" s="3"/>
      <c r="M1107" s="3"/>
      <c r="N1107" s="3"/>
      <c r="O1107" s="3"/>
      <c r="P1107" s="3"/>
      <c r="Q1107" s="3"/>
    </row>
    <row r="1108" spans="1:17">
      <c r="A1108" s="3"/>
      <c r="B1108" s="3"/>
      <c r="C1108" s="3"/>
      <c r="D1108" s="3"/>
      <c r="E1108" s="3"/>
      <c r="F1108" s="3"/>
      <c r="G1108" s="3"/>
      <c r="H1108" s="3"/>
      <c r="I1108" s="3"/>
      <c r="J1108" s="3"/>
      <c r="K1108" s="3"/>
      <c r="L1108" s="3"/>
      <c r="M1108" s="3"/>
      <c r="N1108" s="3"/>
      <c r="O1108" s="3"/>
      <c r="P1108" s="3"/>
      <c r="Q1108" s="3"/>
    </row>
    <row r="1109" spans="1:17">
      <c r="A1109" s="3"/>
      <c r="B1109" s="3"/>
      <c r="C1109" s="3"/>
      <c r="D1109" s="3"/>
      <c r="E1109" s="3"/>
      <c r="F1109" s="3"/>
      <c r="G1109" s="3"/>
      <c r="H1109" s="3"/>
      <c r="I1109" s="3"/>
      <c r="J1109" s="3"/>
      <c r="K1109" s="3"/>
      <c r="L1109" s="3"/>
      <c r="M1109" s="3"/>
      <c r="N1109" s="3"/>
      <c r="O1109" s="3"/>
      <c r="P1109" s="3"/>
      <c r="Q1109" s="3"/>
    </row>
    <row r="1110" spans="1:17">
      <c r="A1110" s="3"/>
      <c r="B1110" s="3"/>
      <c r="C1110" s="3"/>
      <c r="D1110" s="3"/>
      <c r="E1110" s="3"/>
      <c r="F1110" s="3"/>
      <c r="G1110" s="3"/>
      <c r="H1110" s="3"/>
      <c r="I1110" s="3"/>
      <c r="J1110" s="3"/>
      <c r="K1110" s="3"/>
      <c r="L1110" s="3"/>
      <c r="M1110" s="3"/>
      <c r="N1110" s="3"/>
      <c r="O1110" s="3"/>
      <c r="P1110" s="3"/>
      <c r="Q1110" s="3"/>
    </row>
    <row r="1111" spans="1:17">
      <c r="A1111" s="3"/>
      <c r="B1111" s="3"/>
      <c r="C1111" s="3"/>
      <c r="D1111" s="3"/>
      <c r="E1111" s="3"/>
      <c r="F1111" s="3"/>
      <c r="G1111" s="3"/>
      <c r="H1111" s="3"/>
      <c r="I1111" s="3"/>
      <c r="J1111" s="3"/>
      <c r="K1111" s="3"/>
      <c r="L1111" s="3"/>
      <c r="M1111" s="3"/>
      <c r="N1111" s="3"/>
      <c r="O1111" s="3"/>
      <c r="P1111" s="3"/>
      <c r="Q1111" s="3"/>
    </row>
    <row r="1112" spans="1:17">
      <c r="A1112" s="3"/>
      <c r="B1112" s="3"/>
      <c r="C1112" s="3"/>
      <c r="D1112" s="3"/>
      <c r="E1112" s="3"/>
      <c r="F1112" s="3"/>
      <c r="G1112" s="3"/>
      <c r="H1112" s="3"/>
      <c r="I1112" s="3"/>
      <c r="J1112" s="3"/>
      <c r="K1112" s="3"/>
      <c r="L1112" s="3"/>
      <c r="M1112" s="3"/>
      <c r="N1112" s="3"/>
      <c r="O1112" s="3"/>
      <c r="P1112" s="3"/>
      <c r="Q1112" s="3"/>
    </row>
    <row r="1113" spans="1:17">
      <c r="A1113" s="3"/>
      <c r="B1113" s="3"/>
      <c r="C1113" s="3"/>
      <c r="D1113" s="3"/>
      <c r="E1113" s="3"/>
      <c r="F1113" s="3"/>
      <c r="G1113" s="3"/>
      <c r="H1113" s="3"/>
      <c r="I1113" s="3"/>
      <c r="J1113" s="3"/>
      <c r="K1113" s="3"/>
      <c r="L1113" s="3"/>
      <c r="M1113" s="3"/>
      <c r="N1113" s="3"/>
      <c r="O1113" s="3"/>
      <c r="P1113" s="3"/>
      <c r="Q1113" s="3"/>
    </row>
    <row r="1114" spans="1:17">
      <c r="A1114" s="3"/>
      <c r="B1114" s="3"/>
      <c r="C1114" s="3"/>
      <c r="D1114" s="3"/>
      <c r="E1114" s="3"/>
      <c r="F1114" s="3"/>
      <c r="G1114" s="3"/>
      <c r="H1114" s="3"/>
      <c r="I1114" s="3"/>
      <c r="J1114" s="3"/>
      <c r="K1114" s="3"/>
      <c r="L1114" s="3"/>
      <c r="M1114" s="3"/>
      <c r="N1114" s="3"/>
      <c r="O1114" s="3"/>
      <c r="P1114" s="3"/>
      <c r="Q1114" s="3"/>
    </row>
    <row r="1115" spans="1:17">
      <c r="A1115" s="3"/>
      <c r="B1115" s="3"/>
      <c r="C1115" s="3"/>
      <c r="D1115" s="3"/>
      <c r="E1115" s="3"/>
      <c r="F1115" s="3"/>
      <c r="G1115" s="3"/>
      <c r="H1115" s="3"/>
      <c r="I1115" s="3"/>
      <c r="J1115" s="3"/>
      <c r="K1115" s="3"/>
      <c r="L1115" s="3"/>
      <c r="M1115" s="3"/>
      <c r="N1115" s="3"/>
      <c r="O1115" s="3"/>
      <c r="P1115" s="3"/>
      <c r="Q1115" s="3"/>
    </row>
    <row r="1116" spans="1:17">
      <c r="A1116" s="3"/>
      <c r="B1116" s="3"/>
      <c r="C1116" s="3"/>
      <c r="D1116" s="3"/>
      <c r="E1116" s="3"/>
      <c r="F1116" s="3"/>
      <c r="G1116" s="3"/>
      <c r="H1116" s="3"/>
      <c r="I1116" s="3"/>
      <c r="J1116" s="3"/>
      <c r="K1116" s="3"/>
      <c r="L1116" s="3"/>
      <c r="M1116" s="3"/>
      <c r="N1116" s="3"/>
      <c r="O1116" s="3"/>
      <c r="P1116" s="3"/>
      <c r="Q1116" s="3"/>
    </row>
    <row r="1117" spans="1:17">
      <c r="A1117" s="3"/>
      <c r="B1117" s="3"/>
      <c r="C1117" s="3"/>
      <c r="D1117" s="3"/>
      <c r="E1117" s="3"/>
      <c r="F1117" s="3"/>
      <c r="G1117" s="3"/>
      <c r="H1117" s="3"/>
      <c r="I1117" s="3"/>
      <c r="J1117" s="3"/>
      <c r="K1117" s="3"/>
      <c r="L1117" s="3"/>
      <c r="M1117" s="3"/>
      <c r="N1117" s="3"/>
      <c r="O1117" s="3"/>
      <c r="P1117" s="3"/>
      <c r="Q1117" s="3"/>
    </row>
    <row r="1118" spans="1:17">
      <c r="A1118" s="3"/>
      <c r="B1118" s="3"/>
      <c r="C1118" s="3"/>
      <c r="D1118" s="3"/>
      <c r="E1118" s="3"/>
      <c r="F1118" s="3"/>
      <c r="G1118" s="3"/>
      <c r="H1118" s="3"/>
      <c r="I1118" s="3"/>
      <c r="J1118" s="3"/>
      <c r="K1118" s="3"/>
      <c r="L1118" s="3"/>
      <c r="M1118" s="3"/>
      <c r="N1118" s="3"/>
      <c r="O1118" s="3"/>
      <c r="P1118" s="3"/>
      <c r="Q1118" s="3"/>
    </row>
    <row r="1119" spans="1:17">
      <c r="A1119" s="3"/>
      <c r="B1119" s="3"/>
      <c r="C1119" s="3"/>
      <c r="D1119" s="3"/>
      <c r="E1119" s="3"/>
      <c r="F1119" s="3"/>
      <c r="G1119" s="3"/>
      <c r="H1119" s="3"/>
      <c r="I1119" s="3"/>
      <c r="J1119" s="3"/>
      <c r="K1119" s="3"/>
      <c r="L1119" s="3"/>
      <c r="M1119" s="3"/>
      <c r="N1119" s="3"/>
      <c r="O1119" s="3"/>
      <c r="P1119" s="3"/>
      <c r="Q1119" s="3"/>
    </row>
    <row r="1120" spans="1:17">
      <c r="A1120" s="3"/>
      <c r="B1120" s="3"/>
      <c r="C1120" s="3"/>
      <c r="D1120" s="3"/>
      <c r="E1120" s="3"/>
      <c r="F1120" s="3"/>
      <c r="G1120" s="3"/>
      <c r="H1120" s="3"/>
      <c r="I1120" s="3"/>
      <c r="J1120" s="3"/>
      <c r="K1120" s="3"/>
      <c r="L1120" s="3"/>
      <c r="M1120" s="3"/>
      <c r="N1120" s="3"/>
      <c r="O1120" s="3"/>
      <c r="P1120" s="3"/>
      <c r="Q1120" s="3"/>
    </row>
    <row r="1121" spans="1:17">
      <c r="A1121" s="3"/>
      <c r="B1121" s="3"/>
      <c r="C1121" s="3"/>
      <c r="D1121" s="3"/>
      <c r="E1121" s="3"/>
      <c r="F1121" s="3"/>
      <c r="G1121" s="3"/>
      <c r="H1121" s="3"/>
      <c r="I1121" s="3"/>
      <c r="J1121" s="3"/>
      <c r="K1121" s="3"/>
      <c r="L1121" s="3"/>
      <c r="M1121" s="3"/>
      <c r="N1121" s="3"/>
      <c r="O1121" s="3"/>
      <c r="P1121" s="3"/>
      <c r="Q1121" s="3"/>
    </row>
    <row r="1122" spans="1:17">
      <c r="A1122" s="3"/>
      <c r="B1122" s="3"/>
      <c r="C1122" s="3"/>
      <c r="D1122" s="3"/>
      <c r="E1122" s="3"/>
      <c r="F1122" s="3"/>
      <c r="G1122" s="3"/>
      <c r="H1122" s="3"/>
      <c r="I1122" s="3"/>
      <c r="J1122" s="3"/>
      <c r="K1122" s="3"/>
      <c r="L1122" s="3"/>
      <c r="M1122" s="3"/>
      <c r="N1122" s="3"/>
      <c r="O1122" s="3"/>
      <c r="P1122" s="3"/>
      <c r="Q1122" s="3"/>
    </row>
    <row r="1123" spans="1:17">
      <c r="A1123" s="3"/>
      <c r="B1123" s="3"/>
      <c r="C1123" s="3"/>
      <c r="D1123" s="3"/>
      <c r="E1123" s="3"/>
      <c r="F1123" s="3"/>
      <c r="G1123" s="3"/>
      <c r="H1123" s="3"/>
      <c r="I1123" s="3"/>
      <c r="J1123" s="3"/>
      <c r="K1123" s="3"/>
      <c r="L1123" s="3"/>
      <c r="M1123" s="3"/>
      <c r="N1123" s="3"/>
      <c r="O1123" s="3"/>
      <c r="P1123" s="3"/>
      <c r="Q1123" s="3"/>
    </row>
    <row r="1124" spans="1:17">
      <c r="A1124" s="3"/>
      <c r="B1124" s="3"/>
      <c r="C1124" s="3"/>
      <c r="D1124" s="3"/>
      <c r="E1124" s="3"/>
      <c r="F1124" s="3"/>
      <c r="G1124" s="3"/>
      <c r="H1124" s="3"/>
      <c r="I1124" s="3"/>
      <c r="J1124" s="3"/>
      <c r="K1124" s="3"/>
      <c r="L1124" s="3"/>
      <c r="M1124" s="3"/>
      <c r="N1124" s="3"/>
      <c r="O1124" s="3"/>
      <c r="P1124" s="3"/>
      <c r="Q1124" s="3"/>
    </row>
    <row r="1125" spans="1:17">
      <c r="A1125" s="3"/>
      <c r="B1125" s="3"/>
      <c r="C1125" s="3"/>
      <c r="D1125" s="3"/>
      <c r="E1125" s="3"/>
      <c r="F1125" s="3"/>
      <c r="G1125" s="3"/>
      <c r="H1125" s="3"/>
      <c r="I1125" s="3"/>
      <c r="J1125" s="3"/>
      <c r="K1125" s="3"/>
      <c r="L1125" s="3"/>
      <c r="M1125" s="3"/>
      <c r="N1125" s="3"/>
      <c r="O1125" s="3"/>
      <c r="P1125" s="3"/>
      <c r="Q1125" s="3"/>
    </row>
    <row r="1126" spans="1:17">
      <c r="A1126" s="3"/>
      <c r="B1126" s="3"/>
      <c r="C1126" s="3"/>
      <c r="D1126" s="3"/>
      <c r="E1126" s="3"/>
      <c r="F1126" s="3"/>
      <c r="G1126" s="3"/>
      <c r="H1126" s="3"/>
      <c r="I1126" s="3"/>
      <c r="J1126" s="3"/>
      <c r="K1126" s="3"/>
      <c r="L1126" s="3"/>
      <c r="M1126" s="3"/>
      <c r="N1126" s="3"/>
      <c r="O1126" s="3"/>
      <c r="P1126" s="3"/>
      <c r="Q1126" s="3"/>
    </row>
    <row r="1127" spans="1:17">
      <c r="A1127" s="3"/>
      <c r="B1127" s="3"/>
      <c r="C1127" s="3"/>
      <c r="D1127" s="3"/>
      <c r="E1127" s="3"/>
      <c r="F1127" s="3"/>
      <c r="G1127" s="3"/>
      <c r="H1127" s="3"/>
      <c r="I1127" s="3"/>
      <c r="J1127" s="3"/>
      <c r="K1127" s="3"/>
      <c r="L1127" s="3"/>
      <c r="M1127" s="3"/>
      <c r="N1127" s="3"/>
      <c r="O1127" s="3"/>
      <c r="P1127" s="3"/>
      <c r="Q1127" s="3"/>
    </row>
  </sheetData>
  <mergeCells count="28">
    <mergeCell ref="A351:A356"/>
    <mergeCell ref="A357:A359"/>
    <mergeCell ref="A259:A266"/>
    <mergeCell ref="A267:A274"/>
    <mergeCell ref="D166:E166"/>
    <mergeCell ref="A188:A202"/>
    <mergeCell ref="A203:A216"/>
    <mergeCell ref="A217:B217"/>
    <mergeCell ref="A242:A243"/>
    <mergeCell ref="B242:C242"/>
    <mergeCell ref="D242:E242"/>
    <mergeCell ref="A99:A100"/>
    <mergeCell ref="A101:A108"/>
    <mergeCell ref="A153:A162"/>
    <mergeCell ref="A166:A167"/>
    <mergeCell ref="B166:C166"/>
    <mergeCell ref="A109:A118"/>
    <mergeCell ref="A119:A121"/>
    <mergeCell ref="A127:A130"/>
    <mergeCell ref="A131:A134"/>
    <mergeCell ref="A135:A140"/>
    <mergeCell ref="A141:A144"/>
    <mergeCell ref="A149:A152"/>
    <mergeCell ref="A56:A66"/>
    <mergeCell ref="A67:A73"/>
    <mergeCell ref="A74:A82"/>
    <mergeCell ref="A83:A94"/>
    <mergeCell ref="A96:A9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52"/>
  <sheetViews>
    <sheetView tabSelected="1" workbookViewId="0">
      <pane xSplit="7" ySplit="1" topLeftCell="AX2" activePane="bottomRight" state="frozen"/>
      <selection pane="topRight" activeCell="H1" sqref="H1"/>
      <selection pane="bottomLeft" activeCell="A2" sqref="A2"/>
      <selection pane="bottomRight" activeCell="BC11" sqref="BC11"/>
    </sheetView>
  </sheetViews>
  <sheetFormatPr baseColWidth="10" defaultColWidth="14.5" defaultRowHeight="15" customHeight="1"/>
  <cols>
    <col min="1" max="1" width="9.1640625" customWidth="1"/>
    <col min="2" max="2" width="12.83203125" customWidth="1"/>
    <col min="3" max="4" width="8.6640625" customWidth="1"/>
    <col min="5" max="5" width="10" customWidth="1"/>
    <col min="6" max="6" width="7.6640625" customWidth="1"/>
    <col min="7" max="7" width="27.33203125" customWidth="1"/>
    <col min="8" max="10" width="8.6640625" hidden="1" customWidth="1"/>
    <col min="11" max="11" width="19" hidden="1" customWidth="1"/>
    <col min="12" max="12" width="19.5" hidden="1" customWidth="1"/>
    <col min="13" max="13" width="16.6640625" hidden="1" customWidth="1"/>
    <col min="14" max="14" width="21" hidden="1" customWidth="1"/>
    <col min="15" max="15" width="16" hidden="1" customWidth="1"/>
    <col min="16" max="16" width="11.5" hidden="1" customWidth="1"/>
    <col min="17" max="17" width="20.6640625" hidden="1" customWidth="1"/>
    <col min="18" max="18" width="35.6640625" customWidth="1"/>
    <col min="19" max="19" width="8.6640625" customWidth="1"/>
    <col min="20" max="20" width="11.5" hidden="1" customWidth="1"/>
    <col min="21" max="21" width="16.6640625" hidden="1" customWidth="1"/>
    <col min="22" max="22" width="17.83203125" hidden="1" customWidth="1"/>
    <col min="23" max="23" width="25" hidden="1" customWidth="1"/>
    <col min="24" max="24" width="21.1640625" hidden="1" customWidth="1"/>
    <col min="25" max="25" width="21" hidden="1" customWidth="1"/>
    <col min="26" max="26" width="24.83203125" hidden="1" customWidth="1"/>
    <col min="27" max="27" width="22.5" customWidth="1"/>
    <col min="28" max="28" width="24.1640625" customWidth="1"/>
    <col min="29" max="29" width="36.83203125" hidden="1" customWidth="1"/>
    <col min="30" max="30" width="26" hidden="1" customWidth="1"/>
    <col min="31" max="31" width="22" hidden="1" customWidth="1"/>
    <col min="32" max="32" width="29.5" hidden="1" customWidth="1"/>
    <col min="33" max="33" width="22.1640625" hidden="1" customWidth="1"/>
    <col min="34" max="34" width="20.6640625" hidden="1" customWidth="1"/>
    <col min="35" max="35" width="17" hidden="1" customWidth="1"/>
    <col min="36" max="36" width="19" hidden="1" customWidth="1"/>
    <col min="37" max="37" width="31.1640625" hidden="1" customWidth="1"/>
    <col min="38" max="38" width="14.33203125" customWidth="1"/>
    <col min="39" max="39" width="19.5" customWidth="1"/>
    <col min="40" max="40" width="14.33203125" customWidth="1"/>
    <col min="41" max="41" width="20.83203125" customWidth="1"/>
    <col min="42" max="42" width="27" customWidth="1"/>
    <col min="43" max="43" width="20.1640625" customWidth="1"/>
    <col min="44" max="44" width="24.5" customWidth="1"/>
    <col min="45" max="45" width="28.6640625" customWidth="1"/>
    <col min="46" max="46" width="15.83203125" customWidth="1"/>
    <col min="47" max="47" width="16.6640625" customWidth="1"/>
    <col min="48" max="48" width="16.83203125" customWidth="1"/>
    <col min="49" max="49" width="19.33203125" customWidth="1"/>
    <col min="50" max="50" width="19.5" customWidth="1"/>
    <col min="52" max="52" width="16" customWidth="1"/>
    <col min="53" max="53" width="22.83203125" customWidth="1"/>
    <col min="54" max="54" width="16.83203125" customWidth="1"/>
    <col min="55" max="55" width="24.5" customWidth="1"/>
    <col min="56" max="56" width="17" customWidth="1"/>
  </cols>
  <sheetData>
    <row r="1" spans="1:56">
      <c r="A1" s="2" t="s">
        <v>398</v>
      </c>
      <c r="B1" s="4" t="s">
        <v>399</v>
      </c>
      <c r="C1" s="4" t="s">
        <v>400</v>
      </c>
      <c r="D1" s="4" t="s">
        <v>401</v>
      </c>
      <c r="E1" s="9" t="s">
        <v>402</v>
      </c>
      <c r="F1" s="4" t="s">
        <v>403</v>
      </c>
      <c r="G1" s="9" t="s">
        <v>404</v>
      </c>
      <c r="H1" s="4" t="s">
        <v>405</v>
      </c>
      <c r="I1" s="4" t="s">
        <v>406</v>
      </c>
      <c r="J1" s="4" t="s">
        <v>407</v>
      </c>
      <c r="K1" s="4" t="s">
        <v>408</v>
      </c>
      <c r="L1" s="9" t="s">
        <v>409</v>
      </c>
      <c r="M1" s="9" t="s">
        <v>410</v>
      </c>
      <c r="N1" s="9" t="s">
        <v>411</v>
      </c>
      <c r="O1" s="9" t="s">
        <v>412</v>
      </c>
      <c r="P1" s="9" t="s">
        <v>413</v>
      </c>
      <c r="Q1" s="9" t="s">
        <v>414</v>
      </c>
      <c r="R1" s="9" t="s">
        <v>415</v>
      </c>
      <c r="S1" s="9" t="s">
        <v>416</v>
      </c>
      <c r="T1" s="9" t="s">
        <v>417</v>
      </c>
      <c r="U1" s="9" t="s">
        <v>418</v>
      </c>
      <c r="V1" s="9" t="s">
        <v>419</v>
      </c>
      <c r="W1" s="9" t="s">
        <v>420</v>
      </c>
      <c r="X1" s="9" t="s">
        <v>421</v>
      </c>
      <c r="Y1" s="9" t="s">
        <v>422</v>
      </c>
      <c r="Z1" s="9" t="s">
        <v>423</v>
      </c>
      <c r="AA1" s="9" t="s">
        <v>35</v>
      </c>
      <c r="AB1" s="9" t="s">
        <v>424</v>
      </c>
      <c r="AC1" s="9" t="s">
        <v>425</v>
      </c>
      <c r="AD1" s="9" t="s">
        <v>426</v>
      </c>
      <c r="AE1" s="9" t="s">
        <v>427</v>
      </c>
      <c r="AF1" s="9" t="s">
        <v>428</v>
      </c>
      <c r="AG1" s="9" t="s">
        <v>429</v>
      </c>
      <c r="AH1" s="9" t="s">
        <v>430</v>
      </c>
      <c r="AI1" s="9" t="s">
        <v>431</v>
      </c>
      <c r="AJ1" s="9" t="s">
        <v>432</v>
      </c>
      <c r="AK1" s="9" t="s">
        <v>433</v>
      </c>
      <c r="AL1" s="9" t="s">
        <v>252</v>
      </c>
      <c r="AM1" s="9" t="s">
        <v>434</v>
      </c>
      <c r="AN1" s="9" t="s">
        <v>435</v>
      </c>
      <c r="AO1" s="9" t="s">
        <v>436</v>
      </c>
      <c r="AP1" s="9" t="s">
        <v>437</v>
      </c>
      <c r="AQ1" s="9" t="s">
        <v>438</v>
      </c>
      <c r="AR1" s="9" t="s">
        <v>439</v>
      </c>
      <c r="AS1" s="9" t="s">
        <v>440</v>
      </c>
      <c r="AT1" s="9" t="s">
        <v>441</v>
      </c>
      <c r="AU1" s="9" t="s">
        <v>442</v>
      </c>
      <c r="AV1" s="9" t="s">
        <v>443</v>
      </c>
      <c r="AW1" s="9" t="s">
        <v>444</v>
      </c>
      <c r="AX1" s="9" t="s">
        <v>445</v>
      </c>
      <c r="AY1" s="9" t="s">
        <v>446</v>
      </c>
      <c r="AZ1" s="9" t="s">
        <v>447</v>
      </c>
      <c r="BA1" s="9" t="s">
        <v>448</v>
      </c>
      <c r="BB1" s="9" t="s">
        <v>449</v>
      </c>
      <c r="BC1" s="9" t="s">
        <v>414</v>
      </c>
      <c r="BD1" s="9" t="s">
        <v>450</v>
      </c>
    </row>
    <row r="2" spans="1:56">
      <c r="A2" s="28">
        <v>2</v>
      </c>
      <c r="B2" s="29" t="s">
        <v>10</v>
      </c>
      <c r="C2" s="29" t="s">
        <v>451</v>
      </c>
      <c r="D2" s="29" t="s">
        <v>452</v>
      </c>
      <c r="E2" s="30" t="s">
        <v>453</v>
      </c>
      <c r="F2" s="29">
        <v>2021</v>
      </c>
      <c r="G2" s="31" t="s">
        <v>454</v>
      </c>
      <c r="H2" s="29" t="s">
        <v>455</v>
      </c>
      <c r="I2" s="29" t="s">
        <v>456</v>
      </c>
      <c r="J2" s="29" t="s">
        <v>457</v>
      </c>
      <c r="K2" s="29" t="s">
        <v>458</v>
      </c>
      <c r="L2" s="28" t="s">
        <v>459</v>
      </c>
      <c r="M2" s="28" t="s">
        <v>459</v>
      </c>
      <c r="N2" s="28" t="s">
        <v>459</v>
      </c>
      <c r="O2" s="28" t="str">
        <f t="shared" ref="O2:O52" si="0">IF(P2="Yes","Not Relevant",IF(AND(L2="Yes",M2="Yes",N2="Yes"),"Relevant",IF(OR(L2="",M2="",N2=""),"","Not Relevant")))</f>
        <v>Relevant</v>
      </c>
      <c r="P2" s="28" t="s">
        <v>460</v>
      </c>
      <c r="Q2" s="29"/>
      <c r="R2" s="31" t="s">
        <v>461</v>
      </c>
      <c r="S2" s="32" t="s">
        <v>462</v>
      </c>
      <c r="T2" s="33" t="s">
        <v>459</v>
      </c>
      <c r="U2" s="33" t="s">
        <v>460</v>
      </c>
      <c r="V2" s="33" t="s">
        <v>460</v>
      </c>
      <c r="W2" s="33" t="s">
        <v>460</v>
      </c>
      <c r="X2" s="33" t="s">
        <v>463</v>
      </c>
      <c r="Y2" s="33" t="s">
        <v>460</v>
      </c>
      <c r="Z2" s="31" t="s">
        <v>464</v>
      </c>
      <c r="AA2" s="31" t="s">
        <v>465</v>
      </c>
      <c r="AB2" s="31" t="s">
        <v>142</v>
      </c>
      <c r="AC2" s="31" t="s">
        <v>466</v>
      </c>
      <c r="AD2" s="31" t="s">
        <v>467</v>
      </c>
      <c r="AE2" s="31" t="s">
        <v>468</v>
      </c>
      <c r="AF2" s="31" t="s">
        <v>469</v>
      </c>
      <c r="AG2" s="33" t="s">
        <v>459</v>
      </c>
      <c r="AH2" s="33" t="s">
        <v>460</v>
      </c>
      <c r="AI2" s="33" t="s">
        <v>460</v>
      </c>
      <c r="AJ2" s="33" t="s">
        <v>460</v>
      </c>
      <c r="AK2" s="31" t="s">
        <v>470</v>
      </c>
      <c r="AL2" s="31" t="s">
        <v>471</v>
      </c>
      <c r="AM2" s="33" t="s">
        <v>472</v>
      </c>
      <c r="AN2" s="33" t="s">
        <v>473</v>
      </c>
      <c r="AO2" s="33" t="s">
        <v>474</v>
      </c>
      <c r="AP2" s="31" t="s">
        <v>470</v>
      </c>
      <c r="AQ2" s="33" t="s">
        <v>475</v>
      </c>
      <c r="AR2" s="33" t="s">
        <v>460</v>
      </c>
      <c r="AS2" s="31" t="s">
        <v>476</v>
      </c>
      <c r="AT2" s="33" t="s">
        <v>459</v>
      </c>
      <c r="AU2" s="33" t="s">
        <v>459</v>
      </c>
      <c r="AV2" s="33" t="s">
        <v>459</v>
      </c>
      <c r="AW2" s="33" t="s">
        <v>459</v>
      </c>
      <c r="AX2" s="33" t="s">
        <v>459</v>
      </c>
      <c r="AY2" s="33" t="s">
        <v>459</v>
      </c>
      <c r="AZ2" s="33" t="s">
        <v>459</v>
      </c>
      <c r="BA2" s="33" t="s">
        <v>460</v>
      </c>
      <c r="BB2" s="33" t="s">
        <v>459</v>
      </c>
      <c r="BC2" s="31"/>
      <c r="BD2" s="33"/>
    </row>
    <row r="3" spans="1:56">
      <c r="A3" s="28">
        <v>4</v>
      </c>
      <c r="B3" s="29" t="s">
        <v>6</v>
      </c>
      <c r="C3" s="29" t="s">
        <v>477</v>
      </c>
      <c r="D3" s="29" t="s">
        <v>478</v>
      </c>
      <c r="E3" s="29" t="s">
        <v>479</v>
      </c>
      <c r="F3" s="29">
        <v>2017</v>
      </c>
      <c r="G3" s="31" t="s">
        <v>480</v>
      </c>
      <c r="H3" s="29" t="s">
        <v>481</v>
      </c>
      <c r="I3" s="29" t="s">
        <v>482</v>
      </c>
      <c r="J3" s="29" t="s">
        <v>483</v>
      </c>
      <c r="K3" s="29" t="s">
        <v>484</v>
      </c>
      <c r="L3" s="28" t="s">
        <v>459</v>
      </c>
      <c r="M3" s="28" t="s">
        <v>459</v>
      </c>
      <c r="N3" s="28" t="s">
        <v>459</v>
      </c>
      <c r="O3" s="28" t="str">
        <f t="shared" si="0"/>
        <v>Relevant</v>
      </c>
      <c r="P3" s="28" t="s">
        <v>460</v>
      </c>
      <c r="Q3" s="29"/>
      <c r="R3" s="31" t="s">
        <v>485</v>
      </c>
      <c r="S3" s="32" t="s">
        <v>486</v>
      </c>
      <c r="T3" s="33" t="s">
        <v>459</v>
      </c>
      <c r="U3" s="33" t="s">
        <v>487</v>
      </c>
      <c r="V3" s="33" t="s">
        <v>460</v>
      </c>
      <c r="W3" s="33" t="s">
        <v>460</v>
      </c>
      <c r="X3" s="33" t="s">
        <v>463</v>
      </c>
      <c r="Y3" s="33" t="s">
        <v>460</v>
      </c>
      <c r="Z3" s="31" t="s">
        <v>470</v>
      </c>
      <c r="AA3" s="31" t="s">
        <v>488</v>
      </c>
      <c r="AB3" s="31" t="s">
        <v>157</v>
      </c>
      <c r="AC3" s="31" t="s">
        <v>489</v>
      </c>
      <c r="AD3" s="31" t="s">
        <v>467</v>
      </c>
      <c r="AE3" s="31" t="s">
        <v>490</v>
      </c>
      <c r="AF3" s="34" t="s">
        <v>491</v>
      </c>
      <c r="AG3" s="33" t="s">
        <v>459</v>
      </c>
      <c r="AH3" s="33" t="s">
        <v>460</v>
      </c>
      <c r="AI3" s="33" t="s">
        <v>460</v>
      </c>
      <c r="AJ3" s="33" t="s">
        <v>460</v>
      </c>
      <c r="AK3" s="31" t="s">
        <v>470</v>
      </c>
      <c r="AL3" s="31" t="s">
        <v>254</v>
      </c>
      <c r="AM3" s="33" t="s">
        <v>472</v>
      </c>
      <c r="AN3" s="33" t="s">
        <v>473</v>
      </c>
      <c r="AO3" s="33" t="s">
        <v>492</v>
      </c>
      <c r="AP3" s="31" t="s">
        <v>470</v>
      </c>
      <c r="AQ3" s="33" t="s">
        <v>475</v>
      </c>
      <c r="AR3" s="33" t="s">
        <v>460</v>
      </c>
      <c r="AS3" s="31" t="s">
        <v>493</v>
      </c>
      <c r="AT3" s="33" t="s">
        <v>459</v>
      </c>
      <c r="AU3" s="33" t="s">
        <v>459</v>
      </c>
      <c r="AV3" s="33" t="s">
        <v>459</v>
      </c>
      <c r="AW3" s="33" t="s">
        <v>459</v>
      </c>
      <c r="AX3" s="33" t="s">
        <v>459</v>
      </c>
      <c r="AY3" s="33" t="s">
        <v>459</v>
      </c>
      <c r="AZ3" s="33" t="s">
        <v>459</v>
      </c>
      <c r="BA3" s="33" t="s">
        <v>459</v>
      </c>
      <c r="BB3" s="33" t="s">
        <v>459</v>
      </c>
      <c r="BC3" s="31"/>
      <c r="BD3" s="33"/>
    </row>
    <row r="4" spans="1:56">
      <c r="A4" s="28">
        <v>5</v>
      </c>
      <c r="B4" s="29" t="s">
        <v>6</v>
      </c>
      <c r="C4" s="29" t="s">
        <v>477</v>
      </c>
      <c r="D4" s="29" t="s">
        <v>478</v>
      </c>
      <c r="E4" s="29" t="s">
        <v>494</v>
      </c>
      <c r="F4" s="29">
        <v>2021</v>
      </c>
      <c r="G4" s="31" t="s">
        <v>495</v>
      </c>
      <c r="H4" s="29" t="s">
        <v>496</v>
      </c>
      <c r="I4" s="29" t="s">
        <v>497</v>
      </c>
      <c r="J4" s="29" t="s">
        <v>498</v>
      </c>
      <c r="K4" s="29" t="s">
        <v>499</v>
      </c>
      <c r="L4" s="28" t="s">
        <v>459</v>
      </c>
      <c r="M4" s="28" t="s">
        <v>459</v>
      </c>
      <c r="N4" s="28" t="s">
        <v>459</v>
      </c>
      <c r="O4" s="28" t="str">
        <f t="shared" si="0"/>
        <v>Relevant</v>
      </c>
      <c r="P4" s="28" t="s">
        <v>460</v>
      </c>
      <c r="Q4" s="29"/>
      <c r="R4" s="31" t="s">
        <v>500</v>
      </c>
      <c r="S4" s="32" t="s">
        <v>501</v>
      </c>
      <c r="T4" s="33" t="s">
        <v>459</v>
      </c>
      <c r="U4" s="33" t="s">
        <v>487</v>
      </c>
      <c r="V4" s="33" t="s">
        <v>460</v>
      </c>
      <c r="W4" s="33" t="s">
        <v>460</v>
      </c>
      <c r="X4" s="33" t="s">
        <v>463</v>
      </c>
      <c r="Y4" s="33" t="s">
        <v>460</v>
      </c>
      <c r="Z4" s="31" t="s">
        <v>470</v>
      </c>
      <c r="AA4" s="31" t="s">
        <v>502</v>
      </c>
      <c r="AB4" s="31" t="s">
        <v>157</v>
      </c>
      <c r="AC4" s="31" t="s">
        <v>503</v>
      </c>
      <c r="AD4" s="31" t="s">
        <v>467</v>
      </c>
      <c r="AE4" s="31" t="s">
        <v>504</v>
      </c>
      <c r="AF4" s="31" t="s">
        <v>505</v>
      </c>
      <c r="AG4" s="33" t="s">
        <v>460</v>
      </c>
      <c r="AH4" s="33" t="s">
        <v>460</v>
      </c>
      <c r="AI4" s="33" t="s">
        <v>460</v>
      </c>
      <c r="AJ4" s="33" t="s">
        <v>460</v>
      </c>
      <c r="AK4" s="31" t="s">
        <v>470</v>
      </c>
      <c r="AL4" s="31" t="s">
        <v>254</v>
      </c>
      <c r="AM4" s="33" t="s">
        <v>506</v>
      </c>
      <c r="AN4" s="33" t="s">
        <v>507</v>
      </c>
      <c r="AO4" s="33" t="s">
        <v>492</v>
      </c>
      <c r="AP4" s="31" t="s">
        <v>470</v>
      </c>
      <c r="AQ4" s="33" t="s">
        <v>475</v>
      </c>
      <c r="AR4" s="33" t="s">
        <v>460</v>
      </c>
      <c r="AS4" s="31" t="s">
        <v>508</v>
      </c>
      <c r="AT4" s="33" t="s">
        <v>459</v>
      </c>
      <c r="AU4" s="33" t="s">
        <v>459</v>
      </c>
      <c r="AV4" s="33" t="s">
        <v>459</v>
      </c>
      <c r="AW4" s="33" t="s">
        <v>459</v>
      </c>
      <c r="AX4" s="33" t="s">
        <v>459</v>
      </c>
      <c r="AY4" s="33" t="s">
        <v>459</v>
      </c>
      <c r="AZ4" s="33" t="s">
        <v>459</v>
      </c>
      <c r="BA4" s="33" t="s">
        <v>459</v>
      </c>
      <c r="BB4" s="33" t="s">
        <v>459</v>
      </c>
      <c r="BC4" s="31"/>
      <c r="BD4" s="33"/>
    </row>
    <row r="5" spans="1:56">
      <c r="A5" s="28">
        <v>9</v>
      </c>
      <c r="B5" s="29" t="s">
        <v>9</v>
      </c>
      <c r="C5" s="29" t="s">
        <v>509</v>
      </c>
      <c r="D5" s="29" t="s">
        <v>510</v>
      </c>
      <c r="E5" s="29" t="s">
        <v>511</v>
      </c>
      <c r="F5" s="29">
        <v>2021</v>
      </c>
      <c r="G5" s="31" t="s">
        <v>512</v>
      </c>
      <c r="H5" s="29" t="s">
        <v>513</v>
      </c>
      <c r="I5" s="29" t="s">
        <v>514</v>
      </c>
      <c r="J5" s="29" t="s">
        <v>515</v>
      </c>
      <c r="K5" s="29" t="s">
        <v>516</v>
      </c>
      <c r="L5" s="28" t="s">
        <v>459</v>
      </c>
      <c r="M5" s="28" t="s">
        <v>459</v>
      </c>
      <c r="N5" s="28" t="s">
        <v>459</v>
      </c>
      <c r="O5" s="28" t="str">
        <f t="shared" si="0"/>
        <v>Relevant</v>
      </c>
      <c r="P5" s="28" t="s">
        <v>460</v>
      </c>
      <c r="Q5" s="29"/>
      <c r="R5" s="31" t="s">
        <v>517</v>
      </c>
      <c r="S5" s="30" t="s">
        <v>518</v>
      </c>
      <c r="T5" s="33" t="s">
        <v>459</v>
      </c>
      <c r="U5" s="33" t="s">
        <v>487</v>
      </c>
      <c r="V5" s="33" t="s">
        <v>460</v>
      </c>
      <c r="W5" s="33" t="s">
        <v>460</v>
      </c>
      <c r="X5" s="33" t="s">
        <v>463</v>
      </c>
      <c r="Y5" s="33" t="s">
        <v>460</v>
      </c>
      <c r="Z5" s="31" t="s">
        <v>470</v>
      </c>
      <c r="AA5" s="31" t="s">
        <v>519</v>
      </c>
      <c r="AB5" s="31" t="s">
        <v>157</v>
      </c>
      <c r="AC5" s="31" t="s">
        <v>520</v>
      </c>
      <c r="AD5" s="31" t="s">
        <v>521</v>
      </c>
      <c r="AE5" s="31" t="s">
        <v>522</v>
      </c>
      <c r="AF5" s="31" t="s">
        <v>523</v>
      </c>
      <c r="AG5" s="33" t="s">
        <v>460</v>
      </c>
      <c r="AH5" s="33" t="s">
        <v>460</v>
      </c>
      <c r="AI5" s="33" t="s">
        <v>460</v>
      </c>
      <c r="AJ5" s="33" t="s">
        <v>460</v>
      </c>
      <c r="AK5" s="31" t="s">
        <v>470</v>
      </c>
      <c r="AL5" s="31" t="s">
        <v>254</v>
      </c>
      <c r="AM5" s="33" t="s">
        <v>472</v>
      </c>
      <c r="AN5" s="33" t="s">
        <v>473</v>
      </c>
      <c r="AO5" s="33" t="s">
        <v>492</v>
      </c>
      <c r="AP5" s="31" t="s">
        <v>470</v>
      </c>
      <c r="AQ5" s="33" t="s">
        <v>475</v>
      </c>
      <c r="AR5" s="33" t="s">
        <v>460</v>
      </c>
      <c r="AS5" s="31" t="s">
        <v>476</v>
      </c>
      <c r="AT5" s="33" t="s">
        <v>459</v>
      </c>
      <c r="AU5" s="33" t="s">
        <v>459</v>
      </c>
      <c r="AV5" s="33" t="s">
        <v>459</v>
      </c>
      <c r="AW5" s="33" t="s">
        <v>459</v>
      </c>
      <c r="AX5" s="33" t="s">
        <v>459</v>
      </c>
      <c r="AY5" s="33" t="s">
        <v>459</v>
      </c>
      <c r="AZ5" s="33" t="s">
        <v>459</v>
      </c>
      <c r="BA5" s="33" t="s">
        <v>459</v>
      </c>
      <c r="BB5" s="33" t="s">
        <v>459</v>
      </c>
      <c r="BC5" s="31"/>
      <c r="BD5" s="33"/>
    </row>
    <row r="6" spans="1:56">
      <c r="A6" s="28">
        <v>16</v>
      </c>
      <c r="B6" s="29" t="s">
        <v>3</v>
      </c>
      <c r="C6" s="29" t="s">
        <v>509</v>
      </c>
      <c r="D6" s="29" t="s">
        <v>524</v>
      </c>
      <c r="E6" s="29" t="s">
        <v>525</v>
      </c>
      <c r="F6" s="29">
        <v>2021</v>
      </c>
      <c r="G6" s="31" t="s">
        <v>526</v>
      </c>
      <c r="H6" s="29" t="s">
        <v>527</v>
      </c>
      <c r="I6" s="29" t="s">
        <v>528</v>
      </c>
      <c r="J6" s="29" t="s">
        <v>529</v>
      </c>
      <c r="K6" s="29" t="s">
        <v>530</v>
      </c>
      <c r="L6" s="28" t="s">
        <v>459</v>
      </c>
      <c r="M6" s="28" t="s">
        <v>459</v>
      </c>
      <c r="N6" s="28" t="s">
        <v>459</v>
      </c>
      <c r="O6" s="28" t="str">
        <f t="shared" si="0"/>
        <v>Relevant</v>
      </c>
      <c r="P6" s="28" t="s">
        <v>460</v>
      </c>
      <c r="Q6" s="29"/>
      <c r="R6" s="31" t="s">
        <v>531</v>
      </c>
      <c r="S6" s="30" t="s">
        <v>532</v>
      </c>
      <c r="T6" s="33" t="s">
        <v>459</v>
      </c>
      <c r="U6" s="33" t="s">
        <v>487</v>
      </c>
      <c r="V6" s="33" t="s">
        <v>460</v>
      </c>
      <c r="W6" s="33" t="s">
        <v>460</v>
      </c>
      <c r="X6" s="33" t="s">
        <v>460</v>
      </c>
      <c r="Y6" s="33" t="s">
        <v>533</v>
      </c>
      <c r="Z6" s="31" t="s">
        <v>470</v>
      </c>
      <c r="AA6" s="31" t="s">
        <v>534</v>
      </c>
      <c r="AB6" s="31" t="s">
        <v>157</v>
      </c>
      <c r="AC6" s="31" t="s">
        <v>535</v>
      </c>
      <c r="AD6" s="31" t="s">
        <v>536</v>
      </c>
      <c r="AE6" s="31" t="s">
        <v>537</v>
      </c>
      <c r="AF6" s="31" t="s">
        <v>538</v>
      </c>
      <c r="AG6" s="33" t="s">
        <v>460</v>
      </c>
      <c r="AH6" s="33" t="s">
        <v>539</v>
      </c>
      <c r="AI6" s="33" t="s">
        <v>540</v>
      </c>
      <c r="AJ6" s="33" t="s">
        <v>541</v>
      </c>
      <c r="AK6" s="31" t="s">
        <v>542</v>
      </c>
      <c r="AL6" s="31" t="s">
        <v>254</v>
      </c>
      <c r="AM6" s="33" t="s">
        <v>543</v>
      </c>
      <c r="AN6" s="33" t="s">
        <v>544</v>
      </c>
      <c r="AO6" s="33" t="s">
        <v>474</v>
      </c>
      <c r="AP6" s="31" t="s">
        <v>545</v>
      </c>
      <c r="AQ6" s="33" t="s">
        <v>546</v>
      </c>
      <c r="AR6" s="33" t="s">
        <v>459</v>
      </c>
      <c r="AS6" s="31" t="s">
        <v>547</v>
      </c>
      <c r="AT6" s="33" t="s">
        <v>459</v>
      </c>
      <c r="AU6" s="33" t="s">
        <v>459</v>
      </c>
      <c r="AV6" s="33" t="s">
        <v>459</v>
      </c>
      <c r="AW6" s="33" t="s">
        <v>459</v>
      </c>
      <c r="AX6" s="33" t="s">
        <v>459</v>
      </c>
      <c r="AY6" s="33" t="s">
        <v>459</v>
      </c>
      <c r="AZ6" s="33" t="s">
        <v>459</v>
      </c>
      <c r="BA6" s="33" t="s">
        <v>460</v>
      </c>
      <c r="BB6" s="33" t="s">
        <v>459</v>
      </c>
      <c r="BC6" s="31"/>
      <c r="BD6" s="33"/>
    </row>
    <row r="7" spans="1:56">
      <c r="A7" s="28">
        <v>17</v>
      </c>
      <c r="B7" s="29" t="s">
        <v>9</v>
      </c>
      <c r="C7" s="29" t="s">
        <v>509</v>
      </c>
      <c r="D7" s="29" t="s">
        <v>510</v>
      </c>
      <c r="E7" s="29" t="s">
        <v>548</v>
      </c>
      <c r="F7" s="29">
        <v>2022</v>
      </c>
      <c r="G7" s="31" t="s">
        <v>549</v>
      </c>
      <c r="H7" s="29" t="s">
        <v>550</v>
      </c>
      <c r="I7" s="29" t="s">
        <v>551</v>
      </c>
      <c r="J7" s="29" t="s">
        <v>552</v>
      </c>
      <c r="K7" s="29" t="s">
        <v>553</v>
      </c>
      <c r="L7" s="28" t="s">
        <v>459</v>
      </c>
      <c r="M7" s="28" t="s">
        <v>459</v>
      </c>
      <c r="N7" s="28" t="s">
        <v>459</v>
      </c>
      <c r="O7" s="28" t="str">
        <f t="shared" si="0"/>
        <v>Relevant</v>
      </c>
      <c r="P7" s="28" t="s">
        <v>460</v>
      </c>
      <c r="Q7" s="29"/>
      <c r="R7" s="31" t="s">
        <v>554</v>
      </c>
      <c r="S7" s="30" t="s">
        <v>555</v>
      </c>
      <c r="T7" s="33" t="s">
        <v>459</v>
      </c>
      <c r="U7" s="33" t="s">
        <v>487</v>
      </c>
      <c r="V7" s="33" t="s">
        <v>460</v>
      </c>
      <c r="W7" s="33" t="s">
        <v>460</v>
      </c>
      <c r="X7" s="33" t="s">
        <v>463</v>
      </c>
      <c r="Y7" s="33" t="s">
        <v>460</v>
      </c>
      <c r="Z7" s="31" t="s">
        <v>470</v>
      </c>
      <c r="AA7" s="31" t="s">
        <v>556</v>
      </c>
      <c r="AB7" s="31" t="s">
        <v>142</v>
      </c>
      <c r="AC7" s="31" t="s">
        <v>557</v>
      </c>
      <c r="AD7" s="31" t="s">
        <v>558</v>
      </c>
      <c r="AE7" s="31" t="s">
        <v>559</v>
      </c>
      <c r="AF7" s="31" t="s">
        <v>560</v>
      </c>
      <c r="AG7" s="33" t="s">
        <v>460</v>
      </c>
      <c r="AH7" s="33" t="s">
        <v>460</v>
      </c>
      <c r="AI7" s="33" t="s">
        <v>460</v>
      </c>
      <c r="AJ7" s="33" t="s">
        <v>460</v>
      </c>
      <c r="AK7" s="31" t="s">
        <v>470</v>
      </c>
      <c r="AL7" s="31" t="s">
        <v>257</v>
      </c>
      <c r="AM7" s="33" t="s">
        <v>543</v>
      </c>
      <c r="AN7" s="33" t="s">
        <v>473</v>
      </c>
      <c r="AO7" s="33" t="s">
        <v>492</v>
      </c>
      <c r="AP7" s="31" t="s">
        <v>470</v>
      </c>
      <c r="AQ7" s="33" t="s">
        <v>475</v>
      </c>
      <c r="AR7" s="33" t="s">
        <v>460</v>
      </c>
      <c r="AS7" s="31" t="s">
        <v>561</v>
      </c>
      <c r="AT7" s="33" t="s">
        <v>459</v>
      </c>
      <c r="AU7" s="33" t="s">
        <v>459</v>
      </c>
      <c r="AV7" s="33" t="s">
        <v>459</v>
      </c>
      <c r="AW7" s="33" t="s">
        <v>459</v>
      </c>
      <c r="AX7" s="33" t="s">
        <v>459</v>
      </c>
      <c r="AY7" s="33" t="s">
        <v>459</v>
      </c>
      <c r="AZ7" s="33" t="s">
        <v>459</v>
      </c>
      <c r="BA7" s="33" t="s">
        <v>459</v>
      </c>
      <c r="BB7" s="33" t="s">
        <v>459</v>
      </c>
      <c r="BC7" s="31"/>
      <c r="BD7" s="33"/>
    </row>
    <row r="8" spans="1:56">
      <c r="A8" s="28">
        <v>19</v>
      </c>
      <c r="B8" s="29" t="s">
        <v>6</v>
      </c>
      <c r="C8" s="29" t="s">
        <v>477</v>
      </c>
      <c r="D8" s="29" t="s">
        <v>478</v>
      </c>
      <c r="E8" s="29" t="s">
        <v>562</v>
      </c>
      <c r="F8" s="29">
        <v>2016</v>
      </c>
      <c r="G8" s="31" t="s">
        <v>563</v>
      </c>
      <c r="H8" s="29" t="s">
        <v>564</v>
      </c>
      <c r="I8" s="29" t="s">
        <v>565</v>
      </c>
      <c r="J8" s="29" t="s">
        <v>566</v>
      </c>
      <c r="K8" s="29" t="s">
        <v>567</v>
      </c>
      <c r="L8" s="28" t="s">
        <v>459</v>
      </c>
      <c r="M8" s="28" t="s">
        <v>459</v>
      </c>
      <c r="N8" s="28" t="s">
        <v>459</v>
      </c>
      <c r="O8" s="28" t="str">
        <f t="shared" si="0"/>
        <v>Relevant</v>
      </c>
      <c r="P8" s="28" t="s">
        <v>460</v>
      </c>
      <c r="Q8" s="29"/>
      <c r="R8" s="31" t="s">
        <v>568</v>
      </c>
      <c r="S8" s="32" t="s">
        <v>569</v>
      </c>
      <c r="T8" s="33" t="s">
        <v>459</v>
      </c>
      <c r="U8" s="33" t="s">
        <v>487</v>
      </c>
      <c r="V8" s="33" t="s">
        <v>460</v>
      </c>
      <c r="W8" s="33" t="s">
        <v>460</v>
      </c>
      <c r="X8" s="33" t="s">
        <v>460</v>
      </c>
      <c r="Y8" s="33" t="s">
        <v>460</v>
      </c>
      <c r="Z8" s="31" t="s">
        <v>570</v>
      </c>
      <c r="AA8" s="31" t="s">
        <v>571</v>
      </c>
      <c r="AB8" s="31" t="s">
        <v>157</v>
      </c>
      <c r="AC8" s="31" t="s">
        <v>572</v>
      </c>
      <c r="AD8" s="31" t="s">
        <v>573</v>
      </c>
      <c r="AE8" s="31" t="s">
        <v>574</v>
      </c>
      <c r="AF8" s="31" t="s">
        <v>575</v>
      </c>
      <c r="AG8" s="33" t="s">
        <v>460</v>
      </c>
      <c r="AH8" s="33" t="s">
        <v>539</v>
      </c>
      <c r="AI8" s="33" t="s">
        <v>576</v>
      </c>
      <c r="AJ8" s="33" t="s">
        <v>577</v>
      </c>
      <c r="AK8" s="31" t="s">
        <v>578</v>
      </c>
      <c r="AL8" s="31" t="s">
        <v>257</v>
      </c>
      <c r="AM8" s="33" t="s">
        <v>460</v>
      </c>
      <c r="AN8" s="33" t="s">
        <v>544</v>
      </c>
      <c r="AO8" s="33" t="s">
        <v>492</v>
      </c>
      <c r="AP8" s="31" t="s">
        <v>579</v>
      </c>
      <c r="AQ8" s="33" t="s">
        <v>460</v>
      </c>
      <c r="AR8" s="33" t="s">
        <v>460</v>
      </c>
      <c r="AS8" s="31" t="s">
        <v>470</v>
      </c>
      <c r="AT8" s="33" t="s">
        <v>459</v>
      </c>
      <c r="AU8" s="33" t="s">
        <v>459</v>
      </c>
      <c r="AV8" s="33" t="s">
        <v>459</v>
      </c>
      <c r="AW8" s="33" t="s">
        <v>459</v>
      </c>
      <c r="AX8" s="33" t="s">
        <v>459</v>
      </c>
      <c r="AY8" s="33" t="s">
        <v>459</v>
      </c>
      <c r="AZ8" s="33" t="s">
        <v>460</v>
      </c>
      <c r="BA8" s="33" t="s">
        <v>459</v>
      </c>
      <c r="BB8" s="33" t="s">
        <v>459</v>
      </c>
      <c r="BC8" s="31"/>
      <c r="BD8" s="33"/>
    </row>
    <row r="9" spans="1:56">
      <c r="A9" s="28">
        <v>20</v>
      </c>
      <c r="B9" s="29" t="s">
        <v>9</v>
      </c>
      <c r="C9" s="29" t="s">
        <v>509</v>
      </c>
      <c r="D9" s="29" t="s">
        <v>510</v>
      </c>
      <c r="E9" s="29" t="s">
        <v>580</v>
      </c>
      <c r="F9" s="29">
        <v>2019</v>
      </c>
      <c r="G9" s="31" t="s">
        <v>581</v>
      </c>
      <c r="H9" s="29" t="s">
        <v>582</v>
      </c>
      <c r="I9" s="29" t="s">
        <v>583</v>
      </c>
      <c r="J9" s="29" t="s">
        <v>584</v>
      </c>
      <c r="K9" s="29" t="s">
        <v>585</v>
      </c>
      <c r="L9" s="28" t="s">
        <v>459</v>
      </c>
      <c r="M9" s="28" t="s">
        <v>459</v>
      </c>
      <c r="N9" s="28" t="s">
        <v>459</v>
      </c>
      <c r="O9" s="28" t="str">
        <f t="shared" si="0"/>
        <v>Relevant</v>
      </c>
      <c r="P9" s="28" t="s">
        <v>460</v>
      </c>
      <c r="Q9" s="29"/>
      <c r="R9" s="31" t="s">
        <v>485</v>
      </c>
      <c r="S9" s="32" t="s">
        <v>586</v>
      </c>
      <c r="T9" s="33" t="s">
        <v>459</v>
      </c>
      <c r="U9" s="33" t="s">
        <v>487</v>
      </c>
      <c r="V9" s="33" t="s">
        <v>460</v>
      </c>
      <c r="W9" s="33" t="s">
        <v>460</v>
      </c>
      <c r="X9" s="33" t="s">
        <v>460</v>
      </c>
      <c r="Y9" s="33" t="s">
        <v>533</v>
      </c>
      <c r="Z9" s="31" t="s">
        <v>470</v>
      </c>
      <c r="AA9" s="31" t="s">
        <v>52</v>
      </c>
      <c r="AB9" s="31" t="s">
        <v>587</v>
      </c>
      <c r="AC9" s="31" t="s">
        <v>588</v>
      </c>
      <c r="AD9" s="31" t="s">
        <v>466</v>
      </c>
      <c r="AE9" s="31" t="s">
        <v>466</v>
      </c>
      <c r="AF9" s="31" t="s">
        <v>589</v>
      </c>
      <c r="AG9" s="33" t="s">
        <v>460</v>
      </c>
      <c r="AH9" s="33" t="s">
        <v>539</v>
      </c>
      <c r="AI9" s="33" t="s">
        <v>540</v>
      </c>
      <c r="AJ9" s="33" t="s">
        <v>466</v>
      </c>
      <c r="AK9" s="31" t="s">
        <v>590</v>
      </c>
      <c r="AL9" s="31" t="s">
        <v>268</v>
      </c>
      <c r="AM9" s="33" t="s">
        <v>543</v>
      </c>
      <c r="AN9" s="33" t="s">
        <v>591</v>
      </c>
      <c r="AO9" s="33" t="s">
        <v>492</v>
      </c>
      <c r="AP9" s="31" t="s">
        <v>592</v>
      </c>
      <c r="AQ9" s="33" t="s">
        <v>593</v>
      </c>
      <c r="AR9" s="33" t="s">
        <v>459</v>
      </c>
      <c r="AS9" s="31" t="s">
        <v>594</v>
      </c>
      <c r="AT9" s="33" t="s">
        <v>459</v>
      </c>
      <c r="AU9" s="33" t="s">
        <v>459</v>
      </c>
      <c r="AV9" s="33" t="s">
        <v>459</v>
      </c>
      <c r="AW9" s="33" t="s">
        <v>459</v>
      </c>
      <c r="AX9" s="33" t="s">
        <v>459</v>
      </c>
      <c r="AY9" s="33" t="s">
        <v>459</v>
      </c>
      <c r="AZ9" s="33" t="s">
        <v>459</v>
      </c>
      <c r="BA9" s="33" t="s">
        <v>460</v>
      </c>
      <c r="BB9" s="33" t="s">
        <v>459</v>
      </c>
      <c r="BC9" s="31"/>
      <c r="BD9" s="33"/>
    </row>
    <row r="10" spans="1:56">
      <c r="A10" s="28">
        <v>22</v>
      </c>
      <c r="B10" s="29" t="s">
        <v>9</v>
      </c>
      <c r="C10" s="29" t="s">
        <v>509</v>
      </c>
      <c r="D10" s="29" t="s">
        <v>510</v>
      </c>
      <c r="E10" s="29" t="s">
        <v>595</v>
      </c>
      <c r="F10" s="29">
        <v>2021</v>
      </c>
      <c r="G10" s="31" t="s">
        <v>596</v>
      </c>
      <c r="H10" s="29" t="s">
        <v>597</v>
      </c>
      <c r="I10" s="29" t="s">
        <v>598</v>
      </c>
      <c r="J10" s="29" t="s">
        <v>599</v>
      </c>
      <c r="K10" s="29" t="s">
        <v>600</v>
      </c>
      <c r="L10" s="28" t="s">
        <v>459</v>
      </c>
      <c r="M10" s="28" t="s">
        <v>459</v>
      </c>
      <c r="N10" s="28" t="s">
        <v>459</v>
      </c>
      <c r="O10" s="28" t="str">
        <f t="shared" si="0"/>
        <v>Relevant</v>
      </c>
      <c r="P10" s="28" t="s">
        <v>460</v>
      </c>
      <c r="Q10" s="29"/>
      <c r="R10" s="31" t="s">
        <v>601</v>
      </c>
      <c r="S10" s="30" t="s">
        <v>602</v>
      </c>
      <c r="T10" s="33" t="s">
        <v>459</v>
      </c>
      <c r="U10" s="33" t="s">
        <v>487</v>
      </c>
      <c r="V10" s="33" t="s">
        <v>460</v>
      </c>
      <c r="W10" s="33" t="s">
        <v>460</v>
      </c>
      <c r="X10" s="33" t="s">
        <v>460</v>
      </c>
      <c r="Y10" s="33" t="s">
        <v>533</v>
      </c>
      <c r="Z10" s="31" t="s">
        <v>470</v>
      </c>
      <c r="AA10" s="31" t="s">
        <v>603</v>
      </c>
      <c r="AB10" s="31" t="s">
        <v>157</v>
      </c>
      <c r="AC10" s="31" t="s">
        <v>604</v>
      </c>
      <c r="AD10" s="31" t="s">
        <v>467</v>
      </c>
      <c r="AE10" s="31" t="s">
        <v>605</v>
      </c>
      <c r="AF10" s="31" t="s">
        <v>606</v>
      </c>
      <c r="AG10" s="33" t="s">
        <v>460</v>
      </c>
      <c r="AH10" s="33" t="s">
        <v>539</v>
      </c>
      <c r="AI10" s="33" t="s">
        <v>607</v>
      </c>
      <c r="AJ10" s="33" t="s">
        <v>577</v>
      </c>
      <c r="AK10" s="31" t="s">
        <v>608</v>
      </c>
      <c r="AL10" s="31" t="s">
        <v>254</v>
      </c>
      <c r="AM10" s="33" t="s">
        <v>543</v>
      </c>
      <c r="AN10" s="33" t="s">
        <v>473</v>
      </c>
      <c r="AO10" s="33" t="s">
        <v>492</v>
      </c>
      <c r="AP10" s="31" t="s">
        <v>470</v>
      </c>
      <c r="AQ10" s="33" t="s">
        <v>609</v>
      </c>
      <c r="AR10" s="33" t="s">
        <v>459</v>
      </c>
      <c r="AS10" s="31" t="s">
        <v>610</v>
      </c>
      <c r="AT10" s="33" t="s">
        <v>459</v>
      </c>
      <c r="AU10" s="33" t="s">
        <v>459</v>
      </c>
      <c r="AV10" s="33" t="s">
        <v>459</v>
      </c>
      <c r="AW10" s="33" t="s">
        <v>459</v>
      </c>
      <c r="AX10" s="33" t="s">
        <v>459</v>
      </c>
      <c r="AY10" s="33" t="s">
        <v>459</v>
      </c>
      <c r="AZ10" s="33" t="s">
        <v>459</v>
      </c>
      <c r="BA10" s="33" t="s">
        <v>460</v>
      </c>
      <c r="BB10" s="33" t="s">
        <v>459</v>
      </c>
      <c r="BC10" s="31"/>
      <c r="BD10" s="33"/>
    </row>
    <row r="11" spans="1:56">
      <c r="A11" s="28">
        <v>23</v>
      </c>
      <c r="B11" s="29" t="s">
        <v>8</v>
      </c>
      <c r="C11" s="29" t="s">
        <v>611</v>
      </c>
      <c r="D11" s="29" t="s">
        <v>612</v>
      </c>
      <c r="E11" s="29" t="s">
        <v>613</v>
      </c>
      <c r="F11" s="29">
        <v>2017</v>
      </c>
      <c r="G11" s="31" t="s">
        <v>614</v>
      </c>
      <c r="H11" s="29" t="s">
        <v>615</v>
      </c>
      <c r="I11" s="29" t="s">
        <v>616</v>
      </c>
      <c r="J11" s="29" t="s">
        <v>457</v>
      </c>
      <c r="K11" s="29" t="s">
        <v>617</v>
      </c>
      <c r="L11" s="28" t="s">
        <v>459</v>
      </c>
      <c r="M11" s="28" t="s">
        <v>459</v>
      </c>
      <c r="N11" s="28" t="s">
        <v>459</v>
      </c>
      <c r="O11" s="28" t="str">
        <f t="shared" si="0"/>
        <v>Relevant</v>
      </c>
      <c r="P11" s="28" t="s">
        <v>460</v>
      </c>
      <c r="Q11" s="29"/>
      <c r="R11" s="31" t="s">
        <v>618</v>
      </c>
      <c r="S11" s="30" t="s">
        <v>619</v>
      </c>
      <c r="T11" s="33" t="s">
        <v>459</v>
      </c>
      <c r="U11" s="33" t="s">
        <v>487</v>
      </c>
      <c r="V11" s="33" t="s">
        <v>460</v>
      </c>
      <c r="W11" s="33" t="s">
        <v>460</v>
      </c>
      <c r="X11" s="33" t="s">
        <v>463</v>
      </c>
      <c r="Y11" s="33" t="s">
        <v>460</v>
      </c>
      <c r="Z11" s="31" t="s">
        <v>470</v>
      </c>
      <c r="AA11" s="31" t="s">
        <v>52</v>
      </c>
      <c r="AB11" s="31" t="s">
        <v>142</v>
      </c>
      <c r="AC11" s="31" t="s">
        <v>52</v>
      </c>
      <c r="AD11" s="31" t="s">
        <v>467</v>
      </c>
      <c r="AE11" s="31" t="s">
        <v>620</v>
      </c>
      <c r="AF11" s="34" t="s">
        <v>621</v>
      </c>
      <c r="AG11" s="33" t="s">
        <v>460</v>
      </c>
      <c r="AH11" s="33" t="s">
        <v>460</v>
      </c>
      <c r="AI11" s="33" t="s">
        <v>460</v>
      </c>
      <c r="AJ11" s="33" t="s">
        <v>460</v>
      </c>
      <c r="AK11" s="31" t="s">
        <v>470</v>
      </c>
      <c r="AL11" s="31" t="s">
        <v>254</v>
      </c>
      <c r="AM11" s="33" t="s">
        <v>472</v>
      </c>
      <c r="AN11" s="33" t="s">
        <v>473</v>
      </c>
      <c r="AO11" s="33" t="s">
        <v>492</v>
      </c>
      <c r="AP11" s="31" t="s">
        <v>470</v>
      </c>
      <c r="AQ11" s="33" t="s">
        <v>475</v>
      </c>
      <c r="AR11" s="33" t="s">
        <v>460</v>
      </c>
      <c r="AS11" s="31" t="s">
        <v>622</v>
      </c>
      <c r="AT11" s="33" t="s">
        <v>459</v>
      </c>
      <c r="AU11" s="33" t="s">
        <v>459</v>
      </c>
      <c r="AV11" s="33" t="s">
        <v>459</v>
      </c>
      <c r="AW11" s="33" t="s">
        <v>459</v>
      </c>
      <c r="AX11" s="33" t="s">
        <v>459</v>
      </c>
      <c r="AY11" s="33" t="s">
        <v>459</v>
      </c>
      <c r="AZ11" s="33" t="s">
        <v>459</v>
      </c>
      <c r="BA11" s="33" t="s">
        <v>460</v>
      </c>
      <c r="BB11" s="33" t="s">
        <v>459</v>
      </c>
      <c r="BC11" s="31"/>
      <c r="BD11" s="33"/>
    </row>
    <row r="12" spans="1:56">
      <c r="A12" s="28">
        <v>24</v>
      </c>
      <c r="B12" s="29" t="s">
        <v>6</v>
      </c>
      <c r="C12" s="29" t="s">
        <v>477</v>
      </c>
      <c r="D12" s="29" t="s">
        <v>478</v>
      </c>
      <c r="E12" s="29" t="s">
        <v>623</v>
      </c>
      <c r="F12" s="29">
        <v>2021</v>
      </c>
      <c r="G12" s="31" t="s">
        <v>624</v>
      </c>
      <c r="H12" s="29" t="s">
        <v>625</v>
      </c>
      <c r="I12" s="29" t="s">
        <v>626</v>
      </c>
      <c r="J12" s="29" t="s">
        <v>627</v>
      </c>
      <c r="K12" s="29" t="s">
        <v>628</v>
      </c>
      <c r="L12" s="28" t="s">
        <v>459</v>
      </c>
      <c r="M12" s="28" t="s">
        <v>459</v>
      </c>
      <c r="N12" s="28" t="s">
        <v>459</v>
      </c>
      <c r="O12" s="28" t="str">
        <f t="shared" si="0"/>
        <v>Relevant</v>
      </c>
      <c r="P12" s="28" t="s">
        <v>460</v>
      </c>
      <c r="Q12" s="29"/>
      <c r="R12" s="31" t="s">
        <v>629</v>
      </c>
      <c r="S12" s="32" t="s">
        <v>630</v>
      </c>
      <c r="T12" s="33" t="s">
        <v>459</v>
      </c>
      <c r="U12" s="33" t="s">
        <v>487</v>
      </c>
      <c r="V12" s="33" t="s">
        <v>460</v>
      </c>
      <c r="W12" s="33" t="s">
        <v>460</v>
      </c>
      <c r="X12" s="33" t="s">
        <v>463</v>
      </c>
      <c r="Y12" s="33" t="s">
        <v>460</v>
      </c>
      <c r="Z12" s="31" t="s">
        <v>470</v>
      </c>
      <c r="AA12" s="31" t="s">
        <v>631</v>
      </c>
      <c r="AB12" s="31" t="s">
        <v>157</v>
      </c>
      <c r="AC12" s="31" t="s">
        <v>632</v>
      </c>
      <c r="AD12" s="31" t="s">
        <v>633</v>
      </c>
      <c r="AE12" s="31" t="s">
        <v>634</v>
      </c>
      <c r="AF12" s="31" t="s">
        <v>635</v>
      </c>
      <c r="AG12" s="33" t="s">
        <v>460</v>
      </c>
      <c r="AH12" s="33" t="s">
        <v>460</v>
      </c>
      <c r="AI12" s="33" t="s">
        <v>460</v>
      </c>
      <c r="AJ12" s="33" t="s">
        <v>460</v>
      </c>
      <c r="AK12" s="31" t="s">
        <v>470</v>
      </c>
      <c r="AL12" s="31" t="s">
        <v>254</v>
      </c>
      <c r="AM12" s="33" t="s">
        <v>543</v>
      </c>
      <c r="AN12" s="33" t="s">
        <v>507</v>
      </c>
      <c r="AO12" s="33" t="s">
        <v>492</v>
      </c>
      <c r="AP12" s="31" t="s">
        <v>470</v>
      </c>
      <c r="AQ12" s="33" t="s">
        <v>475</v>
      </c>
      <c r="AR12" s="33" t="s">
        <v>460</v>
      </c>
      <c r="AS12" s="31" t="s">
        <v>508</v>
      </c>
      <c r="AT12" s="33" t="s">
        <v>459</v>
      </c>
      <c r="AU12" s="33" t="s">
        <v>459</v>
      </c>
      <c r="AV12" s="33" t="s">
        <v>459</v>
      </c>
      <c r="AW12" s="33" t="s">
        <v>459</v>
      </c>
      <c r="AX12" s="33" t="s">
        <v>459</v>
      </c>
      <c r="AY12" s="33" t="s">
        <v>459</v>
      </c>
      <c r="AZ12" s="33" t="s">
        <v>459</v>
      </c>
      <c r="BA12" s="33" t="s">
        <v>459</v>
      </c>
      <c r="BB12" s="33" t="s">
        <v>459</v>
      </c>
      <c r="BC12" s="31"/>
      <c r="BD12" s="33"/>
    </row>
    <row r="13" spans="1:56">
      <c r="A13" s="28">
        <v>25</v>
      </c>
      <c r="B13" s="29" t="s">
        <v>5</v>
      </c>
      <c r="C13" s="29" t="s">
        <v>636</v>
      </c>
      <c r="D13" s="29" t="s">
        <v>637</v>
      </c>
      <c r="E13" s="30" t="s">
        <v>638</v>
      </c>
      <c r="F13" s="29">
        <v>2020</v>
      </c>
      <c r="G13" s="31" t="s">
        <v>639</v>
      </c>
      <c r="H13" s="29" t="s">
        <v>640</v>
      </c>
      <c r="I13" s="29" t="s">
        <v>641</v>
      </c>
      <c r="J13" s="29" t="s">
        <v>642</v>
      </c>
      <c r="K13" s="29" t="s">
        <v>643</v>
      </c>
      <c r="L13" s="28" t="s">
        <v>459</v>
      </c>
      <c r="M13" s="28" t="s">
        <v>459</v>
      </c>
      <c r="N13" s="28" t="s">
        <v>459</v>
      </c>
      <c r="O13" s="28" t="str">
        <f t="shared" si="0"/>
        <v>Relevant</v>
      </c>
      <c r="P13" s="28" t="s">
        <v>460</v>
      </c>
      <c r="Q13" s="29"/>
      <c r="R13" s="31" t="s">
        <v>644</v>
      </c>
      <c r="S13" s="32" t="s">
        <v>645</v>
      </c>
      <c r="T13" s="33" t="s">
        <v>459</v>
      </c>
      <c r="U13" s="33" t="s">
        <v>487</v>
      </c>
      <c r="V13" s="33" t="s">
        <v>460</v>
      </c>
      <c r="W13" s="33" t="s">
        <v>460</v>
      </c>
      <c r="X13" s="33" t="s">
        <v>463</v>
      </c>
      <c r="Y13" s="33" t="s">
        <v>460</v>
      </c>
      <c r="Z13" s="31" t="s">
        <v>646</v>
      </c>
      <c r="AA13" s="31" t="s">
        <v>647</v>
      </c>
      <c r="AB13" s="31" t="s">
        <v>157</v>
      </c>
      <c r="AC13" s="31" t="s">
        <v>648</v>
      </c>
      <c r="AD13" s="31" t="s">
        <v>467</v>
      </c>
      <c r="AE13" s="31" t="s">
        <v>649</v>
      </c>
      <c r="AF13" s="31" t="s">
        <v>650</v>
      </c>
      <c r="AG13" s="33" t="s">
        <v>460</v>
      </c>
      <c r="AH13" s="33" t="s">
        <v>460</v>
      </c>
      <c r="AI13" s="33" t="s">
        <v>460</v>
      </c>
      <c r="AJ13" s="33" t="s">
        <v>460</v>
      </c>
      <c r="AK13" s="31" t="s">
        <v>470</v>
      </c>
      <c r="AL13" s="31" t="s">
        <v>254</v>
      </c>
      <c r="AM13" s="33" t="s">
        <v>472</v>
      </c>
      <c r="AN13" s="33" t="s">
        <v>507</v>
      </c>
      <c r="AO13" s="33" t="s">
        <v>492</v>
      </c>
      <c r="AP13" s="31" t="s">
        <v>470</v>
      </c>
      <c r="AQ13" s="33" t="s">
        <v>475</v>
      </c>
      <c r="AR13" s="33" t="s">
        <v>460</v>
      </c>
      <c r="AS13" s="31" t="s">
        <v>508</v>
      </c>
      <c r="AT13" s="33" t="s">
        <v>459</v>
      </c>
      <c r="AU13" s="33" t="s">
        <v>459</v>
      </c>
      <c r="AV13" s="33" t="s">
        <v>459</v>
      </c>
      <c r="AW13" s="33" t="s">
        <v>459</v>
      </c>
      <c r="AX13" s="33" t="s">
        <v>459</v>
      </c>
      <c r="AY13" s="33" t="s">
        <v>459</v>
      </c>
      <c r="AZ13" s="33" t="s">
        <v>459</v>
      </c>
      <c r="BA13" s="33" t="s">
        <v>459</v>
      </c>
      <c r="BB13" s="33" t="s">
        <v>459</v>
      </c>
      <c r="BC13" s="31"/>
      <c r="BD13" s="33"/>
    </row>
    <row r="14" spans="1:56">
      <c r="A14" s="28">
        <v>27</v>
      </c>
      <c r="B14" s="29" t="s">
        <v>8</v>
      </c>
      <c r="C14" s="29" t="s">
        <v>651</v>
      </c>
      <c r="D14" s="29" t="s">
        <v>652</v>
      </c>
      <c r="E14" s="29" t="s">
        <v>653</v>
      </c>
      <c r="F14" s="29">
        <v>2021</v>
      </c>
      <c r="G14" s="31" t="s">
        <v>654</v>
      </c>
      <c r="H14" s="29" t="s">
        <v>655</v>
      </c>
      <c r="I14" s="29" t="s">
        <v>656</v>
      </c>
      <c r="J14" s="29" t="s">
        <v>457</v>
      </c>
      <c r="K14" s="29" t="s">
        <v>657</v>
      </c>
      <c r="L14" s="28" t="s">
        <v>459</v>
      </c>
      <c r="M14" s="28" t="s">
        <v>459</v>
      </c>
      <c r="N14" s="28" t="s">
        <v>459</v>
      </c>
      <c r="O14" s="28" t="str">
        <f t="shared" si="0"/>
        <v>Relevant</v>
      </c>
      <c r="P14" s="28" t="s">
        <v>460</v>
      </c>
      <c r="Q14" s="29"/>
      <c r="R14" s="31" t="s">
        <v>658</v>
      </c>
      <c r="S14" s="32" t="s">
        <v>659</v>
      </c>
      <c r="T14" s="33" t="s">
        <v>459</v>
      </c>
      <c r="U14" s="33" t="s">
        <v>487</v>
      </c>
      <c r="V14" s="33" t="s">
        <v>460</v>
      </c>
      <c r="W14" s="33" t="s">
        <v>460</v>
      </c>
      <c r="X14" s="33" t="s">
        <v>460</v>
      </c>
      <c r="Y14" s="33" t="s">
        <v>533</v>
      </c>
      <c r="Z14" s="31" t="s">
        <v>470</v>
      </c>
      <c r="AA14" s="31" t="s">
        <v>660</v>
      </c>
      <c r="AB14" s="31" t="s">
        <v>155</v>
      </c>
      <c r="AC14" s="31" t="s">
        <v>661</v>
      </c>
      <c r="AD14" s="31" t="s">
        <v>662</v>
      </c>
      <c r="AE14" s="31" t="s">
        <v>663</v>
      </c>
      <c r="AF14" s="31" t="s">
        <v>664</v>
      </c>
      <c r="AG14" s="33" t="s">
        <v>459</v>
      </c>
      <c r="AH14" s="33" t="s">
        <v>539</v>
      </c>
      <c r="AI14" s="33" t="s">
        <v>576</v>
      </c>
      <c r="AJ14" s="33" t="s">
        <v>541</v>
      </c>
      <c r="AK14" s="31" t="s">
        <v>665</v>
      </c>
      <c r="AL14" s="31" t="s">
        <v>254</v>
      </c>
      <c r="AM14" s="33" t="s">
        <v>543</v>
      </c>
      <c r="AN14" s="33" t="s">
        <v>507</v>
      </c>
      <c r="AO14" s="33" t="s">
        <v>474</v>
      </c>
      <c r="AP14" s="31" t="s">
        <v>470</v>
      </c>
      <c r="AQ14" s="33" t="s">
        <v>546</v>
      </c>
      <c r="AR14" s="33" t="s">
        <v>459</v>
      </c>
      <c r="AS14" s="31" t="s">
        <v>666</v>
      </c>
      <c r="AT14" s="33" t="s">
        <v>459</v>
      </c>
      <c r="AU14" s="33" t="s">
        <v>459</v>
      </c>
      <c r="AV14" s="33" t="s">
        <v>459</v>
      </c>
      <c r="AW14" s="33" t="s">
        <v>459</v>
      </c>
      <c r="AX14" s="33" t="s">
        <v>459</v>
      </c>
      <c r="AY14" s="33" t="s">
        <v>459</v>
      </c>
      <c r="AZ14" s="33" t="s">
        <v>459</v>
      </c>
      <c r="BA14" s="33" t="s">
        <v>460</v>
      </c>
      <c r="BB14" s="33" t="s">
        <v>459</v>
      </c>
      <c r="BC14" s="31"/>
      <c r="BD14" s="33"/>
    </row>
    <row r="15" spans="1:56">
      <c r="A15" s="28">
        <v>28</v>
      </c>
      <c r="B15" s="29" t="s">
        <v>9</v>
      </c>
      <c r="C15" s="29" t="s">
        <v>509</v>
      </c>
      <c r="D15" s="29" t="s">
        <v>510</v>
      </c>
      <c r="E15" s="29" t="s">
        <v>667</v>
      </c>
      <c r="F15" s="29">
        <v>2020</v>
      </c>
      <c r="G15" s="31" t="s">
        <v>668</v>
      </c>
      <c r="H15" s="29" t="s">
        <v>669</v>
      </c>
      <c r="I15" s="29" t="s">
        <v>670</v>
      </c>
      <c r="J15" s="29" t="s">
        <v>671</v>
      </c>
      <c r="K15" s="29" t="s">
        <v>672</v>
      </c>
      <c r="L15" s="28" t="s">
        <v>459</v>
      </c>
      <c r="M15" s="28" t="s">
        <v>459</v>
      </c>
      <c r="N15" s="28" t="s">
        <v>459</v>
      </c>
      <c r="O15" s="28" t="str">
        <f t="shared" si="0"/>
        <v>Relevant</v>
      </c>
      <c r="P15" s="28" t="s">
        <v>460</v>
      </c>
      <c r="Q15" s="29"/>
      <c r="R15" s="31" t="s">
        <v>673</v>
      </c>
      <c r="S15" s="32" t="s">
        <v>674</v>
      </c>
      <c r="T15" s="33" t="s">
        <v>459</v>
      </c>
      <c r="U15" s="33" t="s">
        <v>487</v>
      </c>
      <c r="V15" s="33" t="s">
        <v>460</v>
      </c>
      <c r="W15" s="33" t="s">
        <v>460</v>
      </c>
      <c r="X15" s="33" t="s">
        <v>463</v>
      </c>
      <c r="Y15" s="33" t="s">
        <v>675</v>
      </c>
      <c r="Z15" s="31" t="s">
        <v>676</v>
      </c>
      <c r="AA15" s="31" t="s">
        <v>677</v>
      </c>
      <c r="AB15" s="31" t="s">
        <v>157</v>
      </c>
      <c r="AC15" s="31" t="s">
        <v>678</v>
      </c>
      <c r="AD15" s="31" t="s">
        <v>679</v>
      </c>
      <c r="AE15" s="31" t="s">
        <v>680</v>
      </c>
      <c r="AF15" s="31" t="s">
        <v>466</v>
      </c>
      <c r="AG15" s="33" t="s">
        <v>460</v>
      </c>
      <c r="AH15" s="33" t="s">
        <v>460</v>
      </c>
      <c r="AI15" s="33" t="s">
        <v>460</v>
      </c>
      <c r="AJ15" s="33" t="s">
        <v>460</v>
      </c>
      <c r="AK15" s="31" t="s">
        <v>470</v>
      </c>
      <c r="AL15" s="31" t="s">
        <v>254</v>
      </c>
      <c r="AM15" s="33" t="s">
        <v>543</v>
      </c>
      <c r="AN15" s="33" t="s">
        <v>473</v>
      </c>
      <c r="AO15" s="33" t="s">
        <v>492</v>
      </c>
      <c r="AP15" s="31" t="s">
        <v>681</v>
      </c>
      <c r="AQ15" s="33" t="s">
        <v>682</v>
      </c>
      <c r="AR15" s="33" t="s">
        <v>460</v>
      </c>
      <c r="AS15" s="31" t="s">
        <v>683</v>
      </c>
      <c r="AT15" s="33" t="s">
        <v>459</v>
      </c>
      <c r="AU15" s="33" t="s">
        <v>459</v>
      </c>
      <c r="AV15" s="33" t="s">
        <v>459</v>
      </c>
      <c r="AW15" s="33" t="s">
        <v>459</v>
      </c>
      <c r="AX15" s="33" t="s">
        <v>459</v>
      </c>
      <c r="AY15" s="33" t="s">
        <v>459</v>
      </c>
      <c r="AZ15" s="33" t="s">
        <v>459</v>
      </c>
      <c r="BA15" s="33" t="s">
        <v>459</v>
      </c>
      <c r="BB15" s="33" t="s">
        <v>459</v>
      </c>
      <c r="BC15" s="31"/>
      <c r="BD15" s="33"/>
    </row>
    <row r="16" spans="1:56">
      <c r="A16" s="28">
        <v>29</v>
      </c>
      <c r="B16" s="29" t="s">
        <v>9</v>
      </c>
      <c r="C16" s="29" t="s">
        <v>509</v>
      </c>
      <c r="D16" s="29" t="s">
        <v>510</v>
      </c>
      <c r="E16" s="29" t="s">
        <v>684</v>
      </c>
      <c r="F16" s="29">
        <v>2021</v>
      </c>
      <c r="G16" s="31" t="s">
        <v>685</v>
      </c>
      <c r="H16" s="29" t="s">
        <v>686</v>
      </c>
      <c r="I16" s="29" t="s">
        <v>687</v>
      </c>
      <c r="J16" s="29" t="s">
        <v>688</v>
      </c>
      <c r="K16" s="29" t="s">
        <v>689</v>
      </c>
      <c r="L16" s="28" t="s">
        <v>459</v>
      </c>
      <c r="M16" s="28" t="s">
        <v>459</v>
      </c>
      <c r="N16" s="28" t="s">
        <v>459</v>
      </c>
      <c r="O16" s="28" t="str">
        <f t="shared" si="0"/>
        <v>Relevant</v>
      </c>
      <c r="P16" s="28" t="s">
        <v>460</v>
      </c>
      <c r="Q16" s="29"/>
      <c r="R16" s="31" t="s">
        <v>690</v>
      </c>
      <c r="S16" s="30" t="s">
        <v>691</v>
      </c>
      <c r="T16" s="33" t="s">
        <v>459</v>
      </c>
      <c r="U16" s="33" t="s">
        <v>487</v>
      </c>
      <c r="V16" s="33" t="s">
        <v>460</v>
      </c>
      <c r="W16" s="33" t="s">
        <v>460</v>
      </c>
      <c r="X16" s="33" t="s">
        <v>692</v>
      </c>
      <c r="Y16" s="33" t="s">
        <v>460</v>
      </c>
      <c r="Z16" s="31" t="s">
        <v>470</v>
      </c>
      <c r="AA16" s="31" t="s">
        <v>693</v>
      </c>
      <c r="AB16" s="31" t="s">
        <v>694</v>
      </c>
      <c r="AC16" s="31" t="s">
        <v>695</v>
      </c>
      <c r="AD16" s="31" t="s">
        <v>467</v>
      </c>
      <c r="AE16" s="31" t="s">
        <v>696</v>
      </c>
      <c r="AF16" s="31" t="s">
        <v>697</v>
      </c>
      <c r="AG16" s="33" t="s">
        <v>460</v>
      </c>
      <c r="AH16" s="33" t="s">
        <v>460</v>
      </c>
      <c r="AI16" s="33" t="s">
        <v>460</v>
      </c>
      <c r="AJ16" s="33" t="s">
        <v>460</v>
      </c>
      <c r="AK16" s="31" t="s">
        <v>470</v>
      </c>
      <c r="AL16" s="31" t="s">
        <v>698</v>
      </c>
      <c r="AM16" s="33" t="s">
        <v>472</v>
      </c>
      <c r="AN16" s="33" t="s">
        <v>507</v>
      </c>
      <c r="AO16" s="33" t="s">
        <v>492</v>
      </c>
      <c r="AP16" s="31" t="s">
        <v>699</v>
      </c>
      <c r="AQ16" s="33" t="s">
        <v>475</v>
      </c>
      <c r="AR16" s="33" t="s">
        <v>460</v>
      </c>
      <c r="AS16" s="31" t="s">
        <v>700</v>
      </c>
      <c r="AT16" s="33" t="s">
        <v>459</v>
      </c>
      <c r="AU16" s="33" t="s">
        <v>459</v>
      </c>
      <c r="AV16" s="33" t="s">
        <v>459</v>
      </c>
      <c r="AW16" s="33" t="s">
        <v>459</v>
      </c>
      <c r="AX16" s="33" t="s">
        <v>459</v>
      </c>
      <c r="AY16" s="33" t="s">
        <v>459</v>
      </c>
      <c r="AZ16" s="33" t="s">
        <v>459</v>
      </c>
      <c r="BA16" s="33" t="s">
        <v>460</v>
      </c>
      <c r="BB16" s="33" t="s">
        <v>459</v>
      </c>
      <c r="BC16" s="31"/>
      <c r="BD16" s="33"/>
    </row>
    <row r="17" spans="1:56">
      <c r="A17" s="28">
        <v>30</v>
      </c>
      <c r="B17" s="29" t="s">
        <v>9</v>
      </c>
      <c r="C17" s="29" t="s">
        <v>509</v>
      </c>
      <c r="D17" s="29" t="s">
        <v>510</v>
      </c>
      <c r="E17" s="29" t="s">
        <v>701</v>
      </c>
      <c r="F17" s="29">
        <v>2020</v>
      </c>
      <c r="G17" s="31" t="s">
        <v>702</v>
      </c>
      <c r="H17" s="29" t="s">
        <v>703</v>
      </c>
      <c r="I17" s="29" t="s">
        <v>704</v>
      </c>
      <c r="J17" s="29" t="s">
        <v>705</v>
      </c>
      <c r="K17" s="29" t="s">
        <v>706</v>
      </c>
      <c r="L17" s="28" t="s">
        <v>459</v>
      </c>
      <c r="M17" s="28" t="s">
        <v>459</v>
      </c>
      <c r="N17" s="28" t="s">
        <v>459</v>
      </c>
      <c r="O17" s="28" t="str">
        <f t="shared" si="0"/>
        <v>Relevant</v>
      </c>
      <c r="P17" s="28" t="s">
        <v>460</v>
      </c>
      <c r="Q17" s="29"/>
      <c r="R17" s="31" t="s">
        <v>707</v>
      </c>
      <c r="S17" s="32" t="s">
        <v>708</v>
      </c>
      <c r="T17" s="33" t="s">
        <v>459</v>
      </c>
      <c r="U17" s="33" t="s">
        <v>487</v>
      </c>
      <c r="V17" s="33" t="s">
        <v>460</v>
      </c>
      <c r="W17" s="33" t="s">
        <v>460</v>
      </c>
      <c r="X17" s="33" t="s">
        <v>709</v>
      </c>
      <c r="Y17" s="33" t="s">
        <v>460</v>
      </c>
      <c r="Z17" s="31" t="s">
        <v>470</v>
      </c>
      <c r="AA17" s="31" t="s">
        <v>710</v>
      </c>
      <c r="AB17" s="31" t="s">
        <v>711</v>
      </c>
      <c r="AC17" s="31" t="s">
        <v>712</v>
      </c>
      <c r="AD17" s="31" t="s">
        <v>713</v>
      </c>
      <c r="AE17" s="31" t="s">
        <v>714</v>
      </c>
      <c r="AF17" s="31" t="s">
        <v>715</v>
      </c>
      <c r="AG17" s="33" t="s">
        <v>460</v>
      </c>
      <c r="AH17" s="33" t="s">
        <v>460</v>
      </c>
      <c r="AI17" s="33" t="s">
        <v>460</v>
      </c>
      <c r="AJ17" s="33" t="s">
        <v>460</v>
      </c>
      <c r="AK17" s="31" t="s">
        <v>470</v>
      </c>
      <c r="AL17" s="31" t="s">
        <v>263</v>
      </c>
      <c r="AM17" s="33" t="s">
        <v>472</v>
      </c>
      <c r="AN17" s="33" t="s">
        <v>591</v>
      </c>
      <c r="AO17" s="33" t="s">
        <v>492</v>
      </c>
      <c r="AP17" s="31" t="s">
        <v>716</v>
      </c>
      <c r="AQ17" s="33" t="s">
        <v>475</v>
      </c>
      <c r="AR17" s="33" t="s">
        <v>460</v>
      </c>
      <c r="AS17" s="31" t="s">
        <v>717</v>
      </c>
      <c r="AT17" s="33" t="s">
        <v>459</v>
      </c>
      <c r="AU17" s="33" t="s">
        <v>459</v>
      </c>
      <c r="AV17" s="33" t="s">
        <v>459</v>
      </c>
      <c r="AW17" s="33" t="s">
        <v>459</v>
      </c>
      <c r="AX17" s="33" t="s">
        <v>459</v>
      </c>
      <c r="AY17" s="33" t="s">
        <v>459</v>
      </c>
      <c r="AZ17" s="33" t="s">
        <v>459</v>
      </c>
      <c r="BA17" s="33" t="s">
        <v>459</v>
      </c>
      <c r="BB17" s="33" t="s">
        <v>459</v>
      </c>
      <c r="BC17" s="31"/>
      <c r="BD17" s="33"/>
    </row>
    <row r="18" spans="1:56">
      <c r="A18" s="28">
        <v>32</v>
      </c>
      <c r="B18" s="29" t="s">
        <v>9</v>
      </c>
      <c r="C18" s="29" t="s">
        <v>509</v>
      </c>
      <c r="D18" s="29" t="s">
        <v>510</v>
      </c>
      <c r="E18" s="29" t="s">
        <v>718</v>
      </c>
      <c r="F18" s="29">
        <v>2019</v>
      </c>
      <c r="G18" s="31" t="s">
        <v>719</v>
      </c>
      <c r="H18" s="29" t="s">
        <v>720</v>
      </c>
      <c r="I18" s="29" t="s">
        <v>721</v>
      </c>
      <c r="J18" s="29" t="s">
        <v>722</v>
      </c>
      <c r="K18" s="29" t="s">
        <v>723</v>
      </c>
      <c r="L18" s="28" t="s">
        <v>459</v>
      </c>
      <c r="M18" s="28" t="s">
        <v>459</v>
      </c>
      <c r="N18" s="28" t="s">
        <v>459</v>
      </c>
      <c r="O18" s="28" t="str">
        <f t="shared" si="0"/>
        <v>Relevant</v>
      </c>
      <c r="P18" s="28" t="s">
        <v>460</v>
      </c>
      <c r="Q18" s="29"/>
      <c r="R18" s="31" t="s">
        <v>724</v>
      </c>
      <c r="S18" s="30" t="s">
        <v>725</v>
      </c>
      <c r="T18" s="33" t="s">
        <v>459</v>
      </c>
      <c r="U18" s="33" t="s">
        <v>487</v>
      </c>
      <c r="V18" s="33" t="s">
        <v>460</v>
      </c>
      <c r="W18" s="33" t="s">
        <v>460</v>
      </c>
      <c r="X18" s="33" t="s">
        <v>460</v>
      </c>
      <c r="Y18" s="33" t="s">
        <v>533</v>
      </c>
      <c r="Z18" s="31" t="s">
        <v>470</v>
      </c>
      <c r="AA18" s="31" t="s">
        <v>726</v>
      </c>
      <c r="AB18" s="31" t="s">
        <v>157</v>
      </c>
      <c r="AC18" s="31" t="s">
        <v>727</v>
      </c>
      <c r="AD18" s="31" t="s">
        <v>728</v>
      </c>
      <c r="AE18" s="31" t="s">
        <v>729</v>
      </c>
      <c r="AF18" s="31" t="s">
        <v>730</v>
      </c>
      <c r="AG18" s="33" t="s">
        <v>460</v>
      </c>
      <c r="AH18" s="33" t="s">
        <v>539</v>
      </c>
      <c r="AI18" s="33" t="s">
        <v>540</v>
      </c>
      <c r="AJ18" s="33" t="s">
        <v>577</v>
      </c>
      <c r="AK18" s="31" t="s">
        <v>731</v>
      </c>
      <c r="AL18" s="31" t="s">
        <v>254</v>
      </c>
      <c r="AM18" s="33" t="s">
        <v>543</v>
      </c>
      <c r="AN18" s="33" t="s">
        <v>507</v>
      </c>
      <c r="AO18" s="33" t="s">
        <v>492</v>
      </c>
      <c r="AP18" s="31" t="s">
        <v>470</v>
      </c>
      <c r="AQ18" s="33" t="s">
        <v>593</v>
      </c>
      <c r="AR18" s="33" t="s">
        <v>459</v>
      </c>
      <c r="AS18" s="31" t="s">
        <v>732</v>
      </c>
      <c r="AT18" s="33" t="s">
        <v>459</v>
      </c>
      <c r="AU18" s="33" t="s">
        <v>459</v>
      </c>
      <c r="AV18" s="33" t="s">
        <v>459</v>
      </c>
      <c r="AW18" s="33" t="s">
        <v>459</v>
      </c>
      <c r="AX18" s="33" t="s">
        <v>459</v>
      </c>
      <c r="AY18" s="33" t="s">
        <v>459</v>
      </c>
      <c r="AZ18" s="33" t="s">
        <v>459</v>
      </c>
      <c r="BA18" s="33" t="s">
        <v>459</v>
      </c>
      <c r="BB18" s="33" t="s">
        <v>459</v>
      </c>
      <c r="BC18" s="31"/>
      <c r="BD18" s="33" t="s">
        <v>459</v>
      </c>
    </row>
    <row r="19" spans="1:56">
      <c r="A19" s="28">
        <v>33</v>
      </c>
      <c r="B19" s="29" t="s">
        <v>3</v>
      </c>
      <c r="C19" s="29" t="s">
        <v>509</v>
      </c>
      <c r="D19" s="29" t="s">
        <v>524</v>
      </c>
      <c r="E19" s="29" t="s">
        <v>733</v>
      </c>
      <c r="F19" s="29">
        <v>2018</v>
      </c>
      <c r="G19" s="31" t="s">
        <v>734</v>
      </c>
      <c r="H19" s="29" t="s">
        <v>735</v>
      </c>
      <c r="I19" s="29" t="s">
        <v>736</v>
      </c>
      <c r="J19" s="29" t="s">
        <v>529</v>
      </c>
      <c r="K19" s="29" t="s">
        <v>737</v>
      </c>
      <c r="L19" s="28" t="s">
        <v>459</v>
      </c>
      <c r="M19" s="28" t="s">
        <v>459</v>
      </c>
      <c r="N19" s="28" t="s">
        <v>459</v>
      </c>
      <c r="O19" s="28" t="str">
        <f t="shared" si="0"/>
        <v>Relevant</v>
      </c>
      <c r="P19" s="28" t="s">
        <v>460</v>
      </c>
      <c r="Q19" s="29"/>
      <c r="R19" s="31" t="s">
        <v>738</v>
      </c>
      <c r="S19" s="30" t="s">
        <v>739</v>
      </c>
      <c r="T19" s="33" t="s">
        <v>459</v>
      </c>
      <c r="U19" s="33" t="s">
        <v>487</v>
      </c>
      <c r="V19" s="33" t="s">
        <v>460</v>
      </c>
      <c r="W19" s="33" t="s">
        <v>460</v>
      </c>
      <c r="X19" s="33" t="s">
        <v>463</v>
      </c>
      <c r="Y19" s="33" t="s">
        <v>460</v>
      </c>
      <c r="Z19" s="31" t="s">
        <v>470</v>
      </c>
      <c r="AA19" s="31" t="s">
        <v>41</v>
      </c>
      <c r="AB19" s="31" t="s">
        <v>157</v>
      </c>
      <c r="AC19" s="31" t="s">
        <v>740</v>
      </c>
      <c r="AD19" s="31" t="s">
        <v>467</v>
      </c>
      <c r="AE19" s="31" t="s">
        <v>741</v>
      </c>
      <c r="AF19" s="31" t="s">
        <v>742</v>
      </c>
      <c r="AG19" s="33" t="s">
        <v>460</v>
      </c>
      <c r="AH19" s="33" t="s">
        <v>460</v>
      </c>
      <c r="AI19" s="33" t="s">
        <v>460</v>
      </c>
      <c r="AJ19" s="33" t="s">
        <v>460</v>
      </c>
      <c r="AK19" s="31" t="s">
        <v>470</v>
      </c>
      <c r="AL19" s="31" t="s">
        <v>259</v>
      </c>
      <c r="AM19" s="33" t="s">
        <v>543</v>
      </c>
      <c r="AN19" s="33" t="s">
        <v>743</v>
      </c>
      <c r="AO19" s="33" t="s">
        <v>492</v>
      </c>
      <c r="AP19" s="31" t="s">
        <v>470</v>
      </c>
      <c r="AQ19" s="33" t="s">
        <v>475</v>
      </c>
      <c r="AR19" s="33" t="s">
        <v>460</v>
      </c>
      <c r="AS19" s="31" t="s">
        <v>744</v>
      </c>
      <c r="AT19" s="33" t="s">
        <v>459</v>
      </c>
      <c r="AU19" s="33" t="s">
        <v>459</v>
      </c>
      <c r="AV19" s="33" t="s">
        <v>459</v>
      </c>
      <c r="AW19" s="33" t="s">
        <v>459</v>
      </c>
      <c r="AX19" s="33" t="s">
        <v>459</v>
      </c>
      <c r="AY19" s="33" t="s">
        <v>459</v>
      </c>
      <c r="AZ19" s="33" t="s">
        <v>459</v>
      </c>
      <c r="BA19" s="33" t="s">
        <v>460</v>
      </c>
      <c r="BB19" s="33" t="s">
        <v>459</v>
      </c>
      <c r="BC19" s="31"/>
      <c r="BD19" s="33"/>
    </row>
    <row r="20" spans="1:56">
      <c r="A20" s="28">
        <v>35</v>
      </c>
      <c r="B20" s="29" t="s">
        <v>4</v>
      </c>
      <c r="C20" s="29" t="s">
        <v>509</v>
      </c>
      <c r="D20" s="29" t="s">
        <v>745</v>
      </c>
      <c r="E20" s="29" t="s">
        <v>746</v>
      </c>
      <c r="F20" s="29">
        <v>2016</v>
      </c>
      <c r="G20" s="31" t="s">
        <v>747</v>
      </c>
      <c r="H20" s="29" t="s">
        <v>748</v>
      </c>
      <c r="I20" s="29" t="s">
        <v>749</v>
      </c>
      <c r="J20" s="29" t="s">
        <v>750</v>
      </c>
      <c r="K20" s="29" t="s">
        <v>751</v>
      </c>
      <c r="L20" s="28" t="s">
        <v>459</v>
      </c>
      <c r="M20" s="28" t="s">
        <v>459</v>
      </c>
      <c r="N20" s="28" t="s">
        <v>459</v>
      </c>
      <c r="O20" s="28" t="str">
        <f t="shared" si="0"/>
        <v>Relevant</v>
      </c>
      <c r="P20" s="28" t="s">
        <v>460</v>
      </c>
      <c r="Q20" s="29"/>
      <c r="R20" s="31" t="s">
        <v>485</v>
      </c>
      <c r="S20" s="32" t="s">
        <v>752</v>
      </c>
      <c r="T20" s="33" t="s">
        <v>459</v>
      </c>
      <c r="U20" s="33" t="s">
        <v>460</v>
      </c>
      <c r="V20" s="33" t="s">
        <v>460</v>
      </c>
      <c r="W20" s="33" t="s">
        <v>460</v>
      </c>
      <c r="X20" s="33" t="s">
        <v>753</v>
      </c>
      <c r="Y20" s="33" t="s">
        <v>460</v>
      </c>
      <c r="Z20" s="31" t="s">
        <v>754</v>
      </c>
      <c r="AA20" s="31" t="s">
        <v>52</v>
      </c>
      <c r="AB20" s="31" t="s">
        <v>141</v>
      </c>
      <c r="AC20" s="31" t="s">
        <v>466</v>
      </c>
      <c r="AD20" s="31" t="s">
        <v>467</v>
      </c>
      <c r="AE20" s="31" t="s">
        <v>755</v>
      </c>
      <c r="AF20" s="31" t="s">
        <v>756</v>
      </c>
      <c r="AG20" s="33" t="s">
        <v>459</v>
      </c>
      <c r="AH20" s="33" t="s">
        <v>460</v>
      </c>
      <c r="AI20" s="33" t="s">
        <v>460</v>
      </c>
      <c r="AJ20" s="33" t="s">
        <v>460</v>
      </c>
      <c r="AK20" s="31" t="s">
        <v>757</v>
      </c>
      <c r="AL20" s="31" t="s">
        <v>254</v>
      </c>
      <c r="AM20" s="33" t="s">
        <v>543</v>
      </c>
      <c r="AN20" s="33" t="s">
        <v>473</v>
      </c>
      <c r="AO20" s="33" t="s">
        <v>474</v>
      </c>
      <c r="AP20" s="31" t="s">
        <v>470</v>
      </c>
      <c r="AQ20" s="33" t="s">
        <v>475</v>
      </c>
      <c r="AR20" s="33" t="s">
        <v>460</v>
      </c>
      <c r="AS20" s="31" t="s">
        <v>758</v>
      </c>
      <c r="AT20" s="33" t="s">
        <v>459</v>
      </c>
      <c r="AU20" s="33" t="s">
        <v>459</v>
      </c>
      <c r="AV20" s="33" t="s">
        <v>459</v>
      </c>
      <c r="AW20" s="33" t="s">
        <v>459</v>
      </c>
      <c r="AX20" s="33" t="s">
        <v>459</v>
      </c>
      <c r="AY20" s="33" t="s">
        <v>459</v>
      </c>
      <c r="AZ20" s="33" t="s">
        <v>459</v>
      </c>
      <c r="BA20" s="33" t="s">
        <v>459</v>
      </c>
      <c r="BB20" s="33" t="s">
        <v>459</v>
      </c>
      <c r="BC20" s="31"/>
      <c r="BD20" s="33"/>
    </row>
    <row r="21" spans="1:56">
      <c r="A21" s="28">
        <v>36</v>
      </c>
      <c r="B21" s="29" t="s">
        <v>9</v>
      </c>
      <c r="C21" s="29" t="s">
        <v>509</v>
      </c>
      <c r="D21" s="29" t="s">
        <v>510</v>
      </c>
      <c r="E21" s="29" t="s">
        <v>759</v>
      </c>
      <c r="F21" s="29">
        <v>2021</v>
      </c>
      <c r="G21" s="31" t="s">
        <v>760</v>
      </c>
      <c r="H21" s="29" t="s">
        <v>761</v>
      </c>
      <c r="I21" s="29" t="s">
        <v>762</v>
      </c>
      <c r="J21" s="29" t="s">
        <v>763</v>
      </c>
      <c r="K21" s="29" t="s">
        <v>764</v>
      </c>
      <c r="L21" s="28" t="s">
        <v>459</v>
      </c>
      <c r="M21" s="28" t="s">
        <v>459</v>
      </c>
      <c r="N21" s="28" t="s">
        <v>459</v>
      </c>
      <c r="O21" s="28" t="str">
        <f t="shared" si="0"/>
        <v>Relevant</v>
      </c>
      <c r="P21" s="28" t="s">
        <v>460</v>
      </c>
      <c r="Q21" s="29"/>
      <c r="R21" s="31" t="s">
        <v>765</v>
      </c>
      <c r="S21" s="30" t="s">
        <v>766</v>
      </c>
      <c r="T21" s="33" t="s">
        <v>459</v>
      </c>
      <c r="U21" s="33" t="s">
        <v>487</v>
      </c>
      <c r="V21" s="33" t="s">
        <v>460</v>
      </c>
      <c r="W21" s="33" t="s">
        <v>460</v>
      </c>
      <c r="X21" s="33" t="s">
        <v>463</v>
      </c>
      <c r="Y21" s="33" t="s">
        <v>460</v>
      </c>
      <c r="Z21" s="31" t="s">
        <v>470</v>
      </c>
      <c r="AA21" s="31" t="s">
        <v>767</v>
      </c>
      <c r="AB21" s="31" t="s">
        <v>167</v>
      </c>
      <c r="AC21" s="31" t="s">
        <v>768</v>
      </c>
      <c r="AD21" s="31" t="s">
        <v>769</v>
      </c>
      <c r="AE21" s="31" t="s">
        <v>466</v>
      </c>
      <c r="AF21" s="31" t="s">
        <v>770</v>
      </c>
      <c r="AG21" s="33" t="s">
        <v>460</v>
      </c>
      <c r="AH21" s="33" t="s">
        <v>460</v>
      </c>
      <c r="AI21" s="33" t="s">
        <v>460</v>
      </c>
      <c r="AJ21" s="33" t="s">
        <v>460</v>
      </c>
      <c r="AK21" s="31" t="s">
        <v>470</v>
      </c>
      <c r="AL21" s="31" t="s">
        <v>254</v>
      </c>
      <c r="AM21" s="33" t="s">
        <v>472</v>
      </c>
      <c r="AN21" s="33" t="s">
        <v>743</v>
      </c>
      <c r="AO21" s="33" t="s">
        <v>492</v>
      </c>
      <c r="AP21" s="31" t="s">
        <v>771</v>
      </c>
      <c r="AQ21" s="33" t="s">
        <v>475</v>
      </c>
      <c r="AR21" s="33" t="s">
        <v>460</v>
      </c>
      <c r="AS21" s="31" t="s">
        <v>744</v>
      </c>
      <c r="AT21" s="33" t="s">
        <v>459</v>
      </c>
      <c r="AU21" s="33" t="s">
        <v>459</v>
      </c>
      <c r="AV21" s="33" t="s">
        <v>459</v>
      </c>
      <c r="AW21" s="33" t="s">
        <v>459</v>
      </c>
      <c r="AX21" s="33" t="s">
        <v>459</v>
      </c>
      <c r="AY21" s="33" t="s">
        <v>459</v>
      </c>
      <c r="AZ21" s="33" t="s">
        <v>459</v>
      </c>
      <c r="BA21" s="33" t="s">
        <v>459</v>
      </c>
      <c r="BB21" s="33" t="s">
        <v>459</v>
      </c>
      <c r="BC21" s="31"/>
      <c r="BD21" s="33"/>
    </row>
    <row r="22" spans="1:56">
      <c r="A22" s="28">
        <v>38</v>
      </c>
      <c r="B22" s="29" t="s">
        <v>9</v>
      </c>
      <c r="C22" s="29" t="s">
        <v>509</v>
      </c>
      <c r="D22" s="29" t="s">
        <v>510</v>
      </c>
      <c r="E22" s="29" t="s">
        <v>772</v>
      </c>
      <c r="F22" s="29">
        <v>2022</v>
      </c>
      <c r="G22" s="31" t="s">
        <v>773</v>
      </c>
      <c r="H22" s="29" t="s">
        <v>774</v>
      </c>
      <c r="I22" s="29" t="s">
        <v>775</v>
      </c>
      <c r="J22" s="29" t="s">
        <v>776</v>
      </c>
      <c r="K22" s="29" t="s">
        <v>777</v>
      </c>
      <c r="L22" s="28" t="s">
        <v>459</v>
      </c>
      <c r="M22" s="28" t="s">
        <v>459</v>
      </c>
      <c r="N22" s="28" t="s">
        <v>459</v>
      </c>
      <c r="O22" s="28" t="str">
        <f t="shared" si="0"/>
        <v>Relevant</v>
      </c>
      <c r="P22" s="28" t="s">
        <v>460</v>
      </c>
      <c r="Q22" s="29"/>
      <c r="R22" s="31" t="s">
        <v>778</v>
      </c>
      <c r="S22" s="32" t="s">
        <v>779</v>
      </c>
      <c r="T22" s="33" t="s">
        <v>459</v>
      </c>
      <c r="U22" s="33" t="s">
        <v>487</v>
      </c>
      <c r="V22" s="33" t="s">
        <v>460</v>
      </c>
      <c r="W22" s="33" t="s">
        <v>460</v>
      </c>
      <c r="X22" s="33" t="s">
        <v>460</v>
      </c>
      <c r="Y22" s="33" t="s">
        <v>533</v>
      </c>
      <c r="Z22" s="31" t="s">
        <v>470</v>
      </c>
      <c r="AA22" s="31" t="s">
        <v>780</v>
      </c>
      <c r="AB22" s="31" t="s">
        <v>161</v>
      </c>
      <c r="AC22" s="31" t="s">
        <v>781</v>
      </c>
      <c r="AD22" s="31" t="s">
        <v>782</v>
      </c>
      <c r="AE22" s="31" t="s">
        <v>783</v>
      </c>
      <c r="AF22" s="31" t="s">
        <v>784</v>
      </c>
      <c r="AG22" s="33" t="s">
        <v>460</v>
      </c>
      <c r="AH22" s="33" t="s">
        <v>539</v>
      </c>
      <c r="AI22" s="33" t="s">
        <v>540</v>
      </c>
      <c r="AJ22" s="33" t="s">
        <v>577</v>
      </c>
      <c r="AK22" s="31" t="s">
        <v>785</v>
      </c>
      <c r="AL22" s="31" t="s">
        <v>266</v>
      </c>
      <c r="AM22" s="33" t="s">
        <v>543</v>
      </c>
      <c r="AN22" s="33" t="s">
        <v>507</v>
      </c>
      <c r="AO22" s="33" t="s">
        <v>492</v>
      </c>
      <c r="AP22" s="31" t="s">
        <v>786</v>
      </c>
      <c r="AQ22" s="33" t="s">
        <v>593</v>
      </c>
      <c r="AR22" s="33" t="s">
        <v>459</v>
      </c>
      <c r="AS22" s="31" t="s">
        <v>787</v>
      </c>
      <c r="AT22" s="33" t="s">
        <v>459</v>
      </c>
      <c r="AU22" s="33" t="s">
        <v>459</v>
      </c>
      <c r="AV22" s="33" t="s">
        <v>459</v>
      </c>
      <c r="AW22" s="33" t="s">
        <v>459</v>
      </c>
      <c r="AX22" s="33" t="s">
        <v>459</v>
      </c>
      <c r="AY22" s="33" t="s">
        <v>459</v>
      </c>
      <c r="AZ22" s="33" t="s">
        <v>459</v>
      </c>
      <c r="BA22" s="33" t="s">
        <v>459</v>
      </c>
      <c r="BB22" s="33" t="s">
        <v>459</v>
      </c>
      <c r="BC22" s="31"/>
      <c r="BD22" s="33"/>
    </row>
    <row r="23" spans="1:56">
      <c r="A23" s="28">
        <v>39</v>
      </c>
      <c r="B23" s="29" t="s">
        <v>4</v>
      </c>
      <c r="C23" s="29" t="s">
        <v>509</v>
      </c>
      <c r="D23" s="29" t="s">
        <v>745</v>
      </c>
      <c r="E23" s="29" t="s">
        <v>788</v>
      </c>
      <c r="F23" s="29">
        <v>2016</v>
      </c>
      <c r="G23" s="31" t="s">
        <v>789</v>
      </c>
      <c r="H23" s="29" t="s">
        <v>790</v>
      </c>
      <c r="I23" s="29" t="s">
        <v>791</v>
      </c>
      <c r="J23" s="29" t="s">
        <v>457</v>
      </c>
      <c r="K23" s="29" t="s">
        <v>792</v>
      </c>
      <c r="L23" s="28" t="s">
        <v>459</v>
      </c>
      <c r="M23" s="28" t="s">
        <v>459</v>
      </c>
      <c r="N23" s="28" t="s">
        <v>459</v>
      </c>
      <c r="O23" s="28" t="str">
        <f t="shared" si="0"/>
        <v>Relevant</v>
      </c>
      <c r="P23" s="28" t="s">
        <v>460</v>
      </c>
      <c r="Q23" s="29"/>
      <c r="R23" s="31" t="s">
        <v>793</v>
      </c>
      <c r="S23" s="32" t="s">
        <v>794</v>
      </c>
      <c r="T23" s="33" t="s">
        <v>459</v>
      </c>
      <c r="U23" s="33" t="s">
        <v>487</v>
      </c>
      <c r="V23" s="33" t="s">
        <v>460</v>
      </c>
      <c r="W23" s="33" t="s">
        <v>795</v>
      </c>
      <c r="X23" s="33" t="s">
        <v>460</v>
      </c>
      <c r="Y23" s="33" t="s">
        <v>796</v>
      </c>
      <c r="Z23" s="31" t="s">
        <v>797</v>
      </c>
      <c r="AA23" s="31" t="s">
        <v>798</v>
      </c>
      <c r="AB23" s="31" t="s">
        <v>799</v>
      </c>
      <c r="AC23" s="31" t="s">
        <v>466</v>
      </c>
      <c r="AD23" s="31" t="s">
        <v>800</v>
      </c>
      <c r="AE23" s="31" t="s">
        <v>801</v>
      </c>
      <c r="AF23" s="31" t="s">
        <v>802</v>
      </c>
      <c r="AG23" s="33" t="s">
        <v>460</v>
      </c>
      <c r="AH23" s="33" t="s">
        <v>539</v>
      </c>
      <c r="AI23" s="33" t="s">
        <v>540</v>
      </c>
      <c r="AJ23" s="33" t="s">
        <v>577</v>
      </c>
      <c r="AK23" s="31" t="s">
        <v>785</v>
      </c>
      <c r="AL23" s="31" t="s">
        <v>254</v>
      </c>
      <c r="AM23" s="33" t="s">
        <v>543</v>
      </c>
      <c r="AN23" s="33" t="s">
        <v>507</v>
      </c>
      <c r="AO23" s="33" t="s">
        <v>492</v>
      </c>
      <c r="AP23" s="31" t="s">
        <v>470</v>
      </c>
      <c r="AQ23" s="33" t="s">
        <v>609</v>
      </c>
      <c r="AR23" s="33" t="s">
        <v>459</v>
      </c>
      <c r="AS23" s="31" t="s">
        <v>803</v>
      </c>
      <c r="AT23" s="33" t="s">
        <v>459</v>
      </c>
      <c r="AU23" s="33" t="s">
        <v>459</v>
      </c>
      <c r="AV23" s="33" t="s">
        <v>459</v>
      </c>
      <c r="AW23" s="33" t="s">
        <v>459</v>
      </c>
      <c r="AX23" s="33" t="s">
        <v>459</v>
      </c>
      <c r="AY23" s="33" t="s">
        <v>459</v>
      </c>
      <c r="AZ23" s="33" t="s">
        <v>459</v>
      </c>
      <c r="BA23" s="33" t="s">
        <v>460</v>
      </c>
      <c r="BB23" s="33" t="s">
        <v>459</v>
      </c>
      <c r="BC23" s="31"/>
      <c r="BD23" s="33"/>
    </row>
    <row r="24" spans="1:56">
      <c r="A24" s="28">
        <v>40</v>
      </c>
      <c r="B24" s="29" t="s">
        <v>5</v>
      </c>
      <c r="C24" s="29" t="s">
        <v>804</v>
      </c>
      <c r="D24" s="29" t="s">
        <v>805</v>
      </c>
      <c r="E24" s="29" t="s">
        <v>806</v>
      </c>
      <c r="F24" s="29">
        <v>2021</v>
      </c>
      <c r="G24" s="31" t="s">
        <v>807</v>
      </c>
      <c r="H24" s="29" t="s">
        <v>640</v>
      </c>
      <c r="I24" s="29" t="s">
        <v>808</v>
      </c>
      <c r="J24" s="29" t="s">
        <v>809</v>
      </c>
      <c r="K24" s="29" t="s">
        <v>810</v>
      </c>
      <c r="L24" s="28" t="s">
        <v>459</v>
      </c>
      <c r="M24" s="28" t="s">
        <v>459</v>
      </c>
      <c r="N24" s="28" t="s">
        <v>459</v>
      </c>
      <c r="O24" s="28" t="str">
        <f t="shared" si="0"/>
        <v>Relevant</v>
      </c>
      <c r="P24" s="28" t="s">
        <v>460</v>
      </c>
      <c r="Q24" s="29"/>
      <c r="R24" s="31" t="s">
        <v>811</v>
      </c>
      <c r="S24" s="32" t="s">
        <v>812</v>
      </c>
      <c r="T24" s="33" t="s">
        <v>459</v>
      </c>
      <c r="U24" s="33" t="s">
        <v>487</v>
      </c>
      <c r="V24" s="33" t="s">
        <v>460</v>
      </c>
      <c r="W24" s="33" t="s">
        <v>460</v>
      </c>
      <c r="X24" s="33" t="s">
        <v>463</v>
      </c>
      <c r="Y24" s="33" t="s">
        <v>460</v>
      </c>
      <c r="Z24" s="31" t="s">
        <v>813</v>
      </c>
      <c r="AA24" s="31" t="s">
        <v>814</v>
      </c>
      <c r="AB24" s="31" t="s">
        <v>815</v>
      </c>
      <c r="AC24" s="31" t="s">
        <v>816</v>
      </c>
      <c r="AD24" s="31" t="s">
        <v>817</v>
      </c>
      <c r="AE24" s="31" t="s">
        <v>818</v>
      </c>
      <c r="AF24" s="31" t="s">
        <v>819</v>
      </c>
      <c r="AG24" s="33" t="s">
        <v>460</v>
      </c>
      <c r="AH24" s="33" t="s">
        <v>539</v>
      </c>
      <c r="AI24" s="33" t="s">
        <v>540</v>
      </c>
      <c r="AJ24" s="33" t="s">
        <v>577</v>
      </c>
      <c r="AK24" s="31" t="s">
        <v>820</v>
      </c>
      <c r="AL24" s="31" t="s">
        <v>266</v>
      </c>
      <c r="AM24" s="33" t="s">
        <v>543</v>
      </c>
      <c r="AN24" s="33" t="s">
        <v>591</v>
      </c>
      <c r="AO24" s="33" t="s">
        <v>492</v>
      </c>
      <c r="AP24" s="31" t="s">
        <v>821</v>
      </c>
      <c r="AQ24" s="33" t="s">
        <v>475</v>
      </c>
      <c r="AR24" s="33" t="s">
        <v>460</v>
      </c>
      <c r="AS24" s="31" t="s">
        <v>822</v>
      </c>
      <c r="AT24" s="33" t="s">
        <v>459</v>
      </c>
      <c r="AU24" s="33" t="s">
        <v>459</v>
      </c>
      <c r="AV24" s="33" t="s">
        <v>459</v>
      </c>
      <c r="AW24" s="33" t="s">
        <v>459</v>
      </c>
      <c r="AX24" s="33" t="s">
        <v>459</v>
      </c>
      <c r="AY24" s="33" t="s">
        <v>459</v>
      </c>
      <c r="AZ24" s="33" t="s">
        <v>459</v>
      </c>
      <c r="BA24" s="33" t="s">
        <v>459</v>
      </c>
      <c r="BB24" s="33" t="s">
        <v>459</v>
      </c>
      <c r="BC24" s="31"/>
      <c r="BD24" s="33" t="s">
        <v>459</v>
      </c>
    </row>
    <row r="25" spans="1:56">
      <c r="A25" s="28">
        <v>42</v>
      </c>
      <c r="B25" s="29" t="s">
        <v>6</v>
      </c>
      <c r="C25" s="29" t="s">
        <v>477</v>
      </c>
      <c r="D25" s="29" t="s">
        <v>478</v>
      </c>
      <c r="E25" s="29" t="s">
        <v>823</v>
      </c>
      <c r="F25" s="29">
        <v>2018</v>
      </c>
      <c r="G25" s="31" t="s">
        <v>824</v>
      </c>
      <c r="H25" s="29" t="s">
        <v>625</v>
      </c>
      <c r="I25" s="29" t="s">
        <v>825</v>
      </c>
      <c r="J25" s="29" t="s">
        <v>826</v>
      </c>
      <c r="K25" s="29" t="s">
        <v>827</v>
      </c>
      <c r="L25" s="28" t="s">
        <v>459</v>
      </c>
      <c r="M25" s="28" t="s">
        <v>459</v>
      </c>
      <c r="N25" s="28" t="s">
        <v>459</v>
      </c>
      <c r="O25" s="28" t="str">
        <f t="shared" si="0"/>
        <v>Relevant</v>
      </c>
      <c r="P25" s="28" t="s">
        <v>460</v>
      </c>
      <c r="Q25" s="29"/>
      <c r="R25" s="31" t="s">
        <v>828</v>
      </c>
      <c r="S25" s="32" t="s">
        <v>829</v>
      </c>
      <c r="T25" s="33" t="s">
        <v>459</v>
      </c>
      <c r="U25" s="33" t="s">
        <v>487</v>
      </c>
      <c r="V25" s="33" t="s">
        <v>460</v>
      </c>
      <c r="W25" s="33" t="s">
        <v>460</v>
      </c>
      <c r="X25" s="33" t="s">
        <v>460</v>
      </c>
      <c r="Y25" s="33" t="s">
        <v>533</v>
      </c>
      <c r="Z25" s="31" t="s">
        <v>470</v>
      </c>
      <c r="AA25" s="31" t="s">
        <v>830</v>
      </c>
      <c r="AB25" s="31" t="s">
        <v>157</v>
      </c>
      <c r="AC25" s="31" t="s">
        <v>831</v>
      </c>
      <c r="AD25" s="31" t="s">
        <v>832</v>
      </c>
      <c r="AE25" s="31" t="s">
        <v>833</v>
      </c>
      <c r="AF25" s="31" t="s">
        <v>834</v>
      </c>
      <c r="AG25" s="33" t="s">
        <v>460</v>
      </c>
      <c r="AH25" s="33" t="s">
        <v>539</v>
      </c>
      <c r="AI25" s="33" t="s">
        <v>576</v>
      </c>
      <c r="AJ25" s="33" t="s">
        <v>541</v>
      </c>
      <c r="AK25" s="31" t="s">
        <v>835</v>
      </c>
      <c r="AL25" s="31" t="s">
        <v>254</v>
      </c>
      <c r="AM25" s="33" t="s">
        <v>472</v>
      </c>
      <c r="AN25" s="33" t="s">
        <v>507</v>
      </c>
      <c r="AO25" s="33" t="s">
        <v>492</v>
      </c>
      <c r="AP25" s="31" t="s">
        <v>470</v>
      </c>
      <c r="AQ25" s="33" t="s">
        <v>609</v>
      </c>
      <c r="AR25" s="33" t="s">
        <v>459</v>
      </c>
      <c r="AS25" s="31" t="s">
        <v>836</v>
      </c>
      <c r="AT25" s="33" t="s">
        <v>459</v>
      </c>
      <c r="AU25" s="33" t="s">
        <v>459</v>
      </c>
      <c r="AV25" s="33" t="s">
        <v>459</v>
      </c>
      <c r="AW25" s="33" t="s">
        <v>459</v>
      </c>
      <c r="AX25" s="33" t="s">
        <v>459</v>
      </c>
      <c r="AY25" s="33" t="s">
        <v>459</v>
      </c>
      <c r="AZ25" s="33" t="s">
        <v>459</v>
      </c>
      <c r="BA25" s="33" t="s">
        <v>459</v>
      </c>
      <c r="BB25" s="33" t="s">
        <v>459</v>
      </c>
      <c r="BC25" s="31"/>
      <c r="BD25" s="33"/>
    </row>
    <row r="26" spans="1:56">
      <c r="A26" s="28">
        <v>45</v>
      </c>
      <c r="B26" s="29" t="s">
        <v>5</v>
      </c>
      <c r="C26" s="29" t="s">
        <v>636</v>
      </c>
      <c r="D26" s="29" t="s">
        <v>637</v>
      </c>
      <c r="E26" s="29" t="s">
        <v>837</v>
      </c>
      <c r="F26" s="29">
        <v>2019</v>
      </c>
      <c r="G26" s="31" t="s">
        <v>838</v>
      </c>
      <c r="H26" s="29" t="s">
        <v>45</v>
      </c>
      <c r="I26" s="29" t="s">
        <v>839</v>
      </c>
      <c r="J26" s="29" t="s">
        <v>840</v>
      </c>
      <c r="K26" s="29" t="s">
        <v>841</v>
      </c>
      <c r="L26" s="28" t="s">
        <v>459</v>
      </c>
      <c r="M26" s="28" t="s">
        <v>459</v>
      </c>
      <c r="N26" s="28" t="s">
        <v>459</v>
      </c>
      <c r="O26" s="28" t="str">
        <f t="shared" si="0"/>
        <v>Relevant</v>
      </c>
      <c r="P26" s="28" t="s">
        <v>460</v>
      </c>
      <c r="Q26" s="29"/>
      <c r="R26" s="31" t="s">
        <v>842</v>
      </c>
      <c r="S26" s="32" t="s">
        <v>843</v>
      </c>
      <c r="T26" s="33" t="s">
        <v>459</v>
      </c>
      <c r="U26" s="33" t="s">
        <v>487</v>
      </c>
      <c r="V26" s="33" t="s">
        <v>460</v>
      </c>
      <c r="W26" s="33" t="s">
        <v>460</v>
      </c>
      <c r="X26" s="33" t="s">
        <v>463</v>
      </c>
      <c r="Y26" s="33" t="s">
        <v>460</v>
      </c>
      <c r="Z26" s="31" t="s">
        <v>470</v>
      </c>
      <c r="AA26" s="31" t="s">
        <v>844</v>
      </c>
      <c r="AB26" s="31" t="s">
        <v>845</v>
      </c>
      <c r="AC26" s="31" t="s">
        <v>846</v>
      </c>
      <c r="AD26" s="31" t="s">
        <v>467</v>
      </c>
      <c r="AE26" s="31" t="s">
        <v>847</v>
      </c>
      <c r="AF26" s="31" t="s">
        <v>466</v>
      </c>
      <c r="AG26" s="33" t="s">
        <v>460</v>
      </c>
      <c r="AH26" s="33" t="s">
        <v>460</v>
      </c>
      <c r="AI26" s="33" t="s">
        <v>460</v>
      </c>
      <c r="AJ26" s="33" t="s">
        <v>460</v>
      </c>
      <c r="AK26" s="31" t="s">
        <v>470</v>
      </c>
      <c r="AL26" s="31" t="s">
        <v>848</v>
      </c>
      <c r="AM26" s="33" t="s">
        <v>543</v>
      </c>
      <c r="AN26" s="33" t="s">
        <v>473</v>
      </c>
      <c r="AO26" s="33" t="s">
        <v>492</v>
      </c>
      <c r="AP26" s="31" t="s">
        <v>470</v>
      </c>
      <c r="AQ26" s="33" t="s">
        <v>475</v>
      </c>
      <c r="AR26" s="33" t="s">
        <v>460</v>
      </c>
      <c r="AS26" s="31" t="s">
        <v>622</v>
      </c>
      <c r="AT26" s="33" t="s">
        <v>459</v>
      </c>
      <c r="AU26" s="33" t="s">
        <v>459</v>
      </c>
      <c r="AV26" s="33" t="s">
        <v>459</v>
      </c>
      <c r="AW26" s="33" t="s">
        <v>459</v>
      </c>
      <c r="AX26" s="33" t="s">
        <v>459</v>
      </c>
      <c r="AY26" s="33" t="s">
        <v>459</v>
      </c>
      <c r="AZ26" s="33" t="s">
        <v>459</v>
      </c>
      <c r="BA26" s="33" t="s">
        <v>459</v>
      </c>
      <c r="BB26" s="33" t="s">
        <v>459</v>
      </c>
      <c r="BC26" s="31"/>
      <c r="BD26" s="33"/>
    </row>
    <row r="27" spans="1:56">
      <c r="A27" s="28">
        <v>47</v>
      </c>
      <c r="B27" s="29" t="s">
        <v>10</v>
      </c>
      <c r="C27" s="29" t="s">
        <v>611</v>
      </c>
      <c r="D27" s="29" t="s">
        <v>849</v>
      </c>
      <c r="E27" s="29" t="s">
        <v>850</v>
      </c>
      <c r="F27" s="29">
        <v>2021</v>
      </c>
      <c r="G27" s="31" t="s">
        <v>851</v>
      </c>
      <c r="H27" s="29" t="s">
        <v>455</v>
      </c>
      <c r="I27" s="29" t="s">
        <v>852</v>
      </c>
      <c r="J27" s="29" t="s">
        <v>457</v>
      </c>
      <c r="K27" s="29" t="s">
        <v>853</v>
      </c>
      <c r="L27" s="28" t="s">
        <v>459</v>
      </c>
      <c r="M27" s="28" t="s">
        <v>459</v>
      </c>
      <c r="N27" s="28" t="s">
        <v>459</v>
      </c>
      <c r="O27" s="28" t="str">
        <f t="shared" si="0"/>
        <v>Relevant</v>
      </c>
      <c r="P27" s="28" t="s">
        <v>460</v>
      </c>
      <c r="Q27" s="29"/>
      <c r="R27" s="31" t="s">
        <v>854</v>
      </c>
      <c r="S27" s="32" t="s">
        <v>855</v>
      </c>
      <c r="T27" s="33" t="s">
        <v>459</v>
      </c>
      <c r="U27" s="33" t="s">
        <v>487</v>
      </c>
      <c r="V27" s="33" t="s">
        <v>460</v>
      </c>
      <c r="W27" s="33" t="s">
        <v>795</v>
      </c>
      <c r="X27" s="33" t="s">
        <v>692</v>
      </c>
      <c r="Y27" s="33" t="s">
        <v>533</v>
      </c>
      <c r="Z27" s="31" t="s">
        <v>470</v>
      </c>
      <c r="AA27" s="31" t="s">
        <v>856</v>
      </c>
      <c r="AB27" s="31" t="s">
        <v>857</v>
      </c>
      <c r="AC27" s="31" t="s">
        <v>858</v>
      </c>
      <c r="AD27" s="31" t="s">
        <v>859</v>
      </c>
      <c r="AE27" s="31" t="s">
        <v>860</v>
      </c>
      <c r="AF27" s="31" t="s">
        <v>861</v>
      </c>
      <c r="AG27" s="33" t="s">
        <v>460</v>
      </c>
      <c r="AH27" s="33" t="s">
        <v>539</v>
      </c>
      <c r="AI27" s="33" t="s">
        <v>540</v>
      </c>
      <c r="AJ27" s="33" t="s">
        <v>577</v>
      </c>
      <c r="AK27" s="31" t="s">
        <v>785</v>
      </c>
      <c r="AL27" s="31" t="s">
        <v>266</v>
      </c>
      <c r="AM27" s="33" t="s">
        <v>543</v>
      </c>
      <c r="AN27" s="33" t="s">
        <v>473</v>
      </c>
      <c r="AO27" s="33" t="s">
        <v>492</v>
      </c>
      <c r="AP27" s="31" t="s">
        <v>470</v>
      </c>
      <c r="AQ27" s="33" t="s">
        <v>593</v>
      </c>
      <c r="AR27" s="33" t="s">
        <v>459</v>
      </c>
      <c r="AS27" s="31" t="s">
        <v>862</v>
      </c>
      <c r="AT27" s="33" t="s">
        <v>459</v>
      </c>
      <c r="AU27" s="33" t="s">
        <v>459</v>
      </c>
      <c r="AV27" s="33" t="s">
        <v>459</v>
      </c>
      <c r="AW27" s="33" t="s">
        <v>459</v>
      </c>
      <c r="AX27" s="33" t="s">
        <v>459</v>
      </c>
      <c r="AY27" s="33" t="s">
        <v>459</v>
      </c>
      <c r="AZ27" s="33" t="s">
        <v>459</v>
      </c>
      <c r="BA27" s="33" t="s">
        <v>460</v>
      </c>
      <c r="BB27" s="33" t="s">
        <v>459</v>
      </c>
      <c r="BC27" s="31"/>
      <c r="BD27" s="33" t="s">
        <v>459</v>
      </c>
    </row>
    <row r="28" spans="1:56">
      <c r="A28" s="28">
        <v>48</v>
      </c>
      <c r="B28" s="29" t="s">
        <v>9</v>
      </c>
      <c r="C28" s="29" t="s">
        <v>509</v>
      </c>
      <c r="D28" s="29" t="s">
        <v>510</v>
      </c>
      <c r="E28" s="29" t="s">
        <v>863</v>
      </c>
      <c r="F28" s="29">
        <v>2021</v>
      </c>
      <c r="G28" s="31" t="s">
        <v>864</v>
      </c>
      <c r="H28" s="29" t="s">
        <v>597</v>
      </c>
      <c r="I28" s="29" t="s">
        <v>865</v>
      </c>
      <c r="J28" s="29" t="s">
        <v>599</v>
      </c>
      <c r="K28" s="29" t="s">
        <v>866</v>
      </c>
      <c r="L28" s="28" t="s">
        <v>459</v>
      </c>
      <c r="M28" s="28" t="s">
        <v>459</v>
      </c>
      <c r="N28" s="28" t="s">
        <v>459</v>
      </c>
      <c r="O28" s="28" t="str">
        <f t="shared" si="0"/>
        <v>Relevant</v>
      </c>
      <c r="P28" s="28" t="s">
        <v>460</v>
      </c>
      <c r="Q28" s="29"/>
      <c r="R28" s="31" t="s">
        <v>867</v>
      </c>
      <c r="S28" s="32" t="s">
        <v>868</v>
      </c>
      <c r="T28" s="33" t="s">
        <v>459</v>
      </c>
      <c r="U28" s="33" t="s">
        <v>487</v>
      </c>
      <c r="V28" s="33" t="s">
        <v>460</v>
      </c>
      <c r="W28" s="33" t="s">
        <v>460</v>
      </c>
      <c r="X28" s="33" t="s">
        <v>460</v>
      </c>
      <c r="Y28" s="33" t="s">
        <v>533</v>
      </c>
      <c r="Z28" s="31" t="s">
        <v>470</v>
      </c>
      <c r="AA28" s="31" t="s">
        <v>869</v>
      </c>
      <c r="AB28" s="31" t="s">
        <v>157</v>
      </c>
      <c r="AC28" s="31" t="s">
        <v>870</v>
      </c>
      <c r="AD28" s="31" t="s">
        <v>467</v>
      </c>
      <c r="AE28" s="31" t="s">
        <v>871</v>
      </c>
      <c r="AF28" s="31" t="s">
        <v>872</v>
      </c>
      <c r="AG28" s="33" t="s">
        <v>460</v>
      </c>
      <c r="AH28" s="33" t="s">
        <v>539</v>
      </c>
      <c r="AI28" s="33" t="s">
        <v>540</v>
      </c>
      <c r="AJ28" s="33" t="s">
        <v>577</v>
      </c>
      <c r="AK28" s="31" t="s">
        <v>785</v>
      </c>
      <c r="AL28" s="31" t="s">
        <v>269</v>
      </c>
      <c r="AM28" s="33" t="s">
        <v>543</v>
      </c>
      <c r="AN28" s="33" t="s">
        <v>507</v>
      </c>
      <c r="AO28" s="33" t="s">
        <v>492</v>
      </c>
      <c r="AP28" s="31" t="s">
        <v>470</v>
      </c>
      <c r="AQ28" s="33" t="s">
        <v>609</v>
      </c>
      <c r="AR28" s="33" t="s">
        <v>460</v>
      </c>
      <c r="AS28" s="31" t="s">
        <v>873</v>
      </c>
      <c r="AT28" s="33" t="s">
        <v>459</v>
      </c>
      <c r="AU28" s="33" t="s">
        <v>459</v>
      </c>
      <c r="AV28" s="33" t="s">
        <v>459</v>
      </c>
      <c r="AW28" s="33" t="s">
        <v>459</v>
      </c>
      <c r="AX28" s="33" t="s">
        <v>459</v>
      </c>
      <c r="AY28" s="33" t="s">
        <v>459</v>
      </c>
      <c r="AZ28" s="33" t="s">
        <v>460</v>
      </c>
      <c r="BA28" s="33" t="s">
        <v>460</v>
      </c>
      <c r="BB28" s="33" t="s">
        <v>459</v>
      </c>
      <c r="BC28" s="31"/>
      <c r="BD28" s="33" t="s">
        <v>459</v>
      </c>
    </row>
    <row r="29" spans="1:56">
      <c r="A29" s="28">
        <v>49</v>
      </c>
      <c r="B29" s="29" t="s">
        <v>9</v>
      </c>
      <c r="C29" s="29" t="s">
        <v>509</v>
      </c>
      <c r="D29" s="29" t="s">
        <v>510</v>
      </c>
      <c r="E29" s="29" t="s">
        <v>874</v>
      </c>
      <c r="F29" s="29">
        <v>2018</v>
      </c>
      <c r="G29" s="31" t="s">
        <v>875</v>
      </c>
      <c r="H29" s="29" t="s">
        <v>876</v>
      </c>
      <c r="I29" s="29" t="s">
        <v>877</v>
      </c>
      <c r="J29" s="29" t="s">
        <v>878</v>
      </c>
      <c r="K29" s="29" t="s">
        <v>879</v>
      </c>
      <c r="L29" s="28" t="s">
        <v>459</v>
      </c>
      <c r="M29" s="28" t="s">
        <v>459</v>
      </c>
      <c r="N29" s="28" t="s">
        <v>459</v>
      </c>
      <c r="O29" s="28" t="str">
        <f t="shared" si="0"/>
        <v>Relevant</v>
      </c>
      <c r="P29" s="28" t="s">
        <v>460</v>
      </c>
      <c r="Q29" s="29"/>
      <c r="R29" s="31" t="s">
        <v>880</v>
      </c>
      <c r="S29" s="32" t="s">
        <v>881</v>
      </c>
      <c r="T29" s="33" t="s">
        <v>459</v>
      </c>
      <c r="U29" s="33" t="s">
        <v>487</v>
      </c>
      <c r="V29" s="33" t="s">
        <v>460</v>
      </c>
      <c r="W29" s="33" t="s">
        <v>460</v>
      </c>
      <c r="X29" s="33" t="s">
        <v>463</v>
      </c>
      <c r="Y29" s="33" t="s">
        <v>460</v>
      </c>
      <c r="Z29" s="31" t="s">
        <v>470</v>
      </c>
      <c r="AA29" s="31" t="s">
        <v>882</v>
      </c>
      <c r="AB29" s="31" t="s">
        <v>157</v>
      </c>
      <c r="AC29" s="31" t="s">
        <v>883</v>
      </c>
      <c r="AD29" s="31" t="s">
        <v>884</v>
      </c>
      <c r="AE29" s="31" t="s">
        <v>885</v>
      </c>
      <c r="AF29" s="31" t="s">
        <v>886</v>
      </c>
      <c r="AG29" s="33" t="s">
        <v>460</v>
      </c>
      <c r="AH29" s="33" t="s">
        <v>539</v>
      </c>
      <c r="AI29" s="33" t="s">
        <v>540</v>
      </c>
      <c r="AJ29" s="33" t="s">
        <v>466</v>
      </c>
      <c r="AK29" s="31" t="s">
        <v>887</v>
      </c>
      <c r="AL29" s="31" t="s">
        <v>254</v>
      </c>
      <c r="AM29" s="33" t="s">
        <v>543</v>
      </c>
      <c r="AN29" s="33" t="s">
        <v>591</v>
      </c>
      <c r="AO29" s="33" t="s">
        <v>492</v>
      </c>
      <c r="AP29" s="31" t="s">
        <v>888</v>
      </c>
      <c r="AQ29" s="33" t="s">
        <v>475</v>
      </c>
      <c r="AR29" s="33" t="s">
        <v>460</v>
      </c>
      <c r="AS29" s="31" t="s">
        <v>889</v>
      </c>
      <c r="AT29" s="33" t="s">
        <v>459</v>
      </c>
      <c r="AU29" s="33" t="s">
        <v>459</v>
      </c>
      <c r="AV29" s="33" t="s">
        <v>459</v>
      </c>
      <c r="AW29" s="33" t="s">
        <v>459</v>
      </c>
      <c r="AX29" s="33" t="s">
        <v>459</v>
      </c>
      <c r="AY29" s="33" t="s">
        <v>459</v>
      </c>
      <c r="AZ29" s="33" t="s">
        <v>459</v>
      </c>
      <c r="BA29" s="33" t="s">
        <v>460</v>
      </c>
      <c r="BB29" s="33" t="s">
        <v>459</v>
      </c>
      <c r="BC29" s="31"/>
      <c r="BD29" s="33"/>
    </row>
    <row r="30" spans="1:56">
      <c r="A30" s="28">
        <v>55</v>
      </c>
      <c r="B30" s="29" t="s">
        <v>7</v>
      </c>
      <c r="C30" s="29" t="s">
        <v>509</v>
      </c>
      <c r="D30" s="29" t="s">
        <v>890</v>
      </c>
      <c r="E30" s="29" t="s">
        <v>891</v>
      </c>
      <c r="F30" s="29">
        <v>2022</v>
      </c>
      <c r="G30" s="31" t="s">
        <v>892</v>
      </c>
      <c r="H30" s="29" t="s">
        <v>893</v>
      </c>
      <c r="I30" s="29" t="s">
        <v>894</v>
      </c>
      <c r="J30" s="29" t="s">
        <v>895</v>
      </c>
      <c r="K30" s="29" t="s">
        <v>896</v>
      </c>
      <c r="L30" s="28" t="s">
        <v>459</v>
      </c>
      <c r="M30" s="28" t="s">
        <v>459</v>
      </c>
      <c r="N30" s="28" t="s">
        <v>459</v>
      </c>
      <c r="O30" s="28" t="str">
        <f t="shared" si="0"/>
        <v>Relevant</v>
      </c>
      <c r="P30" s="28" t="s">
        <v>460</v>
      </c>
      <c r="Q30" s="29"/>
      <c r="R30" s="31" t="s">
        <v>897</v>
      </c>
      <c r="S30" s="32" t="s">
        <v>898</v>
      </c>
      <c r="T30" s="33" t="s">
        <v>459</v>
      </c>
      <c r="U30" s="33" t="s">
        <v>487</v>
      </c>
      <c r="V30" s="33" t="s">
        <v>460</v>
      </c>
      <c r="W30" s="33" t="s">
        <v>460</v>
      </c>
      <c r="X30" s="33" t="s">
        <v>463</v>
      </c>
      <c r="Y30" s="33" t="s">
        <v>460</v>
      </c>
      <c r="Z30" s="31" t="s">
        <v>470</v>
      </c>
      <c r="AA30" s="31" t="s">
        <v>660</v>
      </c>
      <c r="AB30" s="31" t="s">
        <v>157</v>
      </c>
      <c r="AC30" s="31" t="s">
        <v>899</v>
      </c>
      <c r="AD30" s="31" t="s">
        <v>900</v>
      </c>
      <c r="AE30" s="31" t="s">
        <v>901</v>
      </c>
      <c r="AF30" s="31" t="s">
        <v>902</v>
      </c>
      <c r="AG30" s="33" t="s">
        <v>460</v>
      </c>
      <c r="AH30" s="33" t="s">
        <v>460</v>
      </c>
      <c r="AI30" s="33" t="s">
        <v>460</v>
      </c>
      <c r="AJ30" s="33" t="s">
        <v>460</v>
      </c>
      <c r="AK30" s="31" t="s">
        <v>470</v>
      </c>
      <c r="AL30" s="31" t="s">
        <v>254</v>
      </c>
      <c r="AM30" s="33" t="s">
        <v>472</v>
      </c>
      <c r="AN30" s="33" t="s">
        <v>743</v>
      </c>
      <c r="AO30" s="33" t="s">
        <v>492</v>
      </c>
      <c r="AP30" s="31" t="s">
        <v>470</v>
      </c>
      <c r="AQ30" s="33" t="s">
        <v>475</v>
      </c>
      <c r="AR30" s="33" t="s">
        <v>460</v>
      </c>
      <c r="AS30" s="31" t="s">
        <v>744</v>
      </c>
      <c r="AT30" s="33" t="s">
        <v>459</v>
      </c>
      <c r="AU30" s="33" t="s">
        <v>459</v>
      </c>
      <c r="AV30" s="33" t="s">
        <v>459</v>
      </c>
      <c r="AW30" s="33" t="s">
        <v>459</v>
      </c>
      <c r="AX30" s="33" t="s">
        <v>459</v>
      </c>
      <c r="AY30" s="33" t="s">
        <v>459</v>
      </c>
      <c r="AZ30" s="33" t="s">
        <v>459</v>
      </c>
      <c r="BA30" s="33" t="s">
        <v>459</v>
      </c>
      <c r="BB30" s="33" t="s">
        <v>459</v>
      </c>
      <c r="BC30" s="31"/>
      <c r="BD30" s="33"/>
    </row>
    <row r="31" spans="1:56">
      <c r="A31" s="28">
        <v>56</v>
      </c>
      <c r="B31" s="29" t="s">
        <v>5</v>
      </c>
      <c r="C31" s="29" t="s">
        <v>804</v>
      </c>
      <c r="D31" s="29" t="s">
        <v>805</v>
      </c>
      <c r="E31" s="29" t="s">
        <v>903</v>
      </c>
      <c r="F31" s="29">
        <v>2017</v>
      </c>
      <c r="G31" s="31" t="s">
        <v>904</v>
      </c>
      <c r="H31" s="29" t="s">
        <v>45</v>
      </c>
      <c r="I31" s="29" t="s">
        <v>905</v>
      </c>
      <c r="J31" s="29" t="s">
        <v>906</v>
      </c>
      <c r="K31" s="29" t="s">
        <v>907</v>
      </c>
      <c r="L31" s="28" t="s">
        <v>459</v>
      </c>
      <c r="M31" s="28" t="s">
        <v>459</v>
      </c>
      <c r="N31" s="28" t="s">
        <v>459</v>
      </c>
      <c r="O31" s="28" t="str">
        <f t="shared" si="0"/>
        <v>Relevant</v>
      </c>
      <c r="P31" s="28" t="s">
        <v>460</v>
      </c>
      <c r="Q31" s="29"/>
      <c r="R31" s="31" t="s">
        <v>908</v>
      </c>
      <c r="S31" s="32" t="s">
        <v>909</v>
      </c>
      <c r="T31" s="33" t="s">
        <v>459</v>
      </c>
      <c r="U31" s="33" t="s">
        <v>487</v>
      </c>
      <c r="V31" s="33" t="s">
        <v>460</v>
      </c>
      <c r="W31" s="33" t="s">
        <v>795</v>
      </c>
      <c r="X31" s="33" t="s">
        <v>460</v>
      </c>
      <c r="Y31" s="33" t="s">
        <v>533</v>
      </c>
      <c r="Z31" s="31" t="s">
        <v>470</v>
      </c>
      <c r="AA31" s="31" t="s">
        <v>910</v>
      </c>
      <c r="AB31" s="31" t="s">
        <v>911</v>
      </c>
      <c r="AC31" s="31" t="s">
        <v>912</v>
      </c>
      <c r="AD31" s="31" t="s">
        <v>913</v>
      </c>
      <c r="AE31" s="31" t="s">
        <v>914</v>
      </c>
      <c r="AF31" s="34" t="s">
        <v>915</v>
      </c>
      <c r="AG31" s="33" t="s">
        <v>460</v>
      </c>
      <c r="AH31" s="33" t="s">
        <v>539</v>
      </c>
      <c r="AI31" s="33" t="s">
        <v>540</v>
      </c>
      <c r="AJ31" s="33" t="s">
        <v>577</v>
      </c>
      <c r="AK31" s="31" t="s">
        <v>916</v>
      </c>
      <c r="AL31" s="31" t="s">
        <v>266</v>
      </c>
      <c r="AM31" s="33" t="s">
        <v>543</v>
      </c>
      <c r="AN31" s="33" t="s">
        <v>473</v>
      </c>
      <c r="AO31" s="33" t="s">
        <v>492</v>
      </c>
      <c r="AP31" s="31" t="s">
        <v>470</v>
      </c>
      <c r="AQ31" s="33" t="s">
        <v>609</v>
      </c>
      <c r="AR31" s="33" t="s">
        <v>459</v>
      </c>
      <c r="AS31" s="31" t="s">
        <v>917</v>
      </c>
      <c r="AT31" s="33" t="s">
        <v>459</v>
      </c>
      <c r="AU31" s="33" t="s">
        <v>459</v>
      </c>
      <c r="AV31" s="33" t="s">
        <v>459</v>
      </c>
      <c r="AW31" s="33" t="s">
        <v>459</v>
      </c>
      <c r="AX31" s="33" t="s">
        <v>459</v>
      </c>
      <c r="AY31" s="33" t="s">
        <v>459</v>
      </c>
      <c r="AZ31" s="33" t="s">
        <v>459</v>
      </c>
      <c r="BA31" s="33" t="s">
        <v>459</v>
      </c>
      <c r="BB31" s="33" t="s">
        <v>459</v>
      </c>
      <c r="BC31" s="31"/>
      <c r="BD31" s="33"/>
    </row>
    <row r="32" spans="1:56">
      <c r="A32" s="28">
        <v>57</v>
      </c>
      <c r="B32" s="29" t="s">
        <v>9</v>
      </c>
      <c r="C32" s="29" t="s">
        <v>509</v>
      </c>
      <c r="D32" s="29" t="s">
        <v>510</v>
      </c>
      <c r="E32" s="29" t="s">
        <v>918</v>
      </c>
      <c r="F32" s="29">
        <v>2021</v>
      </c>
      <c r="G32" s="31" t="s">
        <v>919</v>
      </c>
      <c r="H32" s="29" t="s">
        <v>920</v>
      </c>
      <c r="I32" s="29" t="s">
        <v>921</v>
      </c>
      <c r="J32" s="29" t="s">
        <v>922</v>
      </c>
      <c r="K32" s="29" t="s">
        <v>923</v>
      </c>
      <c r="L32" s="28" t="s">
        <v>459</v>
      </c>
      <c r="M32" s="28" t="s">
        <v>459</v>
      </c>
      <c r="N32" s="28" t="s">
        <v>459</v>
      </c>
      <c r="O32" s="28" t="str">
        <f t="shared" si="0"/>
        <v>Relevant</v>
      </c>
      <c r="P32" s="28" t="s">
        <v>460</v>
      </c>
      <c r="Q32" s="29"/>
      <c r="R32" s="31" t="s">
        <v>924</v>
      </c>
      <c r="S32" s="32" t="s">
        <v>925</v>
      </c>
      <c r="T32" s="33" t="s">
        <v>459</v>
      </c>
      <c r="U32" s="33" t="s">
        <v>926</v>
      </c>
      <c r="V32" s="33" t="s">
        <v>460</v>
      </c>
      <c r="W32" s="33" t="s">
        <v>460</v>
      </c>
      <c r="X32" s="33" t="s">
        <v>463</v>
      </c>
      <c r="Y32" s="33" t="s">
        <v>460</v>
      </c>
      <c r="Z32" s="31" t="s">
        <v>927</v>
      </c>
      <c r="AA32" s="31" t="s">
        <v>928</v>
      </c>
      <c r="AB32" s="31" t="s">
        <v>929</v>
      </c>
      <c r="AC32" s="31" t="s">
        <v>912</v>
      </c>
      <c r="AD32" s="31" t="s">
        <v>467</v>
      </c>
      <c r="AE32" s="31" t="s">
        <v>466</v>
      </c>
      <c r="AF32" s="31" t="s">
        <v>930</v>
      </c>
      <c r="AG32" s="33" t="s">
        <v>460</v>
      </c>
      <c r="AH32" s="33" t="s">
        <v>460</v>
      </c>
      <c r="AI32" s="33" t="s">
        <v>460</v>
      </c>
      <c r="AJ32" s="33" t="s">
        <v>460</v>
      </c>
      <c r="AK32" s="31" t="s">
        <v>470</v>
      </c>
      <c r="AL32" s="31" t="s">
        <v>265</v>
      </c>
      <c r="AM32" s="33" t="s">
        <v>472</v>
      </c>
      <c r="AN32" s="33" t="s">
        <v>507</v>
      </c>
      <c r="AO32" s="33" t="s">
        <v>492</v>
      </c>
      <c r="AP32" s="31" t="s">
        <v>470</v>
      </c>
      <c r="AQ32" s="33" t="s">
        <v>475</v>
      </c>
      <c r="AR32" s="33" t="s">
        <v>460</v>
      </c>
      <c r="AS32" s="31" t="s">
        <v>508</v>
      </c>
      <c r="AT32" s="33" t="s">
        <v>459</v>
      </c>
      <c r="AU32" s="33" t="s">
        <v>459</v>
      </c>
      <c r="AV32" s="33" t="s">
        <v>459</v>
      </c>
      <c r="AW32" s="33" t="s">
        <v>459</v>
      </c>
      <c r="AX32" s="33" t="s">
        <v>459</v>
      </c>
      <c r="AY32" s="33" t="s">
        <v>459</v>
      </c>
      <c r="AZ32" s="33" t="s">
        <v>459</v>
      </c>
      <c r="BA32" s="33" t="s">
        <v>460</v>
      </c>
      <c r="BB32" s="33" t="s">
        <v>459</v>
      </c>
      <c r="BC32" s="31"/>
      <c r="BD32" s="33"/>
    </row>
    <row r="33" spans="1:56">
      <c r="A33" s="28">
        <v>58</v>
      </c>
      <c r="B33" s="29" t="s">
        <v>6</v>
      </c>
      <c r="C33" s="29" t="s">
        <v>477</v>
      </c>
      <c r="D33" s="29" t="s">
        <v>478</v>
      </c>
      <c r="E33" s="29" t="s">
        <v>931</v>
      </c>
      <c r="F33" s="29">
        <v>2016</v>
      </c>
      <c r="G33" s="31" t="s">
        <v>932</v>
      </c>
      <c r="H33" s="29" t="s">
        <v>564</v>
      </c>
      <c r="I33" s="29" t="s">
        <v>933</v>
      </c>
      <c r="J33" s="29" t="s">
        <v>934</v>
      </c>
      <c r="K33" s="29" t="s">
        <v>935</v>
      </c>
      <c r="L33" s="28" t="s">
        <v>459</v>
      </c>
      <c r="M33" s="28" t="s">
        <v>459</v>
      </c>
      <c r="N33" s="28" t="s">
        <v>459</v>
      </c>
      <c r="O33" s="28" t="str">
        <f t="shared" si="0"/>
        <v>Relevant</v>
      </c>
      <c r="P33" s="28" t="s">
        <v>460</v>
      </c>
      <c r="Q33" s="29"/>
      <c r="R33" s="31" t="s">
        <v>936</v>
      </c>
      <c r="S33" s="32" t="s">
        <v>937</v>
      </c>
      <c r="T33" s="33" t="s">
        <v>459</v>
      </c>
      <c r="U33" s="33" t="s">
        <v>487</v>
      </c>
      <c r="V33" s="33" t="s">
        <v>460</v>
      </c>
      <c r="W33" s="33" t="s">
        <v>460</v>
      </c>
      <c r="X33" s="33" t="s">
        <v>460</v>
      </c>
      <c r="Y33" s="33" t="s">
        <v>533</v>
      </c>
      <c r="Z33" s="31" t="s">
        <v>470</v>
      </c>
      <c r="AA33" s="31" t="s">
        <v>856</v>
      </c>
      <c r="AB33" s="31" t="s">
        <v>161</v>
      </c>
      <c r="AC33" s="31" t="s">
        <v>938</v>
      </c>
      <c r="AD33" s="31" t="s">
        <v>939</v>
      </c>
      <c r="AE33" s="31" t="s">
        <v>940</v>
      </c>
      <c r="AF33" s="31" t="s">
        <v>941</v>
      </c>
      <c r="AG33" s="33" t="s">
        <v>460</v>
      </c>
      <c r="AH33" s="33" t="s">
        <v>539</v>
      </c>
      <c r="AI33" s="33" t="s">
        <v>540</v>
      </c>
      <c r="AJ33" s="33" t="s">
        <v>577</v>
      </c>
      <c r="AK33" s="31" t="s">
        <v>916</v>
      </c>
      <c r="AL33" s="31" t="s">
        <v>266</v>
      </c>
      <c r="AM33" s="33" t="s">
        <v>543</v>
      </c>
      <c r="AN33" s="33" t="s">
        <v>743</v>
      </c>
      <c r="AO33" s="33" t="s">
        <v>492</v>
      </c>
      <c r="AP33" s="31" t="s">
        <v>470</v>
      </c>
      <c r="AQ33" s="33" t="s">
        <v>609</v>
      </c>
      <c r="AR33" s="33" t="s">
        <v>459</v>
      </c>
      <c r="AS33" s="31" t="s">
        <v>942</v>
      </c>
      <c r="AT33" s="33" t="s">
        <v>459</v>
      </c>
      <c r="AU33" s="33" t="s">
        <v>459</v>
      </c>
      <c r="AV33" s="33" t="s">
        <v>459</v>
      </c>
      <c r="AW33" s="33" t="s">
        <v>459</v>
      </c>
      <c r="AX33" s="33" t="s">
        <v>459</v>
      </c>
      <c r="AY33" s="33" t="s">
        <v>459</v>
      </c>
      <c r="AZ33" s="33" t="s">
        <v>459</v>
      </c>
      <c r="BA33" s="33" t="s">
        <v>459</v>
      </c>
      <c r="BB33" s="33" t="s">
        <v>459</v>
      </c>
      <c r="BC33" s="31"/>
      <c r="BD33" s="33"/>
    </row>
    <row r="34" spans="1:56">
      <c r="A34" s="28">
        <v>60</v>
      </c>
      <c r="B34" s="29" t="s">
        <v>8</v>
      </c>
      <c r="C34" s="29" t="s">
        <v>943</v>
      </c>
      <c r="D34" s="29" t="s">
        <v>944</v>
      </c>
      <c r="E34" s="29" t="s">
        <v>945</v>
      </c>
      <c r="F34" s="29">
        <v>2015</v>
      </c>
      <c r="G34" s="31" t="s">
        <v>946</v>
      </c>
      <c r="H34" s="29" t="s">
        <v>947</v>
      </c>
      <c r="I34" s="29" t="s">
        <v>948</v>
      </c>
      <c r="J34" s="29" t="s">
        <v>457</v>
      </c>
      <c r="K34" s="29" t="s">
        <v>949</v>
      </c>
      <c r="L34" s="28" t="s">
        <v>459</v>
      </c>
      <c r="M34" s="28" t="s">
        <v>459</v>
      </c>
      <c r="N34" s="28" t="s">
        <v>459</v>
      </c>
      <c r="O34" s="28" t="str">
        <f t="shared" si="0"/>
        <v>Relevant</v>
      </c>
      <c r="P34" s="28" t="s">
        <v>460</v>
      </c>
      <c r="Q34" s="29"/>
      <c r="R34" s="31" t="s">
        <v>950</v>
      </c>
      <c r="S34" s="32" t="s">
        <v>951</v>
      </c>
      <c r="T34" s="33" t="s">
        <v>459</v>
      </c>
      <c r="U34" s="33" t="s">
        <v>487</v>
      </c>
      <c r="V34" s="33" t="s">
        <v>460</v>
      </c>
      <c r="W34" s="33" t="s">
        <v>460</v>
      </c>
      <c r="X34" s="33" t="s">
        <v>460</v>
      </c>
      <c r="Y34" s="33" t="s">
        <v>533</v>
      </c>
      <c r="Z34" s="31" t="s">
        <v>470</v>
      </c>
      <c r="AA34" s="31" t="s">
        <v>856</v>
      </c>
      <c r="AB34" s="31" t="s">
        <v>161</v>
      </c>
      <c r="AC34" s="31" t="s">
        <v>952</v>
      </c>
      <c r="AD34" s="31" t="s">
        <v>953</v>
      </c>
      <c r="AE34" s="31" t="s">
        <v>954</v>
      </c>
      <c r="AF34" s="31" t="s">
        <v>955</v>
      </c>
      <c r="AG34" s="33" t="s">
        <v>460</v>
      </c>
      <c r="AH34" s="33" t="s">
        <v>539</v>
      </c>
      <c r="AI34" s="33" t="s">
        <v>540</v>
      </c>
      <c r="AJ34" s="33" t="s">
        <v>466</v>
      </c>
      <c r="AK34" s="31" t="s">
        <v>956</v>
      </c>
      <c r="AL34" s="31" t="s">
        <v>266</v>
      </c>
      <c r="AM34" s="33" t="s">
        <v>543</v>
      </c>
      <c r="AN34" s="33" t="s">
        <v>507</v>
      </c>
      <c r="AO34" s="33" t="s">
        <v>492</v>
      </c>
      <c r="AP34" s="31" t="s">
        <v>470</v>
      </c>
      <c r="AQ34" s="33" t="s">
        <v>609</v>
      </c>
      <c r="AR34" s="33" t="s">
        <v>459</v>
      </c>
      <c r="AS34" s="31" t="s">
        <v>957</v>
      </c>
      <c r="AT34" s="33" t="s">
        <v>459</v>
      </c>
      <c r="AU34" s="33" t="s">
        <v>459</v>
      </c>
      <c r="AV34" s="33" t="s">
        <v>459</v>
      </c>
      <c r="AW34" s="33" t="s">
        <v>459</v>
      </c>
      <c r="AX34" s="33" t="s">
        <v>459</v>
      </c>
      <c r="AY34" s="33" t="s">
        <v>459</v>
      </c>
      <c r="AZ34" s="33" t="s">
        <v>459</v>
      </c>
      <c r="BA34" s="33" t="s">
        <v>460</v>
      </c>
      <c r="BB34" s="33" t="s">
        <v>459</v>
      </c>
      <c r="BC34" s="31"/>
      <c r="BD34" s="33"/>
    </row>
    <row r="35" spans="1:56">
      <c r="A35" s="28">
        <v>63</v>
      </c>
      <c r="B35" s="29" t="s">
        <v>9</v>
      </c>
      <c r="C35" s="29" t="s">
        <v>509</v>
      </c>
      <c r="D35" s="29" t="s">
        <v>510</v>
      </c>
      <c r="E35" s="29" t="s">
        <v>958</v>
      </c>
      <c r="F35" s="29">
        <v>2021</v>
      </c>
      <c r="G35" s="31" t="s">
        <v>959</v>
      </c>
      <c r="H35" s="29" t="s">
        <v>960</v>
      </c>
      <c r="I35" s="29" t="s">
        <v>961</v>
      </c>
      <c r="J35" s="29" t="s">
        <v>962</v>
      </c>
      <c r="K35" s="29" t="s">
        <v>963</v>
      </c>
      <c r="L35" s="28" t="s">
        <v>459</v>
      </c>
      <c r="M35" s="28" t="s">
        <v>459</v>
      </c>
      <c r="N35" s="28" t="s">
        <v>459</v>
      </c>
      <c r="O35" s="28" t="str">
        <f t="shared" si="0"/>
        <v>Relevant</v>
      </c>
      <c r="P35" s="28" t="s">
        <v>460</v>
      </c>
      <c r="Q35" s="29"/>
      <c r="R35" s="31" t="s">
        <v>485</v>
      </c>
      <c r="S35" s="30" t="s">
        <v>964</v>
      </c>
      <c r="T35" s="33" t="s">
        <v>459</v>
      </c>
      <c r="U35" s="33" t="s">
        <v>487</v>
      </c>
      <c r="V35" s="33" t="s">
        <v>460</v>
      </c>
      <c r="W35" s="33" t="s">
        <v>795</v>
      </c>
      <c r="X35" s="33" t="s">
        <v>692</v>
      </c>
      <c r="Y35" s="33" t="s">
        <v>460</v>
      </c>
      <c r="Z35" s="31" t="s">
        <v>470</v>
      </c>
      <c r="AA35" s="31" t="s">
        <v>52</v>
      </c>
      <c r="AB35" s="31" t="s">
        <v>965</v>
      </c>
      <c r="AC35" s="31" t="s">
        <v>966</v>
      </c>
      <c r="AD35" s="31" t="s">
        <v>967</v>
      </c>
      <c r="AE35" s="31" t="s">
        <v>968</v>
      </c>
      <c r="AF35" s="31" t="s">
        <v>969</v>
      </c>
      <c r="AG35" s="33" t="s">
        <v>460</v>
      </c>
      <c r="AH35" s="33" t="s">
        <v>460</v>
      </c>
      <c r="AI35" s="33" t="s">
        <v>460</v>
      </c>
      <c r="AJ35" s="33" t="s">
        <v>460</v>
      </c>
      <c r="AK35" s="31" t="s">
        <v>470</v>
      </c>
      <c r="AL35" s="31" t="s">
        <v>254</v>
      </c>
      <c r="AM35" s="33" t="s">
        <v>543</v>
      </c>
      <c r="AN35" s="33" t="s">
        <v>507</v>
      </c>
      <c r="AO35" s="33" t="s">
        <v>492</v>
      </c>
      <c r="AP35" s="31" t="s">
        <v>470</v>
      </c>
      <c r="AQ35" s="33" t="s">
        <v>475</v>
      </c>
      <c r="AR35" s="33" t="s">
        <v>460</v>
      </c>
      <c r="AS35" s="31" t="s">
        <v>970</v>
      </c>
      <c r="AT35" s="33" t="s">
        <v>459</v>
      </c>
      <c r="AU35" s="33" t="s">
        <v>459</v>
      </c>
      <c r="AV35" s="33" t="s">
        <v>459</v>
      </c>
      <c r="AW35" s="33" t="s">
        <v>459</v>
      </c>
      <c r="AX35" s="33" t="s">
        <v>459</v>
      </c>
      <c r="AY35" s="33" t="s">
        <v>459</v>
      </c>
      <c r="AZ35" s="33" t="s">
        <v>459</v>
      </c>
      <c r="BA35" s="33" t="s">
        <v>459</v>
      </c>
      <c r="BB35" s="33" t="s">
        <v>459</v>
      </c>
      <c r="BC35" s="31"/>
      <c r="BD35" s="33"/>
    </row>
    <row r="36" spans="1:56">
      <c r="A36" s="28">
        <v>64</v>
      </c>
      <c r="B36" s="29" t="s">
        <v>9</v>
      </c>
      <c r="C36" s="29" t="s">
        <v>509</v>
      </c>
      <c r="D36" s="29" t="s">
        <v>510</v>
      </c>
      <c r="E36" s="29" t="s">
        <v>971</v>
      </c>
      <c r="F36" s="29">
        <v>2019</v>
      </c>
      <c r="G36" s="31" t="s">
        <v>972</v>
      </c>
      <c r="H36" s="29" t="s">
        <v>973</v>
      </c>
      <c r="I36" s="29" t="s">
        <v>974</v>
      </c>
      <c r="J36" s="29" t="s">
        <v>975</v>
      </c>
      <c r="K36" s="29" t="s">
        <v>976</v>
      </c>
      <c r="L36" s="28" t="s">
        <v>459</v>
      </c>
      <c r="M36" s="28" t="s">
        <v>459</v>
      </c>
      <c r="N36" s="28" t="s">
        <v>459</v>
      </c>
      <c r="O36" s="28" t="str">
        <f t="shared" si="0"/>
        <v>Relevant</v>
      </c>
      <c r="P36" s="28" t="s">
        <v>460</v>
      </c>
      <c r="Q36" s="29"/>
      <c r="R36" s="31" t="s">
        <v>485</v>
      </c>
      <c r="S36" s="32" t="s">
        <v>977</v>
      </c>
      <c r="T36" s="33" t="s">
        <v>459</v>
      </c>
      <c r="U36" s="33" t="s">
        <v>487</v>
      </c>
      <c r="V36" s="33" t="s">
        <v>460</v>
      </c>
      <c r="W36" s="33" t="s">
        <v>460</v>
      </c>
      <c r="X36" s="33" t="s">
        <v>463</v>
      </c>
      <c r="Y36" s="33" t="s">
        <v>460</v>
      </c>
      <c r="Z36" s="31" t="s">
        <v>470</v>
      </c>
      <c r="AA36" s="31" t="s">
        <v>52</v>
      </c>
      <c r="AB36" s="31" t="s">
        <v>157</v>
      </c>
      <c r="AC36" s="31" t="s">
        <v>978</v>
      </c>
      <c r="AD36" s="31" t="s">
        <v>979</v>
      </c>
      <c r="AE36" s="31" t="s">
        <v>980</v>
      </c>
      <c r="AF36" s="31" t="s">
        <v>981</v>
      </c>
      <c r="AG36" s="33" t="s">
        <v>460</v>
      </c>
      <c r="AH36" s="33" t="s">
        <v>460</v>
      </c>
      <c r="AI36" s="33" t="s">
        <v>460</v>
      </c>
      <c r="AJ36" s="33" t="s">
        <v>460</v>
      </c>
      <c r="AK36" s="31" t="s">
        <v>470</v>
      </c>
      <c r="AL36" s="31" t="s">
        <v>254</v>
      </c>
      <c r="AM36" s="33" t="s">
        <v>543</v>
      </c>
      <c r="AN36" s="33" t="s">
        <v>473</v>
      </c>
      <c r="AO36" s="33" t="s">
        <v>492</v>
      </c>
      <c r="AP36" s="31" t="s">
        <v>470</v>
      </c>
      <c r="AQ36" s="33" t="s">
        <v>475</v>
      </c>
      <c r="AR36" s="33" t="s">
        <v>460</v>
      </c>
      <c r="AS36" s="31" t="s">
        <v>982</v>
      </c>
      <c r="AT36" s="33" t="s">
        <v>459</v>
      </c>
      <c r="AU36" s="33" t="s">
        <v>459</v>
      </c>
      <c r="AV36" s="33" t="s">
        <v>459</v>
      </c>
      <c r="AW36" s="33" t="s">
        <v>459</v>
      </c>
      <c r="AX36" s="33" t="s">
        <v>459</v>
      </c>
      <c r="AY36" s="33" t="s">
        <v>459</v>
      </c>
      <c r="AZ36" s="33" t="s">
        <v>460</v>
      </c>
      <c r="BA36" s="33" t="s">
        <v>459</v>
      </c>
      <c r="BB36" s="33" t="s">
        <v>459</v>
      </c>
      <c r="BC36" s="31"/>
      <c r="BD36" s="33"/>
    </row>
    <row r="37" spans="1:56">
      <c r="A37" s="28">
        <v>67</v>
      </c>
      <c r="B37" s="29" t="s">
        <v>9</v>
      </c>
      <c r="C37" s="29" t="s">
        <v>509</v>
      </c>
      <c r="D37" s="29" t="s">
        <v>510</v>
      </c>
      <c r="E37" s="29" t="s">
        <v>983</v>
      </c>
      <c r="F37" s="29">
        <v>2020</v>
      </c>
      <c r="G37" s="31" t="s">
        <v>984</v>
      </c>
      <c r="H37" s="29" t="s">
        <v>985</v>
      </c>
      <c r="I37" s="29" t="s">
        <v>986</v>
      </c>
      <c r="J37" s="29" t="s">
        <v>599</v>
      </c>
      <c r="K37" s="29" t="s">
        <v>987</v>
      </c>
      <c r="L37" s="28" t="s">
        <v>459</v>
      </c>
      <c r="M37" s="28" t="s">
        <v>459</v>
      </c>
      <c r="N37" s="28" t="s">
        <v>459</v>
      </c>
      <c r="O37" s="28" t="str">
        <f t="shared" si="0"/>
        <v>Relevant</v>
      </c>
      <c r="P37" s="28" t="s">
        <v>460</v>
      </c>
      <c r="Q37" s="29"/>
      <c r="R37" s="31" t="s">
        <v>988</v>
      </c>
      <c r="S37" s="30" t="s">
        <v>989</v>
      </c>
      <c r="T37" s="33" t="s">
        <v>459</v>
      </c>
      <c r="U37" s="33" t="s">
        <v>487</v>
      </c>
      <c r="V37" s="33" t="s">
        <v>460</v>
      </c>
      <c r="W37" s="33" t="s">
        <v>460</v>
      </c>
      <c r="X37" s="33" t="s">
        <v>460</v>
      </c>
      <c r="Y37" s="33" t="s">
        <v>990</v>
      </c>
      <c r="Z37" s="31" t="s">
        <v>991</v>
      </c>
      <c r="AA37" s="31" t="s">
        <v>992</v>
      </c>
      <c r="AB37" s="31" t="s">
        <v>157</v>
      </c>
      <c r="AC37" s="31" t="s">
        <v>993</v>
      </c>
      <c r="AD37" s="31" t="s">
        <v>467</v>
      </c>
      <c r="AE37" s="31" t="s">
        <v>466</v>
      </c>
      <c r="AF37" s="31" t="s">
        <v>994</v>
      </c>
      <c r="AG37" s="33" t="s">
        <v>460</v>
      </c>
      <c r="AH37" s="33" t="s">
        <v>539</v>
      </c>
      <c r="AI37" s="33" t="s">
        <v>540</v>
      </c>
      <c r="AJ37" s="33" t="s">
        <v>466</v>
      </c>
      <c r="AK37" s="31" t="s">
        <v>995</v>
      </c>
      <c r="AL37" s="31" t="s">
        <v>264</v>
      </c>
      <c r="AM37" s="33" t="s">
        <v>543</v>
      </c>
      <c r="AN37" s="33" t="s">
        <v>473</v>
      </c>
      <c r="AO37" s="33" t="s">
        <v>492</v>
      </c>
      <c r="AP37" s="31" t="s">
        <v>470</v>
      </c>
      <c r="AQ37" s="33" t="s">
        <v>609</v>
      </c>
      <c r="AR37" s="33" t="s">
        <v>459</v>
      </c>
      <c r="AS37" s="31" t="s">
        <v>996</v>
      </c>
      <c r="AT37" s="33" t="s">
        <v>459</v>
      </c>
      <c r="AU37" s="33" t="s">
        <v>459</v>
      </c>
      <c r="AV37" s="33" t="s">
        <v>459</v>
      </c>
      <c r="AW37" s="33" t="s">
        <v>459</v>
      </c>
      <c r="AX37" s="33" t="s">
        <v>459</v>
      </c>
      <c r="AY37" s="33" t="s">
        <v>459</v>
      </c>
      <c r="AZ37" s="33" t="s">
        <v>460</v>
      </c>
      <c r="BA37" s="33" t="s">
        <v>459</v>
      </c>
      <c r="BB37" s="33" t="s">
        <v>459</v>
      </c>
      <c r="BC37" s="31"/>
      <c r="BD37" s="33"/>
    </row>
    <row r="38" spans="1:56">
      <c r="A38" s="28">
        <v>70</v>
      </c>
      <c r="B38" s="29" t="s">
        <v>7</v>
      </c>
      <c r="C38" s="29" t="s">
        <v>509</v>
      </c>
      <c r="D38" s="29" t="s">
        <v>890</v>
      </c>
      <c r="E38" s="29" t="s">
        <v>997</v>
      </c>
      <c r="F38" s="29">
        <v>2015</v>
      </c>
      <c r="G38" s="31" t="s">
        <v>998</v>
      </c>
      <c r="H38" s="29" t="s">
        <v>999</v>
      </c>
      <c r="I38" s="29" t="s">
        <v>1000</v>
      </c>
      <c r="J38" s="29" t="s">
        <v>1001</v>
      </c>
      <c r="K38" s="29" t="s">
        <v>1002</v>
      </c>
      <c r="L38" s="28" t="s">
        <v>459</v>
      </c>
      <c r="M38" s="28" t="s">
        <v>459</v>
      </c>
      <c r="N38" s="28" t="s">
        <v>459</v>
      </c>
      <c r="O38" s="28" t="str">
        <f t="shared" si="0"/>
        <v>Relevant</v>
      </c>
      <c r="P38" s="28" t="s">
        <v>460</v>
      </c>
      <c r="Q38" s="29"/>
      <c r="R38" s="31" t="s">
        <v>1003</v>
      </c>
      <c r="S38" s="32" t="s">
        <v>1004</v>
      </c>
      <c r="T38" s="33" t="s">
        <v>459</v>
      </c>
      <c r="U38" s="33" t="s">
        <v>926</v>
      </c>
      <c r="V38" s="33" t="s">
        <v>460</v>
      </c>
      <c r="W38" s="33" t="s">
        <v>460</v>
      </c>
      <c r="X38" s="33" t="s">
        <v>460</v>
      </c>
      <c r="Y38" s="33" t="s">
        <v>796</v>
      </c>
      <c r="Z38" s="31" t="s">
        <v>470</v>
      </c>
      <c r="AA38" s="31" t="s">
        <v>1005</v>
      </c>
      <c r="AB38" s="31" t="s">
        <v>157</v>
      </c>
      <c r="AC38" s="31" t="s">
        <v>1006</v>
      </c>
      <c r="AD38" s="31" t="s">
        <v>1007</v>
      </c>
      <c r="AE38" s="31" t="s">
        <v>1008</v>
      </c>
      <c r="AF38" s="31" t="s">
        <v>1009</v>
      </c>
      <c r="AG38" s="33" t="s">
        <v>460</v>
      </c>
      <c r="AH38" s="33" t="s">
        <v>539</v>
      </c>
      <c r="AI38" s="33" t="s">
        <v>540</v>
      </c>
      <c r="AJ38" s="33" t="s">
        <v>577</v>
      </c>
      <c r="AK38" s="31" t="s">
        <v>785</v>
      </c>
      <c r="AL38" s="31" t="s">
        <v>254</v>
      </c>
      <c r="AM38" s="33" t="s">
        <v>543</v>
      </c>
      <c r="AN38" s="33" t="s">
        <v>507</v>
      </c>
      <c r="AO38" s="33" t="s">
        <v>492</v>
      </c>
      <c r="AP38" s="31" t="s">
        <v>470</v>
      </c>
      <c r="AQ38" s="33" t="s">
        <v>609</v>
      </c>
      <c r="AR38" s="33" t="s">
        <v>459</v>
      </c>
      <c r="AS38" s="31" t="s">
        <v>1010</v>
      </c>
      <c r="AT38" s="33" t="s">
        <v>459</v>
      </c>
      <c r="AU38" s="33" t="s">
        <v>459</v>
      </c>
      <c r="AV38" s="33" t="s">
        <v>459</v>
      </c>
      <c r="AW38" s="33" t="s">
        <v>459</v>
      </c>
      <c r="AX38" s="33" t="s">
        <v>459</v>
      </c>
      <c r="AY38" s="33" t="s">
        <v>459</v>
      </c>
      <c r="AZ38" s="33" t="s">
        <v>459</v>
      </c>
      <c r="BA38" s="33" t="s">
        <v>460</v>
      </c>
      <c r="BB38" s="33" t="s">
        <v>459</v>
      </c>
      <c r="BC38" s="31"/>
      <c r="BD38" s="33"/>
    </row>
    <row r="39" spans="1:56">
      <c r="A39" s="28">
        <v>71</v>
      </c>
      <c r="B39" s="29" t="s">
        <v>8</v>
      </c>
      <c r="C39" s="29" t="s">
        <v>1011</v>
      </c>
      <c r="D39" s="29" t="s">
        <v>1012</v>
      </c>
      <c r="E39" s="29" t="s">
        <v>1013</v>
      </c>
      <c r="F39" s="29">
        <v>2012</v>
      </c>
      <c r="G39" s="31" t="s">
        <v>1014</v>
      </c>
      <c r="H39" s="29" t="s">
        <v>1015</v>
      </c>
      <c r="I39" s="29" t="s">
        <v>1016</v>
      </c>
      <c r="J39" s="29" t="s">
        <v>457</v>
      </c>
      <c r="K39" s="29" t="s">
        <v>1017</v>
      </c>
      <c r="L39" s="28" t="s">
        <v>459</v>
      </c>
      <c r="M39" s="28" t="s">
        <v>459</v>
      </c>
      <c r="N39" s="28" t="s">
        <v>459</v>
      </c>
      <c r="O39" s="28" t="str">
        <f t="shared" si="0"/>
        <v>Relevant</v>
      </c>
      <c r="P39" s="28" t="s">
        <v>460</v>
      </c>
      <c r="Q39" s="29"/>
      <c r="R39" s="31" t="s">
        <v>1018</v>
      </c>
      <c r="S39" s="32" t="s">
        <v>1019</v>
      </c>
      <c r="T39" s="33" t="s">
        <v>459</v>
      </c>
      <c r="U39" s="33" t="s">
        <v>487</v>
      </c>
      <c r="V39" s="33" t="s">
        <v>460</v>
      </c>
      <c r="W39" s="33" t="s">
        <v>795</v>
      </c>
      <c r="X39" s="33" t="s">
        <v>460</v>
      </c>
      <c r="Y39" s="33" t="s">
        <v>533</v>
      </c>
      <c r="Z39" s="31" t="s">
        <v>470</v>
      </c>
      <c r="AA39" s="31" t="s">
        <v>1020</v>
      </c>
      <c r="AB39" s="31" t="s">
        <v>142</v>
      </c>
      <c r="AC39" s="31" t="s">
        <v>1021</v>
      </c>
      <c r="AD39" s="31" t="s">
        <v>467</v>
      </c>
      <c r="AE39" s="31" t="s">
        <v>466</v>
      </c>
      <c r="AF39" s="31" t="s">
        <v>1022</v>
      </c>
      <c r="AG39" s="33" t="s">
        <v>460</v>
      </c>
      <c r="AH39" s="33" t="s">
        <v>460</v>
      </c>
      <c r="AI39" s="33" t="s">
        <v>460</v>
      </c>
      <c r="AJ39" s="33" t="s">
        <v>460</v>
      </c>
      <c r="AK39" s="31" t="s">
        <v>470</v>
      </c>
      <c r="AL39" s="31" t="s">
        <v>266</v>
      </c>
      <c r="AM39" s="33" t="s">
        <v>543</v>
      </c>
      <c r="AN39" s="33" t="s">
        <v>473</v>
      </c>
      <c r="AO39" s="33" t="s">
        <v>492</v>
      </c>
      <c r="AP39" s="31" t="s">
        <v>470</v>
      </c>
      <c r="AQ39" s="33" t="s">
        <v>682</v>
      </c>
      <c r="AR39" s="33" t="s">
        <v>460</v>
      </c>
      <c r="AS39" s="31" t="s">
        <v>1023</v>
      </c>
      <c r="AT39" s="33" t="s">
        <v>459</v>
      </c>
      <c r="AU39" s="33" t="s">
        <v>459</v>
      </c>
      <c r="AV39" s="33" t="s">
        <v>459</v>
      </c>
      <c r="AW39" s="33" t="s">
        <v>459</v>
      </c>
      <c r="AX39" s="33" t="s">
        <v>459</v>
      </c>
      <c r="AY39" s="33" t="s">
        <v>459</v>
      </c>
      <c r="AZ39" s="33" t="s">
        <v>459</v>
      </c>
      <c r="BA39" s="33" t="s">
        <v>459</v>
      </c>
      <c r="BB39" s="33" t="s">
        <v>459</v>
      </c>
      <c r="BC39" s="31"/>
      <c r="BD39" s="33"/>
    </row>
    <row r="40" spans="1:56">
      <c r="A40" s="28">
        <v>72</v>
      </c>
      <c r="B40" s="29" t="s">
        <v>9</v>
      </c>
      <c r="C40" s="29" t="s">
        <v>509</v>
      </c>
      <c r="D40" s="29" t="s">
        <v>510</v>
      </c>
      <c r="E40" s="29" t="s">
        <v>1024</v>
      </c>
      <c r="F40" s="29">
        <v>2021</v>
      </c>
      <c r="G40" s="31" t="s">
        <v>1025</v>
      </c>
      <c r="H40" s="29" t="s">
        <v>1026</v>
      </c>
      <c r="I40" s="29" t="s">
        <v>1027</v>
      </c>
      <c r="J40" s="29" t="s">
        <v>1028</v>
      </c>
      <c r="K40" s="29" t="s">
        <v>1029</v>
      </c>
      <c r="L40" s="28" t="s">
        <v>459</v>
      </c>
      <c r="M40" s="28" t="s">
        <v>459</v>
      </c>
      <c r="N40" s="28" t="s">
        <v>459</v>
      </c>
      <c r="O40" s="28" t="str">
        <f t="shared" si="0"/>
        <v>Relevant</v>
      </c>
      <c r="P40" s="28" t="s">
        <v>460</v>
      </c>
      <c r="Q40" s="29"/>
      <c r="R40" s="31" t="s">
        <v>1030</v>
      </c>
      <c r="S40" s="30" t="s">
        <v>1031</v>
      </c>
      <c r="T40" s="33" t="s">
        <v>459</v>
      </c>
      <c r="U40" s="33" t="s">
        <v>487</v>
      </c>
      <c r="V40" s="33" t="s">
        <v>460</v>
      </c>
      <c r="W40" s="33" t="s">
        <v>460</v>
      </c>
      <c r="X40" s="33" t="s">
        <v>463</v>
      </c>
      <c r="Y40" s="33" t="s">
        <v>460</v>
      </c>
      <c r="Z40" s="31" t="s">
        <v>1032</v>
      </c>
      <c r="AA40" s="31" t="s">
        <v>1033</v>
      </c>
      <c r="AB40" s="31" t="s">
        <v>157</v>
      </c>
      <c r="AC40" s="31" t="s">
        <v>1034</v>
      </c>
      <c r="AD40" s="31" t="s">
        <v>467</v>
      </c>
      <c r="AE40" s="31" t="s">
        <v>1035</v>
      </c>
      <c r="AF40" s="31" t="s">
        <v>1036</v>
      </c>
      <c r="AG40" s="33" t="s">
        <v>460</v>
      </c>
      <c r="AH40" s="33" t="s">
        <v>539</v>
      </c>
      <c r="AI40" s="33" t="s">
        <v>540</v>
      </c>
      <c r="AJ40" s="33" t="s">
        <v>466</v>
      </c>
      <c r="AK40" s="31" t="s">
        <v>1037</v>
      </c>
      <c r="AL40" s="31" t="s">
        <v>269</v>
      </c>
      <c r="AM40" s="33" t="s">
        <v>543</v>
      </c>
      <c r="AN40" s="33" t="s">
        <v>507</v>
      </c>
      <c r="AO40" s="33" t="s">
        <v>492</v>
      </c>
      <c r="AP40" s="31" t="s">
        <v>470</v>
      </c>
      <c r="AQ40" s="33" t="s">
        <v>475</v>
      </c>
      <c r="AR40" s="33" t="s">
        <v>459</v>
      </c>
      <c r="AS40" s="31" t="s">
        <v>1038</v>
      </c>
      <c r="AT40" s="33" t="s">
        <v>459</v>
      </c>
      <c r="AU40" s="33" t="s">
        <v>459</v>
      </c>
      <c r="AV40" s="33" t="s">
        <v>459</v>
      </c>
      <c r="AW40" s="33" t="s">
        <v>459</v>
      </c>
      <c r="AX40" s="33" t="s">
        <v>459</v>
      </c>
      <c r="AY40" s="33" t="s">
        <v>459</v>
      </c>
      <c r="AZ40" s="33" t="s">
        <v>459</v>
      </c>
      <c r="BA40" s="33" t="s">
        <v>460</v>
      </c>
      <c r="BB40" s="33" t="s">
        <v>459</v>
      </c>
      <c r="BC40" s="31"/>
      <c r="BD40" s="33" t="s">
        <v>459</v>
      </c>
    </row>
    <row r="41" spans="1:56">
      <c r="A41" s="28">
        <v>73</v>
      </c>
      <c r="B41" s="29" t="s">
        <v>3</v>
      </c>
      <c r="C41" s="29" t="s">
        <v>509</v>
      </c>
      <c r="D41" s="29" t="s">
        <v>524</v>
      </c>
      <c r="E41" s="29" t="s">
        <v>1039</v>
      </c>
      <c r="F41" s="29">
        <v>2019</v>
      </c>
      <c r="G41" s="31" t="s">
        <v>1040</v>
      </c>
      <c r="H41" s="29" t="s">
        <v>1041</v>
      </c>
      <c r="I41" s="29" t="s">
        <v>1042</v>
      </c>
      <c r="J41" s="29" t="s">
        <v>529</v>
      </c>
      <c r="K41" s="29" t="s">
        <v>1043</v>
      </c>
      <c r="L41" s="28" t="s">
        <v>459</v>
      </c>
      <c r="M41" s="28" t="s">
        <v>459</v>
      </c>
      <c r="N41" s="28" t="s">
        <v>459</v>
      </c>
      <c r="O41" s="28" t="str">
        <f t="shared" si="0"/>
        <v>Relevant</v>
      </c>
      <c r="P41" s="28" t="s">
        <v>460</v>
      </c>
      <c r="Q41" s="29"/>
      <c r="R41" s="31" t="s">
        <v>1044</v>
      </c>
      <c r="S41" s="32" t="s">
        <v>1045</v>
      </c>
      <c r="T41" s="33" t="s">
        <v>459</v>
      </c>
      <c r="U41" s="33" t="s">
        <v>487</v>
      </c>
      <c r="V41" s="33" t="s">
        <v>460</v>
      </c>
      <c r="W41" s="33" t="s">
        <v>460</v>
      </c>
      <c r="X41" s="33" t="s">
        <v>460</v>
      </c>
      <c r="Y41" s="33" t="s">
        <v>533</v>
      </c>
      <c r="Z41" s="31" t="s">
        <v>470</v>
      </c>
      <c r="AA41" s="31" t="s">
        <v>56</v>
      </c>
      <c r="AB41" s="31" t="s">
        <v>1046</v>
      </c>
      <c r="AC41" s="31" t="s">
        <v>1047</v>
      </c>
      <c r="AD41" s="31" t="s">
        <v>1048</v>
      </c>
      <c r="AE41" s="31" t="s">
        <v>466</v>
      </c>
      <c r="AF41" s="31" t="s">
        <v>1049</v>
      </c>
      <c r="AG41" s="33" t="s">
        <v>460</v>
      </c>
      <c r="AH41" s="33" t="s">
        <v>539</v>
      </c>
      <c r="AI41" s="33" t="s">
        <v>540</v>
      </c>
      <c r="AJ41" s="33" t="s">
        <v>577</v>
      </c>
      <c r="AK41" s="31" t="s">
        <v>785</v>
      </c>
      <c r="AL41" s="31" t="s">
        <v>1050</v>
      </c>
      <c r="AM41" s="33" t="s">
        <v>543</v>
      </c>
      <c r="AN41" s="33" t="s">
        <v>507</v>
      </c>
      <c r="AO41" s="33" t="s">
        <v>492</v>
      </c>
      <c r="AP41" s="31" t="s">
        <v>470</v>
      </c>
      <c r="AQ41" s="33" t="s">
        <v>609</v>
      </c>
      <c r="AR41" s="33" t="s">
        <v>459</v>
      </c>
      <c r="AS41" s="31" t="s">
        <v>1051</v>
      </c>
      <c r="AT41" s="33" t="s">
        <v>459</v>
      </c>
      <c r="AU41" s="33" t="s">
        <v>459</v>
      </c>
      <c r="AV41" s="33" t="s">
        <v>459</v>
      </c>
      <c r="AW41" s="33" t="s">
        <v>459</v>
      </c>
      <c r="AX41" s="33" t="s">
        <v>459</v>
      </c>
      <c r="AY41" s="33" t="s">
        <v>459</v>
      </c>
      <c r="AZ41" s="33" t="s">
        <v>459</v>
      </c>
      <c r="BA41" s="33" t="s">
        <v>460</v>
      </c>
      <c r="BB41" s="33" t="s">
        <v>459</v>
      </c>
      <c r="BC41" s="31"/>
      <c r="BD41" s="33"/>
    </row>
    <row r="42" spans="1:56">
      <c r="A42" s="28">
        <v>74</v>
      </c>
      <c r="B42" s="29" t="s">
        <v>6</v>
      </c>
      <c r="C42" s="29" t="s">
        <v>477</v>
      </c>
      <c r="D42" s="29" t="s">
        <v>478</v>
      </c>
      <c r="E42" s="29" t="s">
        <v>1052</v>
      </c>
      <c r="F42" s="29">
        <v>2020</v>
      </c>
      <c r="G42" s="31" t="s">
        <v>1053</v>
      </c>
      <c r="H42" s="29" t="s">
        <v>1054</v>
      </c>
      <c r="I42" s="29" t="s">
        <v>1055</v>
      </c>
      <c r="J42" s="29" t="s">
        <v>1056</v>
      </c>
      <c r="K42" s="29" t="s">
        <v>1057</v>
      </c>
      <c r="L42" s="28" t="s">
        <v>459</v>
      </c>
      <c r="M42" s="28" t="s">
        <v>459</v>
      </c>
      <c r="N42" s="28" t="s">
        <v>459</v>
      </c>
      <c r="O42" s="28" t="str">
        <f t="shared" si="0"/>
        <v>Relevant</v>
      </c>
      <c r="P42" s="28" t="s">
        <v>460</v>
      </c>
      <c r="Q42" s="29"/>
      <c r="R42" s="31" t="s">
        <v>1058</v>
      </c>
      <c r="S42" s="32" t="s">
        <v>1059</v>
      </c>
      <c r="T42" s="33" t="s">
        <v>459</v>
      </c>
      <c r="U42" s="33" t="s">
        <v>487</v>
      </c>
      <c r="V42" s="33" t="s">
        <v>460</v>
      </c>
      <c r="W42" s="33" t="s">
        <v>460</v>
      </c>
      <c r="X42" s="33" t="s">
        <v>460</v>
      </c>
      <c r="Y42" s="33" t="s">
        <v>533</v>
      </c>
      <c r="Z42" s="31" t="s">
        <v>470</v>
      </c>
      <c r="AA42" s="31" t="s">
        <v>1060</v>
      </c>
      <c r="AB42" s="31" t="s">
        <v>157</v>
      </c>
      <c r="AC42" s="31" t="s">
        <v>1061</v>
      </c>
      <c r="AD42" s="31" t="s">
        <v>884</v>
      </c>
      <c r="AE42" s="31" t="s">
        <v>1062</v>
      </c>
      <c r="AF42" s="31" t="s">
        <v>1063</v>
      </c>
      <c r="AG42" s="33" t="s">
        <v>460</v>
      </c>
      <c r="AH42" s="33" t="s">
        <v>539</v>
      </c>
      <c r="AI42" s="33" t="s">
        <v>540</v>
      </c>
      <c r="AJ42" s="33" t="s">
        <v>577</v>
      </c>
      <c r="AK42" s="31" t="s">
        <v>785</v>
      </c>
      <c r="AL42" s="31" t="s">
        <v>265</v>
      </c>
      <c r="AM42" s="33" t="s">
        <v>543</v>
      </c>
      <c r="AN42" s="33" t="s">
        <v>507</v>
      </c>
      <c r="AO42" s="33" t="s">
        <v>492</v>
      </c>
      <c r="AP42" s="31" t="s">
        <v>470</v>
      </c>
      <c r="AQ42" s="33" t="s">
        <v>609</v>
      </c>
      <c r="AR42" s="33" t="s">
        <v>459</v>
      </c>
      <c r="AS42" s="31" t="s">
        <v>1064</v>
      </c>
      <c r="AT42" s="33" t="s">
        <v>459</v>
      </c>
      <c r="AU42" s="33" t="s">
        <v>459</v>
      </c>
      <c r="AV42" s="33" t="s">
        <v>459</v>
      </c>
      <c r="AW42" s="33" t="s">
        <v>459</v>
      </c>
      <c r="AX42" s="33" t="s">
        <v>459</v>
      </c>
      <c r="AY42" s="33" t="s">
        <v>459</v>
      </c>
      <c r="AZ42" s="33" t="s">
        <v>459</v>
      </c>
      <c r="BA42" s="33" t="s">
        <v>459</v>
      </c>
      <c r="BB42" s="33" t="s">
        <v>459</v>
      </c>
      <c r="BC42" s="31"/>
      <c r="BD42" s="33"/>
    </row>
    <row r="43" spans="1:56">
      <c r="A43" s="28">
        <v>76</v>
      </c>
      <c r="B43" s="29" t="s">
        <v>5</v>
      </c>
      <c r="C43" s="29" t="s">
        <v>611</v>
      </c>
      <c r="D43" s="29" t="s">
        <v>1065</v>
      </c>
      <c r="E43" s="29" t="s">
        <v>1066</v>
      </c>
      <c r="F43" s="29">
        <v>2021</v>
      </c>
      <c r="G43" s="31" t="s">
        <v>1067</v>
      </c>
      <c r="H43" s="29" t="s">
        <v>1068</v>
      </c>
      <c r="I43" s="29" t="s">
        <v>1069</v>
      </c>
      <c r="J43" s="29" t="s">
        <v>1070</v>
      </c>
      <c r="K43" s="29" t="s">
        <v>1071</v>
      </c>
      <c r="L43" s="28" t="s">
        <v>459</v>
      </c>
      <c r="M43" s="28" t="s">
        <v>459</v>
      </c>
      <c r="N43" s="28" t="s">
        <v>459</v>
      </c>
      <c r="O43" s="28" t="str">
        <f t="shared" si="0"/>
        <v>Relevant</v>
      </c>
      <c r="P43" s="28" t="s">
        <v>460</v>
      </c>
      <c r="Q43" s="29"/>
      <c r="R43" s="31" t="s">
        <v>1072</v>
      </c>
      <c r="S43" s="32" t="s">
        <v>1073</v>
      </c>
      <c r="T43" s="33" t="s">
        <v>459</v>
      </c>
      <c r="U43" s="33" t="s">
        <v>487</v>
      </c>
      <c r="V43" s="33" t="s">
        <v>460</v>
      </c>
      <c r="W43" s="33" t="s">
        <v>460</v>
      </c>
      <c r="X43" s="33" t="s">
        <v>463</v>
      </c>
      <c r="Y43" s="33" t="s">
        <v>460</v>
      </c>
      <c r="Z43" s="31" t="s">
        <v>470</v>
      </c>
      <c r="AA43" s="31" t="s">
        <v>1074</v>
      </c>
      <c r="AB43" s="31" t="s">
        <v>157</v>
      </c>
      <c r="AC43" s="31" t="s">
        <v>1075</v>
      </c>
      <c r="AD43" s="31" t="s">
        <v>1076</v>
      </c>
      <c r="AE43" s="31" t="s">
        <v>1077</v>
      </c>
      <c r="AF43" s="31" t="s">
        <v>1078</v>
      </c>
      <c r="AG43" s="33" t="s">
        <v>460</v>
      </c>
      <c r="AH43" s="33" t="s">
        <v>460</v>
      </c>
      <c r="AI43" s="33" t="s">
        <v>460</v>
      </c>
      <c r="AJ43" s="33" t="s">
        <v>460</v>
      </c>
      <c r="AK43" s="31" t="s">
        <v>470</v>
      </c>
      <c r="AL43" s="31" t="s">
        <v>254</v>
      </c>
      <c r="AM43" s="33" t="s">
        <v>472</v>
      </c>
      <c r="AN43" s="33" t="s">
        <v>473</v>
      </c>
      <c r="AO43" s="33" t="s">
        <v>492</v>
      </c>
      <c r="AP43" s="31" t="s">
        <v>470</v>
      </c>
      <c r="AQ43" s="33" t="s">
        <v>475</v>
      </c>
      <c r="AR43" s="33" t="s">
        <v>460</v>
      </c>
      <c r="AS43" s="31" t="s">
        <v>744</v>
      </c>
      <c r="AT43" s="33" t="s">
        <v>459</v>
      </c>
      <c r="AU43" s="33" t="s">
        <v>459</v>
      </c>
      <c r="AV43" s="33" t="s">
        <v>459</v>
      </c>
      <c r="AW43" s="33" t="s">
        <v>459</v>
      </c>
      <c r="AX43" s="33" t="s">
        <v>459</v>
      </c>
      <c r="AY43" s="33" t="s">
        <v>459</v>
      </c>
      <c r="AZ43" s="33" t="s">
        <v>459</v>
      </c>
      <c r="BA43" s="33" t="s">
        <v>459</v>
      </c>
      <c r="BB43" s="33" t="s">
        <v>459</v>
      </c>
      <c r="BC43" s="31"/>
      <c r="BD43" s="33"/>
    </row>
    <row r="44" spans="1:56">
      <c r="A44" s="28">
        <v>78</v>
      </c>
      <c r="B44" s="29" t="s">
        <v>9</v>
      </c>
      <c r="C44" s="29" t="s">
        <v>509</v>
      </c>
      <c r="D44" s="29" t="s">
        <v>510</v>
      </c>
      <c r="E44" s="29" t="s">
        <v>1079</v>
      </c>
      <c r="F44" s="29">
        <v>2020</v>
      </c>
      <c r="G44" s="31" t="s">
        <v>1080</v>
      </c>
      <c r="H44" s="29" t="s">
        <v>1081</v>
      </c>
      <c r="I44" s="29" t="s">
        <v>1082</v>
      </c>
      <c r="J44" s="29" t="s">
        <v>1083</v>
      </c>
      <c r="K44" s="29" t="s">
        <v>1084</v>
      </c>
      <c r="L44" s="28" t="s">
        <v>459</v>
      </c>
      <c r="M44" s="28" t="s">
        <v>459</v>
      </c>
      <c r="N44" s="28" t="s">
        <v>459</v>
      </c>
      <c r="O44" s="28" t="str">
        <f t="shared" si="0"/>
        <v>Relevant</v>
      </c>
      <c r="P44" s="28" t="s">
        <v>460</v>
      </c>
      <c r="Q44" s="29"/>
      <c r="R44" s="31" t="s">
        <v>854</v>
      </c>
      <c r="S44" s="30" t="s">
        <v>1085</v>
      </c>
      <c r="T44" s="33" t="s">
        <v>459</v>
      </c>
      <c r="U44" s="33" t="s">
        <v>487</v>
      </c>
      <c r="V44" s="33" t="s">
        <v>460</v>
      </c>
      <c r="W44" s="33" t="s">
        <v>460</v>
      </c>
      <c r="X44" s="33" t="s">
        <v>463</v>
      </c>
      <c r="Y44" s="33" t="s">
        <v>460</v>
      </c>
      <c r="Z44" s="31" t="s">
        <v>1086</v>
      </c>
      <c r="AA44" s="31" t="s">
        <v>1087</v>
      </c>
      <c r="AB44" s="31" t="s">
        <v>1088</v>
      </c>
      <c r="AC44" s="31" t="s">
        <v>1089</v>
      </c>
      <c r="AD44" s="31" t="s">
        <v>1090</v>
      </c>
      <c r="AE44" s="31" t="s">
        <v>1091</v>
      </c>
      <c r="AF44" s="31" t="s">
        <v>1092</v>
      </c>
      <c r="AG44" s="33" t="s">
        <v>459</v>
      </c>
      <c r="AH44" s="33" t="s">
        <v>460</v>
      </c>
      <c r="AI44" s="33" t="s">
        <v>460</v>
      </c>
      <c r="AJ44" s="33" t="s">
        <v>460</v>
      </c>
      <c r="AK44" s="31" t="s">
        <v>1093</v>
      </c>
      <c r="AL44" s="31" t="s">
        <v>254</v>
      </c>
      <c r="AM44" s="33" t="s">
        <v>543</v>
      </c>
      <c r="AN44" s="33" t="s">
        <v>473</v>
      </c>
      <c r="AO44" s="33" t="s">
        <v>492</v>
      </c>
      <c r="AP44" s="31" t="s">
        <v>1094</v>
      </c>
      <c r="AQ44" s="33" t="s">
        <v>475</v>
      </c>
      <c r="AR44" s="33" t="s">
        <v>460</v>
      </c>
      <c r="AS44" s="31" t="s">
        <v>1095</v>
      </c>
      <c r="AT44" s="33" t="s">
        <v>459</v>
      </c>
      <c r="AU44" s="33" t="s">
        <v>459</v>
      </c>
      <c r="AV44" s="33" t="s">
        <v>459</v>
      </c>
      <c r="AW44" s="33" t="s">
        <v>459</v>
      </c>
      <c r="AX44" s="33" t="s">
        <v>459</v>
      </c>
      <c r="AY44" s="33" t="s">
        <v>459</v>
      </c>
      <c r="AZ44" s="33" t="s">
        <v>459</v>
      </c>
      <c r="BA44" s="33" t="s">
        <v>459</v>
      </c>
      <c r="BB44" s="33" t="s">
        <v>459</v>
      </c>
      <c r="BC44" s="31"/>
      <c r="BD44" s="33" t="s">
        <v>459</v>
      </c>
    </row>
    <row r="45" spans="1:56">
      <c r="A45" s="28">
        <v>80</v>
      </c>
      <c r="B45" s="29" t="s">
        <v>10</v>
      </c>
      <c r="C45" s="29" t="s">
        <v>1096</v>
      </c>
      <c r="D45" s="29" t="s">
        <v>1097</v>
      </c>
      <c r="E45" s="29" t="s">
        <v>1098</v>
      </c>
      <c r="F45" s="29">
        <v>2021</v>
      </c>
      <c r="G45" s="31" t="s">
        <v>1099</v>
      </c>
      <c r="H45" s="29" t="s">
        <v>455</v>
      </c>
      <c r="I45" s="29" t="s">
        <v>1100</v>
      </c>
      <c r="J45" s="29" t="s">
        <v>457</v>
      </c>
      <c r="K45" s="29" t="s">
        <v>1101</v>
      </c>
      <c r="L45" s="28" t="s">
        <v>459</v>
      </c>
      <c r="M45" s="28" t="s">
        <v>459</v>
      </c>
      <c r="N45" s="28" t="s">
        <v>459</v>
      </c>
      <c r="O45" s="28" t="str">
        <f t="shared" si="0"/>
        <v>Relevant</v>
      </c>
      <c r="P45" s="28" t="s">
        <v>460</v>
      </c>
      <c r="Q45" s="29"/>
      <c r="R45" s="31" t="s">
        <v>485</v>
      </c>
      <c r="S45" s="32" t="s">
        <v>1102</v>
      </c>
      <c r="T45" s="33" t="s">
        <v>459</v>
      </c>
      <c r="U45" s="33" t="s">
        <v>487</v>
      </c>
      <c r="V45" s="33" t="s">
        <v>460</v>
      </c>
      <c r="W45" s="33" t="s">
        <v>460</v>
      </c>
      <c r="X45" s="33" t="s">
        <v>463</v>
      </c>
      <c r="Y45" s="33" t="s">
        <v>460</v>
      </c>
      <c r="Z45" s="31" t="s">
        <v>1103</v>
      </c>
      <c r="AA45" s="31" t="s">
        <v>1104</v>
      </c>
      <c r="AB45" s="31" t="s">
        <v>157</v>
      </c>
      <c r="AC45" s="31" t="s">
        <v>1105</v>
      </c>
      <c r="AD45" s="31" t="s">
        <v>1106</v>
      </c>
      <c r="AE45" s="31" t="s">
        <v>1107</v>
      </c>
      <c r="AF45" s="31" t="s">
        <v>1108</v>
      </c>
      <c r="AG45" s="33" t="s">
        <v>460</v>
      </c>
      <c r="AH45" s="33" t="s">
        <v>460</v>
      </c>
      <c r="AI45" s="33" t="s">
        <v>460</v>
      </c>
      <c r="AJ45" s="33" t="s">
        <v>460</v>
      </c>
      <c r="AK45" s="31" t="s">
        <v>470</v>
      </c>
      <c r="AL45" s="31" t="s">
        <v>254</v>
      </c>
      <c r="AM45" s="33" t="s">
        <v>543</v>
      </c>
      <c r="AN45" s="33" t="s">
        <v>473</v>
      </c>
      <c r="AO45" s="33" t="s">
        <v>492</v>
      </c>
      <c r="AP45" s="31" t="s">
        <v>470</v>
      </c>
      <c r="AQ45" s="33" t="s">
        <v>475</v>
      </c>
      <c r="AR45" s="33" t="s">
        <v>460</v>
      </c>
      <c r="AS45" s="31" t="s">
        <v>1109</v>
      </c>
      <c r="AT45" s="33" t="s">
        <v>459</v>
      </c>
      <c r="AU45" s="33" t="s">
        <v>459</v>
      </c>
      <c r="AV45" s="33" t="s">
        <v>459</v>
      </c>
      <c r="AW45" s="33" t="s">
        <v>459</v>
      </c>
      <c r="AX45" s="33" t="s">
        <v>459</v>
      </c>
      <c r="AY45" s="33" t="s">
        <v>459</v>
      </c>
      <c r="AZ45" s="33" t="s">
        <v>459</v>
      </c>
      <c r="BA45" s="33" t="s">
        <v>460</v>
      </c>
      <c r="BB45" s="33" t="s">
        <v>459</v>
      </c>
      <c r="BC45" s="31"/>
      <c r="BD45" s="33" t="s">
        <v>459</v>
      </c>
    </row>
    <row r="46" spans="1:56">
      <c r="A46" s="28">
        <v>81</v>
      </c>
      <c r="B46" s="29" t="s">
        <v>4</v>
      </c>
      <c r="C46" s="29" t="s">
        <v>509</v>
      </c>
      <c r="D46" s="29" t="s">
        <v>745</v>
      </c>
      <c r="E46" s="29" t="s">
        <v>1110</v>
      </c>
      <c r="F46" s="29">
        <v>2020</v>
      </c>
      <c r="G46" s="31" t="s">
        <v>1111</v>
      </c>
      <c r="H46" s="29" t="s">
        <v>1112</v>
      </c>
      <c r="I46" s="29" t="s">
        <v>1113</v>
      </c>
      <c r="J46" s="29" t="s">
        <v>1114</v>
      </c>
      <c r="K46" s="29" t="s">
        <v>1115</v>
      </c>
      <c r="L46" s="28" t="s">
        <v>459</v>
      </c>
      <c r="M46" s="28" t="s">
        <v>459</v>
      </c>
      <c r="N46" s="28" t="s">
        <v>459</v>
      </c>
      <c r="O46" s="28" t="str">
        <f t="shared" si="0"/>
        <v>Relevant</v>
      </c>
      <c r="P46" s="28" t="s">
        <v>460</v>
      </c>
      <c r="Q46" s="29"/>
      <c r="R46" s="31" t="s">
        <v>1116</v>
      </c>
      <c r="S46" s="32" t="s">
        <v>1117</v>
      </c>
      <c r="T46" s="33" t="s">
        <v>459</v>
      </c>
      <c r="U46" s="33" t="s">
        <v>926</v>
      </c>
      <c r="V46" s="33" t="s">
        <v>460</v>
      </c>
      <c r="W46" s="33" t="s">
        <v>460</v>
      </c>
      <c r="X46" s="33" t="s">
        <v>460</v>
      </c>
      <c r="Y46" s="33" t="s">
        <v>796</v>
      </c>
      <c r="Z46" s="31" t="s">
        <v>470</v>
      </c>
      <c r="AA46" s="31" t="s">
        <v>1118</v>
      </c>
      <c r="AB46" s="31" t="s">
        <v>157</v>
      </c>
      <c r="AC46" s="31" t="s">
        <v>1119</v>
      </c>
      <c r="AD46" s="31" t="s">
        <v>1120</v>
      </c>
      <c r="AE46" s="31" t="s">
        <v>1121</v>
      </c>
      <c r="AF46" s="31" t="s">
        <v>1122</v>
      </c>
      <c r="AG46" s="33" t="s">
        <v>460</v>
      </c>
      <c r="AH46" s="33" t="s">
        <v>539</v>
      </c>
      <c r="AI46" s="33" t="s">
        <v>540</v>
      </c>
      <c r="AJ46" s="33" t="s">
        <v>577</v>
      </c>
      <c r="AK46" s="31" t="s">
        <v>785</v>
      </c>
      <c r="AL46" s="31" t="s">
        <v>254</v>
      </c>
      <c r="AM46" s="33" t="s">
        <v>543</v>
      </c>
      <c r="AN46" s="33" t="s">
        <v>473</v>
      </c>
      <c r="AO46" s="33" t="s">
        <v>492</v>
      </c>
      <c r="AP46" s="31" t="s">
        <v>1123</v>
      </c>
      <c r="AQ46" s="33" t="s">
        <v>609</v>
      </c>
      <c r="AR46" s="33" t="s">
        <v>459</v>
      </c>
      <c r="AS46" s="31" t="s">
        <v>1124</v>
      </c>
      <c r="AT46" s="33" t="s">
        <v>459</v>
      </c>
      <c r="AU46" s="33" t="s">
        <v>459</v>
      </c>
      <c r="AV46" s="33" t="s">
        <v>459</v>
      </c>
      <c r="AW46" s="33" t="s">
        <v>459</v>
      </c>
      <c r="AX46" s="33" t="s">
        <v>459</v>
      </c>
      <c r="AY46" s="33" t="s">
        <v>459</v>
      </c>
      <c r="AZ46" s="33" t="s">
        <v>459</v>
      </c>
      <c r="BA46" s="33" t="s">
        <v>460</v>
      </c>
      <c r="BB46" s="33" t="s">
        <v>459</v>
      </c>
      <c r="BC46" s="31"/>
      <c r="BD46" s="33"/>
    </row>
    <row r="47" spans="1:56">
      <c r="A47" s="28">
        <v>82</v>
      </c>
      <c r="B47" s="29" t="s">
        <v>6</v>
      </c>
      <c r="C47" s="29" t="s">
        <v>477</v>
      </c>
      <c r="D47" s="29" t="s">
        <v>478</v>
      </c>
      <c r="E47" s="29" t="s">
        <v>1125</v>
      </c>
      <c r="F47" s="29">
        <v>2021</v>
      </c>
      <c r="G47" s="31" t="s">
        <v>1126</v>
      </c>
      <c r="H47" s="29" t="s">
        <v>1127</v>
      </c>
      <c r="I47" s="29" t="s">
        <v>1128</v>
      </c>
      <c r="J47" s="29" t="s">
        <v>1129</v>
      </c>
      <c r="K47" s="29" t="s">
        <v>1130</v>
      </c>
      <c r="L47" s="28" t="s">
        <v>459</v>
      </c>
      <c r="M47" s="28" t="s">
        <v>459</v>
      </c>
      <c r="N47" s="28" t="s">
        <v>459</v>
      </c>
      <c r="O47" s="28" t="str">
        <f t="shared" si="0"/>
        <v>Relevant</v>
      </c>
      <c r="P47" s="28" t="s">
        <v>460</v>
      </c>
      <c r="Q47" s="29"/>
      <c r="R47" s="31" t="s">
        <v>554</v>
      </c>
      <c r="S47" s="32" t="s">
        <v>1131</v>
      </c>
      <c r="T47" s="33" t="s">
        <v>459</v>
      </c>
      <c r="U47" s="33" t="s">
        <v>487</v>
      </c>
      <c r="V47" s="33" t="s">
        <v>460</v>
      </c>
      <c r="W47" s="33" t="s">
        <v>460</v>
      </c>
      <c r="X47" s="33" t="s">
        <v>463</v>
      </c>
      <c r="Y47" s="33" t="s">
        <v>460</v>
      </c>
      <c r="Z47" s="31" t="s">
        <v>470</v>
      </c>
      <c r="AA47" s="31" t="s">
        <v>677</v>
      </c>
      <c r="AB47" s="31" t="s">
        <v>142</v>
      </c>
      <c r="AC47" s="31" t="s">
        <v>1132</v>
      </c>
      <c r="AD47" s="31" t="s">
        <v>1133</v>
      </c>
      <c r="AE47" s="31" t="s">
        <v>1134</v>
      </c>
      <c r="AF47" s="31" t="s">
        <v>1135</v>
      </c>
      <c r="AG47" s="33" t="s">
        <v>460</v>
      </c>
      <c r="AH47" s="33" t="s">
        <v>460</v>
      </c>
      <c r="AI47" s="33" t="s">
        <v>460</v>
      </c>
      <c r="AJ47" s="33" t="s">
        <v>460</v>
      </c>
      <c r="AK47" s="31" t="s">
        <v>470</v>
      </c>
      <c r="AL47" s="31" t="s">
        <v>257</v>
      </c>
      <c r="AM47" s="33" t="s">
        <v>472</v>
      </c>
      <c r="AN47" s="33" t="s">
        <v>473</v>
      </c>
      <c r="AO47" s="33" t="s">
        <v>492</v>
      </c>
      <c r="AP47" s="31" t="s">
        <v>470</v>
      </c>
      <c r="AQ47" s="33" t="s">
        <v>475</v>
      </c>
      <c r="AR47" s="33" t="s">
        <v>460</v>
      </c>
      <c r="AS47" s="31" t="s">
        <v>1136</v>
      </c>
      <c r="AT47" s="33" t="s">
        <v>459</v>
      </c>
      <c r="AU47" s="33" t="s">
        <v>459</v>
      </c>
      <c r="AV47" s="33" t="s">
        <v>459</v>
      </c>
      <c r="AW47" s="33" t="s">
        <v>459</v>
      </c>
      <c r="AX47" s="33" t="s">
        <v>459</v>
      </c>
      <c r="AY47" s="33" t="s">
        <v>459</v>
      </c>
      <c r="AZ47" s="33" t="s">
        <v>459</v>
      </c>
      <c r="BA47" s="33" t="s">
        <v>460</v>
      </c>
      <c r="BB47" s="33" t="s">
        <v>459</v>
      </c>
      <c r="BC47" s="31"/>
      <c r="BD47" s="33"/>
    </row>
    <row r="48" spans="1:56">
      <c r="A48" s="28">
        <v>83</v>
      </c>
      <c r="B48" s="29" t="s">
        <v>9</v>
      </c>
      <c r="C48" s="29" t="s">
        <v>509</v>
      </c>
      <c r="D48" s="29" t="s">
        <v>510</v>
      </c>
      <c r="E48" s="29" t="s">
        <v>1137</v>
      </c>
      <c r="F48" s="29">
        <v>2021</v>
      </c>
      <c r="G48" s="31" t="s">
        <v>1138</v>
      </c>
      <c r="H48" s="29" t="s">
        <v>1139</v>
      </c>
      <c r="I48" s="29" t="s">
        <v>1140</v>
      </c>
      <c r="J48" s="29" t="s">
        <v>1141</v>
      </c>
      <c r="K48" s="29" t="s">
        <v>1142</v>
      </c>
      <c r="L48" s="28" t="s">
        <v>459</v>
      </c>
      <c r="M48" s="28" t="s">
        <v>459</v>
      </c>
      <c r="N48" s="28" t="s">
        <v>459</v>
      </c>
      <c r="O48" s="28" t="str">
        <f t="shared" si="0"/>
        <v>Relevant</v>
      </c>
      <c r="P48" s="28" t="s">
        <v>460</v>
      </c>
      <c r="Q48" s="29"/>
      <c r="R48" s="31" t="s">
        <v>1143</v>
      </c>
      <c r="S48" s="30" t="s">
        <v>1144</v>
      </c>
      <c r="T48" s="33" t="s">
        <v>459</v>
      </c>
      <c r="U48" s="33" t="s">
        <v>487</v>
      </c>
      <c r="V48" s="33" t="s">
        <v>460</v>
      </c>
      <c r="W48" s="33" t="s">
        <v>460</v>
      </c>
      <c r="X48" s="33" t="s">
        <v>753</v>
      </c>
      <c r="Y48" s="33" t="s">
        <v>460</v>
      </c>
      <c r="Z48" s="31" t="s">
        <v>470</v>
      </c>
      <c r="AA48" s="31" t="s">
        <v>1145</v>
      </c>
      <c r="AB48" s="31" t="s">
        <v>799</v>
      </c>
      <c r="AC48" s="31" t="s">
        <v>1146</v>
      </c>
      <c r="AD48" s="31" t="s">
        <v>467</v>
      </c>
      <c r="AE48" s="31" t="s">
        <v>1147</v>
      </c>
      <c r="AF48" s="31" t="s">
        <v>1148</v>
      </c>
      <c r="AG48" s="33" t="s">
        <v>460</v>
      </c>
      <c r="AH48" s="33" t="s">
        <v>460</v>
      </c>
      <c r="AI48" s="33" t="s">
        <v>460</v>
      </c>
      <c r="AJ48" s="33" t="s">
        <v>460</v>
      </c>
      <c r="AK48" s="31" t="s">
        <v>470</v>
      </c>
      <c r="AL48" s="31" t="s">
        <v>254</v>
      </c>
      <c r="AM48" s="33" t="s">
        <v>543</v>
      </c>
      <c r="AN48" s="33" t="s">
        <v>473</v>
      </c>
      <c r="AO48" s="33" t="s">
        <v>492</v>
      </c>
      <c r="AP48" s="31" t="s">
        <v>470</v>
      </c>
      <c r="AQ48" s="33" t="s">
        <v>475</v>
      </c>
      <c r="AR48" s="33" t="s">
        <v>460</v>
      </c>
      <c r="AS48" s="31" t="s">
        <v>1149</v>
      </c>
      <c r="AT48" s="33" t="s">
        <v>459</v>
      </c>
      <c r="AU48" s="33" t="s">
        <v>459</v>
      </c>
      <c r="AV48" s="33" t="s">
        <v>459</v>
      </c>
      <c r="AW48" s="33" t="s">
        <v>459</v>
      </c>
      <c r="AX48" s="33" t="s">
        <v>459</v>
      </c>
      <c r="AY48" s="33" t="s">
        <v>459</v>
      </c>
      <c r="AZ48" s="33" t="s">
        <v>460</v>
      </c>
      <c r="BA48" s="33" t="s">
        <v>459</v>
      </c>
      <c r="BB48" s="33" t="s">
        <v>459</v>
      </c>
      <c r="BC48" s="31"/>
      <c r="BD48" s="33"/>
    </row>
    <row r="49" spans="1:56">
      <c r="A49" s="28">
        <v>85</v>
      </c>
      <c r="B49" s="29" t="s">
        <v>10</v>
      </c>
      <c r="C49" s="29" t="s">
        <v>451</v>
      </c>
      <c r="D49" s="29" t="s">
        <v>452</v>
      </c>
      <c r="E49" s="29" t="s">
        <v>1150</v>
      </c>
      <c r="F49" s="29">
        <v>2021</v>
      </c>
      <c r="G49" s="31" t="s">
        <v>1151</v>
      </c>
      <c r="H49" s="29" t="s">
        <v>455</v>
      </c>
      <c r="I49" s="29" t="s">
        <v>1152</v>
      </c>
      <c r="J49" s="29" t="s">
        <v>457</v>
      </c>
      <c r="K49" s="29" t="s">
        <v>1153</v>
      </c>
      <c r="L49" s="28" t="s">
        <v>459</v>
      </c>
      <c r="M49" s="28" t="s">
        <v>459</v>
      </c>
      <c r="N49" s="28" t="s">
        <v>459</v>
      </c>
      <c r="O49" s="28" t="str">
        <f t="shared" si="0"/>
        <v>Relevant</v>
      </c>
      <c r="P49" s="28" t="s">
        <v>460</v>
      </c>
      <c r="Q49" s="29"/>
      <c r="R49" s="31" t="s">
        <v>485</v>
      </c>
      <c r="S49" s="32" t="s">
        <v>1154</v>
      </c>
      <c r="T49" s="33" t="s">
        <v>459</v>
      </c>
      <c r="U49" s="33" t="s">
        <v>487</v>
      </c>
      <c r="V49" s="33" t="s">
        <v>460</v>
      </c>
      <c r="W49" s="33" t="s">
        <v>460</v>
      </c>
      <c r="X49" s="33" t="s">
        <v>460</v>
      </c>
      <c r="Y49" s="33" t="s">
        <v>990</v>
      </c>
      <c r="Z49" s="31" t="s">
        <v>1155</v>
      </c>
      <c r="AA49" s="31" t="s">
        <v>52</v>
      </c>
      <c r="AB49" s="31" t="s">
        <v>157</v>
      </c>
      <c r="AC49" s="31" t="s">
        <v>1156</v>
      </c>
      <c r="AD49" s="31" t="s">
        <v>467</v>
      </c>
      <c r="AE49" s="31" t="s">
        <v>1157</v>
      </c>
      <c r="AF49" s="31" t="s">
        <v>1158</v>
      </c>
      <c r="AG49" s="33" t="s">
        <v>459</v>
      </c>
      <c r="AH49" s="33" t="s">
        <v>460</v>
      </c>
      <c r="AI49" s="33" t="s">
        <v>460</v>
      </c>
      <c r="AJ49" s="33" t="s">
        <v>460</v>
      </c>
      <c r="AK49" s="31" t="s">
        <v>470</v>
      </c>
      <c r="AL49" s="31" t="s">
        <v>254</v>
      </c>
      <c r="AM49" s="33" t="s">
        <v>472</v>
      </c>
      <c r="AN49" s="33" t="s">
        <v>507</v>
      </c>
      <c r="AO49" s="33" t="s">
        <v>492</v>
      </c>
      <c r="AP49" s="31" t="s">
        <v>470</v>
      </c>
      <c r="AQ49" s="33" t="s">
        <v>546</v>
      </c>
      <c r="AR49" s="33" t="s">
        <v>1159</v>
      </c>
      <c r="AS49" s="31" t="s">
        <v>1160</v>
      </c>
      <c r="AT49" s="33" t="s">
        <v>459</v>
      </c>
      <c r="AU49" s="33" t="s">
        <v>459</v>
      </c>
      <c r="AV49" s="33" t="s">
        <v>459</v>
      </c>
      <c r="AW49" s="33" t="s">
        <v>459</v>
      </c>
      <c r="AX49" s="33" t="s">
        <v>459</v>
      </c>
      <c r="AY49" s="33" t="s">
        <v>459</v>
      </c>
      <c r="AZ49" s="33" t="s">
        <v>459</v>
      </c>
      <c r="BA49" s="33" t="s">
        <v>460</v>
      </c>
      <c r="BB49" s="33" t="s">
        <v>459</v>
      </c>
      <c r="BC49" s="31"/>
      <c r="BD49" s="33" t="s">
        <v>459</v>
      </c>
    </row>
    <row r="50" spans="1:56">
      <c r="A50" s="28">
        <v>86</v>
      </c>
      <c r="B50" s="29" t="s">
        <v>5</v>
      </c>
      <c r="C50" s="29" t="s">
        <v>1161</v>
      </c>
      <c r="D50" s="29" t="s">
        <v>1162</v>
      </c>
      <c r="E50" s="29" t="s">
        <v>1163</v>
      </c>
      <c r="F50" s="29">
        <v>2018</v>
      </c>
      <c r="G50" s="31" t="s">
        <v>1164</v>
      </c>
      <c r="H50" s="29" t="s">
        <v>640</v>
      </c>
      <c r="I50" s="29" t="s">
        <v>1165</v>
      </c>
      <c r="J50" s="29" t="s">
        <v>1166</v>
      </c>
      <c r="K50" s="29" t="s">
        <v>1167</v>
      </c>
      <c r="L50" s="28" t="s">
        <v>459</v>
      </c>
      <c r="M50" s="28" t="s">
        <v>459</v>
      </c>
      <c r="N50" s="28" t="s">
        <v>459</v>
      </c>
      <c r="O50" s="28" t="str">
        <f t="shared" si="0"/>
        <v>Relevant</v>
      </c>
      <c r="P50" s="28" t="s">
        <v>460</v>
      </c>
      <c r="Q50" s="29"/>
      <c r="R50" s="31" t="s">
        <v>1072</v>
      </c>
      <c r="S50" s="32" t="s">
        <v>1168</v>
      </c>
      <c r="T50" s="33" t="s">
        <v>459</v>
      </c>
      <c r="U50" s="33" t="s">
        <v>487</v>
      </c>
      <c r="V50" s="33" t="s">
        <v>460</v>
      </c>
      <c r="W50" s="33" t="s">
        <v>460</v>
      </c>
      <c r="X50" s="33" t="s">
        <v>460</v>
      </c>
      <c r="Y50" s="33" t="s">
        <v>533</v>
      </c>
      <c r="Z50" s="31" t="s">
        <v>1169</v>
      </c>
      <c r="AA50" s="31" t="s">
        <v>1170</v>
      </c>
      <c r="AB50" s="31" t="s">
        <v>157</v>
      </c>
      <c r="AC50" s="31" t="s">
        <v>1171</v>
      </c>
      <c r="AD50" s="31" t="s">
        <v>1172</v>
      </c>
      <c r="AE50" s="31" t="s">
        <v>1173</v>
      </c>
      <c r="AF50" s="31" t="s">
        <v>1174</v>
      </c>
      <c r="AG50" s="33" t="s">
        <v>460</v>
      </c>
      <c r="AH50" s="33" t="s">
        <v>539</v>
      </c>
      <c r="AI50" s="33" t="s">
        <v>540</v>
      </c>
      <c r="AJ50" s="33" t="s">
        <v>577</v>
      </c>
      <c r="AK50" s="31" t="s">
        <v>785</v>
      </c>
      <c r="AL50" s="31" t="s">
        <v>254</v>
      </c>
      <c r="AM50" s="33" t="s">
        <v>543</v>
      </c>
      <c r="AN50" s="33" t="s">
        <v>507</v>
      </c>
      <c r="AO50" s="33" t="s">
        <v>492</v>
      </c>
      <c r="AP50" s="31" t="s">
        <v>470</v>
      </c>
      <c r="AQ50" s="33" t="s">
        <v>609</v>
      </c>
      <c r="AR50" s="33" t="s">
        <v>460</v>
      </c>
      <c r="AS50" s="31" t="s">
        <v>1169</v>
      </c>
      <c r="AT50" s="33" t="s">
        <v>459</v>
      </c>
      <c r="AU50" s="33" t="s">
        <v>459</v>
      </c>
      <c r="AV50" s="33" t="s">
        <v>459</v>
      </c>
      <c r="AW50" s="33" t="s">
        <v>459</v>
      </c>
      <c r="AX50" s="33" t="s">
        <v>459</v>
      </c>
      <c r="AY50" s="33" t="s">
        <v>459</v>
      </c>
      <c r="AZ50" s="33" t="s">
        <v>459</v>
      </c>
      <c r="BA50" s="33" t="s">
        <v>459</v>
      </c>
      <c r="BB50" s="33" t="s">
        <v>459</v>
      </c>
      <c r="BC50" s="31"/>
      <c r="BD50" s="33"/>
    </row>
    <row r="51" spans="1:56">
      <c r="A51" s="28">
        <v>87</v>
      </c>
      <c r="B51" s="29" t="s">
        <v>9</v>
      </c>
      <c r="C51" s="29" t="s">
        <v>509</v>
      </c>
      <c r="D51" s="29" t="s">
        <v>510</v>
      </c>
      <c r="E51" s="29" t="s">
        <v>1175</v>
      </c>
      <c r="F51" s="29">
        <v>2020</v>
      </c>
      <c r="G51" s="31" t="s">
        <v>1176</v>
      </c>
      <c r="H51" s="29" t="s">
        <v>1177</v>
      </c>
      <c r="I51" s="29" t="s">
        <v>1178</v>
      </c>
      <c r="J51" s="29" t="s">
        <v>1179</v>
      </c>
      <c r="K51" s="29" t="s">
        <v>1180</v>
      </c>
      <c r="L51" s="28" t="s">
        <v>459</v>
      </c>
      <c r="M51" s="28" t="s">
        <v>459</v>
      </c>
      <c r="N51" s="28" t="s">
        <v>459</v>
      </c>
      <c r="O51" s="28" t="str">
        <f t="shared" si="0"/>
        <v>Relevant</v>
      </c>
      <c r="P51" s="28" t="s">
        <v>460</v>
      </c>
      <c r="Q51" s="29"/>
      <c r="R51" s="31" t="s">
        <v>1181</v>
      </c>
      <c r="S51" s="30" t="s">
        <v>1182</v>
      </c>
      <c r="T51" s="33" t="s">
        <v>459</v>
      </c>
      <c r="U51" s="33" t="s">
        <v>487</v>
      </c>
      <c r="V51" s="33" t="s">
        <v>460</v>
      </c>
      <c r="W51" s="33" t="s">
        <v>460</v>
      </c>
      <c r="X51" s="33" t="s">
        <v>463</v>
      </c>
      <c r="Y51" s="33" t="s">
        <v>460</v>
      </c>
      <c r="Z51" s="31" t="s">
        <v>1183</v>
      </c>
      <c r="AA51" s="31" t="s">
        <v>1184</v>
      </c>
      <c r="AB51" s="31" t="s">
        <v>157</v>
      </c>
      <c r="AC51" s="31" t="s">
        <v>1185</v>
      </c>
      <c r="AD51" s="31" t="s">
        <v>1186</v>
      </c>
      <c r="AE51" s="31" t="s">
        <v>1187</v>
      </c>
      <c r="AF51" s="31" t="s">
        <v>1188</v>
      </c>
      <c r="AG51" s="33" t="s">
        <v>460</v>
      </c>
      <c r="AH51" s="33" t="s">
        <v>460</v>
      </c>
      <c r="AI51" s="33" t="s">
        <v>460</v>
      </c>
      <c r="AJ51" s="33" t="s">
        <v>460</v>
      </c>
      <c r="AK51" s="31" t="s">
        <v>1189</v>
      </c>
      <c r="AL51" s="31" t="s">
        <v>254</v>
      </c>
      <c r="AM51" s="33" t="s">
        <v>472</v>
      </c>
      <c r="AN51" s="33" t="s">
        <v>743</v>
      </c>
      <c r="AO51" s="33" t="s">
        <v>492</v>
      </c>
      <c r="AP51" s="31" t="s">
        <v>470</v>
      </c>
      <c r="AQ51" s="33" t="s">
        <v>475</v>
      </c>
      <c r="AR51" s="33" t="s">
        <v>460</v>
      </c>
      <c r="AS51" s="31" t="s">
        <v>1190</v>
      </c>
      <c r="AT51" s="33" t="s">
        <v>459</v>
      </c>
      <c r="AU51" s="33" t="s">
        <v>459</v>
      </c>
      <c r="AV51" s="33" t="s">
        <v>459</v>
      </c>
      <c r="AW51" s="33" t="s">
        <v>459</v>
      </c>
      <c r="AX51" s="33" t="s">
        <v>459</v>
      </c>
      <c r="AY51" s="33" t="s">
        <v>459</v>
      </c>
      <c r="AZ51" s="33" t="s">
        <v>459</v>
      </c>
      <c r="BA51" s="33" t="s">
        <v>459</v>
      </c>
      <c r="BB51" s="33" t="s">
        <v>459</v>
      </c>
      <c r="BC51" s="31"/>
      <c r="BD51" s="33"/>
    </row>
    <row r="52" spans="1:56">
      <c r="A52" s="28">
        <v>90</v>
      </c>
      <c r="B52" s="29" t="s">
        <v>10</v>
      </c>
      <c r="C52" s="29" t="s">
        <v>804</v>
      </c>
      <c r="D52" s="29" t="s">
        <v>1191</v>
      </c>
      <c r="E52" s="29" t="s">
        <v>1192</v>
      </c>
      <c r="F52" s="29">
        <v>2019</v>
      </c>
      <c r="G52" s="31" t="s">
        <v>1193</v>
      </c>
      <c r="H52" s="29" t="s">
        <v>455</v>
      </c>
      <c r="I52" s="29" t="s">
        <v>1194</v>
      </c>
      <c r="J52" s="29" t="s">
        <v>457</v>
      </c>
      <c r="K52" s="29" t="s">
        <v>1195</v>
      </c>
      <c r="L52" s="28" t="s">
        <v>459</v>
      </c>
      <c r="M52" s="28" t="s">
        <v>459</v>
      </c>
      <c r="N52" s="28" t="s">
        <v>459</v>
      </c>
      <c r="O52" s="28" t="str">
        <f t="shared" si="0"/>
        <v>Relevant</v>
      </c>
      <c r="P52" s="28" t="s">
        <v>460</v>
      </c>
      <c r="Q52" s="29"/>
      <c r="R52" s="31" t="s">
        <v>1196</v>
      </c>
      <c r="S52" s="32" t="s">
        <v>1197</v>
      </c>
      <c r="T52" s="33" t="s">
        <v>459</v>
      </c>
      <c r="U52" s="33" t="s">
        <v>487</v>
      </c>
      <c r="V52" s="33" t="s">
        <v>460</v>
      </c>
      <c r="W52" s="33" t="s">
        <v>460</v>
      </c>
      <c r="X52" s="33" t="s">
        <v>460</v>
      </c>
      <c r="Y52" s="33" t="s">
        <v>533</v>
      </c>
      <c r="Z52" s="31" t="s">
        <v>470</v>
      </c>
      <c r="AA52" s="31" t="s">
        <v>844</v>
      </c>
      <c r="AB52" s="31" t="s">
        <v>1198</v>
      </c>
      <c r="AC52" s="31" t="s">
        <v>1199</v>
      </c>
      <c r="AD52" s="31" t="s">
        <v>467</v>
      </c>
      <c r="AE52" s="31" t="s">
        <v>466</v>
      </c>
      <c r="AF52" s="31" t="s">
        <v>1200</v>
      </c>
      <c r="AG52" s="33" t="s">
        <v>460</v>
      </c>
      <c r="AH52" s="33" t="s">
        <v>539</v>
      </c>
      <c r="AI52" s="33" t="s">
        <v>540</v>
      </c>
      <c r="AJ52" s="33" t="s">
        <v>577</v>
      </c>
      <c r="AK52" s="31" t="s">
        <v>1201</v>
      </c>
      <c r="AL52" s="31" t="s">
        <v>254</v>
      </c>
      <c r="AM52" s="33" t="s">
        <v>543</v>
      </c>
      <c r="AN52" s="33" t="s">
        <v>507</v>
      </c>
      <c r="AO52" s="33" t="s">
        <v>492</v>
      </c>
      <c r="AP52" s="31" t="s">
        <v>470</v>
      </c>
      <c r="AQ52" s="33" t="s">
        <v>609</v>
      </c>
      <c r="AR52" s="33" t="s">
        <v>466</v>
      </c>
      <c r="AS52" s="31" t="s">
        <v>1202</v>
      </c>
      <c r="AT52" s="33" t="s">
        <v>459</v>
      </c>
      <c r="AU52" s="33" t="s">
        <v>459</v>
      </c>
      <c r="AV52" s="33" t="s">
        <v>459</v>
      </c>
      <c r="AW52" s="33" t="s">
        <v>459</v>
      </c>
      <c r="AX52" s="33" t="s">
        <v>459</v>
      </c>
      <c r="AY52" s="33" t="s">
        <v>459</v>
      </c>
      <c r="AZ52" s="33" t="s">
        <v>459</v>
      </c>
      <c r="BA52" s="33" t="s">
        <v>460</v>
      </c>
      <c r="BB52" s="33" t="s">
        <v>459</v>
      </c>
      <c r="BC52" s="31"/>
      <c r="BD52" s="33" t="s">
        <v>459</v>
      </c>
    </row>
  </sheetData>
  <autoFilter ref="A1:BD52" xr:uid="{00000000-0009-0000-0000-000001000000}"/>
  <customSheetViews>
    <customSheetView guid="{A083971F-8A27-4D82-BA1C-C11C956F1330}" filter="1" showAutoFilter="1">
      <pageMargins left="0.7" right="0.7" top="0.75" bottom="0.75" header="0.3" footer="0.3"/>
      <autoFilter ref="S1:S52" xr:uid="{9B3CC9D0-041F-4246-94BC-FCC1D2D6FD99}"/>
      <extLst>
        <ext uri="GoogleSheetsCustomDataVersion1">
          <go:sheetsCustomData xmlns:go="http://customooxmlschemas.google.com/" filterViewId="1639562992"/>
        </ext>
      </extLst>
    </customSheetView>
  </customSheetViews>
  <conditionalFormatting sqref="S1:T52">
    <cfRule type="cellIs" dxfId="9" priority="5" operator="equal">
      <formula>"can_not_be_downloaded"</formula>
    </cfRule>
  </conditionalFormatting>
  <conditionalFormatting sqref="T1:T52">
    <cfRule type="cellIs" dxfId="8" priority="8" operator="equal">
      <formula>"No"</formula>
    </cfRule>
    <cfRule type="cellIs" dxfId="7" priority="9" operator="equal">
      <formula>"Yes"</formula>
    </cfRule>
  </conditionalFormatting>
  <conditionalFormatting sqref="U1:AS52 T2:T52">
    <cfRule type="cellIs" dxfId="6" priority="3" operator="equal">
      <formula>"not_explained"</formula>
    </cfRule>
  </conditionalFormatting>
  <conditionalFormatting sqref="Y1:Y52">
    <cfRule type="containsText" dxfId="5" priority="6" operator="containsText" text="not clear">
      <formula>NOT(ISERROR(SEARCH(("not clear"),(Y1))))</formula>
    </cfRule>
    <cfRule type="containsText" dxfId="4" priority="7" operator="containsText" text="Yes">
      <formula>NOT(ISERROR(SEARCH(("Yes"),(Y1))))</formula>
    </cfRule>
  </conditionalFormatting>
  <conditionalFormatting sqref="AD1:AD52">
    <cfRule type="containsText" dxfId="3" priority="11" operator="containsText" text="not_explained">
      <formula>NOT(ISERROR(SEARCH(("not_explained"),(AD1))))</formula>
    </cfRule>
  </conditionalFormatting>
  <conditionalFormatting sqref="AG1:AG52 AR2:AR52">
    <cfRule type="cellIs" dxfId="2" priority="4" operator="equal">
      <formula>"Yes"</formula>
    </cfRule>
  </conditionalFormatting>
  <conditionalFormatting sqref="AT1:BB52 BD2:BD52">
    <cfRule type="cellIs" dxfId="1" priority="1" operator="equal">
      <formula>"No"</formula>
    </cfRule>
    <cfRule type="cellIs" dxfId="0" priority="2" operator="equal">
      <formula>"Yes"</formula>
    </cfRule>
  </conditionalFormatting>
  <dataValidations count="24">
    <dataValidation type="list" allowBlank="1" showInputMessage="1" showErrorMessage="1" prompt="Click a value from the list of items" sqref="AN6:AN15 AN17 AN19:AN20 AN22:AN47 AN49:AN52" xr:uid="{00000000-0002-0000-0100-000000000000}">
      <formula1>"No,Yes - Two polarities,Yes - Three polarities,Yes - Extending the sentiment polarities,Yes - Emotion polarities approach,Yes - Do multiple scenarios"</formula1>
    </dataValidation>
    <dataValidation type="list" allowBlank="1" showInputMessage="1" showErrorMessage="1" prompt="Click a value from the list of items" sqref="U2:U52" xr:uid="{00000000-0002-0000-0100-000001000000}">
      <formula1>"No,Yes - Scrap new dataset,Yes - Scrap new and combine with existing dataset"</formula1>
    </dataValidation>
    <dataValidation type="list" allowBlank="1" showInputMessage="1" showErrorMessage="1" prompt="Click a value from the list of items" sqref="W2:W52" xr:uid="{00000000-0002-0000-0100-000002000000}">
      <formula1>"No,Yes - Build Lexicon,Yes - Build Pre-trained LM,Yes - Build Lexicon and Pre-trained LM"</formula1>
    </dataValidation>
    <dataValidation type="list" allowBlank="1" showInputMessage="1" showErrorMessage="1" prompt="Click a value from the list of items" sqref="AJ2:AJ5" xr:uid="{00000000-0002-0000-0100-000003000000}">
      <formula1>"No,Yes - By expert,Yes - By crowdsource without considering the background,Yes - By crowdsource with considering the background,Yes - By expert and crowdsource"</formula1>
    </dataValidation>
    <dataValidation type="list" allowBlank="1" showInputMessage="1" showErrorMessage="1" prompt="Click a value from the list of items" sqref="AR49" xr:uid="{00000000-0002-0000-0100-000004000000}">
      <formula1>"No,not_explained,Yes - Evaluated on their own dataset,Yes - Evaluated on other non-related dataset"</formula1>
    </dataValidation>
    <dataValidation type="list" allowBlank="1" showInputMessage="1" showErrorMessage="1" prompt="Click a value from the list of items" sqref="Y2:Y14" xr:uid="{00000000-0002-0000-0100-000005000000}">
      <formula1>"No,Yes - Using their own dataset,Yes - Using existing dataset (non-related to topic),Yes - Using existing dataset (related to topic),Yes - Using their own and existing dataset"</formula1>
    </dataValidation>
    <dataValidation type="list" allowBlank="1" showInputMessage="1" showErrorMessage="1" prompt="Click a value from the list of items" sqref="X2:X16" xr:uid="{00000000-0002-0000-0100-000006000000}">
      <formula1>"No,Yes - Lexicon based,Yes - Classic ML based,Yes - DL based,Yes - Compare several SA libraries"</formula1>
    </dataValidation>
    <dataValidation type="list" allowBlank="1" showInputMessage="1" showErrorMessage="1" prompt="Click a value from the list of items" sqref="AI10:AI52" xr:uid="{00000000-0002-0000-0100-000007000000}">
      <formula1>"No,not_explained,Yes - No aggregation,Yes - Using 100% agreement,Yes - Using majority voting without threshold,Yes - Using majority voting with threshold,Yes - Using weighted majority voting"</formula1>
    </dataValidation>
    <dataValidation type="list" allowBlank="1" showInputMessage="1" showErrorMessage="1" prompt="Click and enter a value from the list of items, either &quot;Yes&quot; or &quot;No&quot;" sqref="L2:N52 P2:P52" xr:uid="{00000000-0002-0000-0100-000008000000}">
      <formula1>"Yes,No"</formula1>
    </dataValidation>
    <dataValidation type="list" allowBlank="1" showInputMessage="1" showErrorMessage="1" prompt="Click a value from the list of items" sqref="AO2:AO52" xr:uid="{00000000-0002-0000-0100-000009000000}">
      <formula1>"No,Yes - Document level,Yes - Paragraph level,Yes - Sentence level,Yes - Aspect level"</formula1>
    </dataValidation>
    <dataValidation type="list" allowBlank="1" showInputMessage="1" showErrorMessage="1" prompt="Click a value from the list of items" sqref="X17:X52" xr:uid="{00000000-0002-0000-0100-00000A000000}">
      <formula1>"No,Yes - Lexicon based,Yes - Classic ML based,Yes - DL based,Yes - Used several SA libraries/pre-trained models,Yes - Compare several SA libraries/pre-trained models"</formula1>
    </dataValidation>
    <dataValidation type="list" allowBlank="1" showInputMessage="1" showErrorMessage="1" prompt="Click a value from the list of items" sqref="AH14:AH52" xr:uid="{00000000-0002-0000-0100-00000B000000}">
      <formula1>"No,not_explained,Yes - On new scraped dataset,Yes - On existing dataset,Yes - On new scraped and existing dataset"</formula1>
    </dataValidation>
    <dataValidation type="list" allowBlank="1" showInputMessage="1" showErrorMessage="1" prompt="Click a value from the list of items" sqref="Y22:Y52" xr:uid="{00000000-0002-0000-0100-00000C000000}">
      <formula1>"No,Yes - The dataset/method used to train model is not clear,Yes - Using lexicon based (no training process),Yes - Using their own dataset,Yes - Using existing dataset (non-related to topic),Yes - Using existing dataset (related to topic),Yes - Using thei"&amp;"r own and existing dataset"</formula1>
    </dataValidation>
    <dataValidation type="list" allowBlank="1" showInputMessage="1" showErrorMessage="1" prompt="Click a value from the list of items" sqref="AH2:AH13" xr:uid="{00000000-0002-0000-0100-00000D000000}">
      <formula1>"No,Yes - On new scraped dataset,Yes - On existing dataset,Yes - On new scraped and existing dataset"</formula1>
    </dataValidation>
    <dataValidation type="list" allowBlank="1" showInputMessage="1" showErrorMessage="1" prompt="Click a value from the list of items" sqref="AI2:AI5" xr:uid="{00000000-0002-0000-0100-00000E000000}">
      <formula1>"No,Yes - No aggregation,Yes - Using 100% agreement,Yes - Using majority voting without threshold,Yes - Using majority voting with threshold"</formula1>
    </dataValidation>
    <dataValidation type="list" allowBlank="1" showInputMessage="1" showErrorMessage="1" prompt="Click a value from the list of items" sqref="AI6:AI9" xr:uid="{00000000-0002-0000-0100-00000F000000}">
      <formula1>"No,not_explained,Yes - No aggregation,Yes - Using 100% agreement,Yes - Using majority voting without threshold,Yes - Using majority voting with threshold"</formula1>
    </dataValidation>
    <dataValidation type="list" allowBlank="1" showInputMessage="1" showErrorMessage="1" prompt="Click a value from the list of items" sqref="AM2:AM52" xr:uid="{00000000-0002-0000-0100-000010000000}">
      <formula1>"No,Yes - SA,Yes - SA followed by Topic,Yes - Topic followed by SA"</formula1>
    </dataValidation>
    <dataValidation type="list" allowBlank="1" showInputMessage="1" showErrorMessage="1" prompt="Click a value from the list of items" sqref="AR2:AR21 T2:T52 V2:V52 AG2:AG52 AT2:BB52 BD2:BD52" xr:uid="{00000000-0002-0000-0100-000011000000}">
      <formula1>"No,Yes"</formula1>
    </dataValidation>
    <dataValidation type="list" allowBlank="1" showInputMessage="1" showErrorMessage="1" prompt="Click a value from the list of items" sqref="AJ10:AJ52" xr:uid="{00000000-0002-0000-0100-000012000000}">
      <formula1>"No,not_explained,Yes - Automatically by converting review star,Yes - Automatically using instant library or pre-trained model,Yes - By expert,Yes - By crowdsource without considering the background,Yes - By crowdsource with considering the background,Yes "&amp;"- By expert and crowdsource"</formula1>
    </dataValidation>
    <dataValidation type="list" allowBlank="1" showInputMessage="1" showErrorMessage="1" prompt="Click a value from the list of items" sqref="AQ2:AQ52" xr:uid="{00000000-0002-0000-0100-000013000000}">
      <formula1>"No,Yes - Using SA library/pre-trained model,Yes - Build lexicon based model,Yes - Build classic ML based model,Yes - Build DL based model,Yes - Compare several approaches"</formula1>
    </dataValidation>
    <dataValidation type="list" allowBlank="1" showInputMessage="1" showErrorMessage="1" prompt="Click a value from the list of items" sqref="AJ6:AJ9" xr:uid="{00000000-0002-0000-0100-000014000000}">
      <formula1>"No,not_explained,Yes - By expert,Yes - By crowdsource without considering the background,Yes - By crowdsource with considering the background,Yes - By expert and crowdsource"</formula1>
    </dataValidation>
    <dataValidation type="list" allowBlank="1" showInputMessage="1" showErrorMessage="1" prompt="Click a value from the list of items" sqref="AN2:AN5 AN16 AN18 AN21 AN48" xr:uid="{00000000-0002-0000-0100-000015000000}">
      <formula1>"No,Yes - Two polarities,Yes - Three polarities,Yes - Emotion polarities approach"</formula1>
    </dataValidation>
    <dataValidation type="list" allowBlank="1" showInputMessage="1" showErrorMessage="1" prompt="Click a value from the list of items" sqref="Y15:Y21" xr:uid="{00000000-0002-0000-0100-000016000000}">
      <formula1>"No,Yes - Using lexicon based (no training process),Yes - Using their own dataset,Yes - Using existing dataset (non-related to topic),Yes - Using existing dataset (related to topic),Yes - Using their own and existing dataset"</formula1>
    </dataValidation>
    <dataValidation type="list" allowBlank="1" showInputMessage="1" showErrorMessage="1" prompt="Click a value from the list of items" sqref="AR22:AR48 AR50:AR52" xr:uid="{00000000-0002-0000-0100-000017000000}">
      <formula1>"No,not_explained,Yes"</formula1>
    </dataValidation>
  </dataValidations>
  <hyperlinks>
    <hyperlink ref="E2" r:id="rId1" xr:uid="{00000000-0004-0000-0100-000000000000}"/>
    <hyperlink ref="S2" r:id="rId2" xr:uid="{00000000-0004-0000-0100-000001000000}"/>
    <hyperlink ref="S3" r:id="rId3" xr:uid="{00000000-0004-0000-0100-000002000000}"/>
    <hyperlink ref="S4" r:id="rId4" xr:uid="{00000000-0004-0000-0100-000003000000}"/>
    <hyperlink ref="S5" r:id="rId5" xr:uid="{00000000-0004-0000-0100-000004000000}"/>
    <hyperlink ref="S6" r:id="rId6" xr:uid="{00000000-0004-0000-0100-000005000000}"/>
    <hyperlink ref="S7" r:id="rId7" xr:uid="{00000000-0004-0000-0100-000006000000}"/>
    <hyperlink ref="S8" r:id="rId8" xr:uid="{00000000-0004-0000-0100-000007000000}"/>
    <hyperlink ref="S9" r:id="rId9" xr:uid="{00000000-0004-0000-0100-000008000000}"/>
    <hyperlink ref="S10" r:id="rId10" xr:uid="{00000000-0004-0000-0100-000009000000}"/>
    <hyperlink ref="S11" r:id="rId11" xr:uid="{00000000-0004-0000-0100-00000A000000}"/>
    <hyperlink ref="S12" r:id="rId12" xr:uid="{00000000-0004-0000-0100-00000B000000}"/>
    <hyperlink ref="E13" r:id="rId13" xr:uid="{00000000-0004-0000-0100-00000C000000}"/>
    <hyperlink ref="S13" r:id="rId14" xr:uid="{00000000-0004-0000-0100-00000D000000}"/>
    <hyperlink ref="S14" r:id="rId15" xr:uid="{00000000-0004-0000-0100-00000E000000}"/>
    <hyperlink ref="S15" r:id="rId16" xr:uid="{00000000-0004-0000-0100-00000F000000}"/>
    <hyperlink ref="S16" r:id="rId17" xr:uid="{00000000-0004-0000-0100-000010000000}"/>
    <hyperlink ref="S17" r:id="rId18" xr:uid="{00000000-0004-0000-0100-000011000000}"/>
    <hyperlink ref="S18" r:id="rId19" xr:uid="{00000000-0004-0000-0100-000012000000}"/>
    <hyperlink ref="S19" r:id="rId20" xr:uid="{00000000-0004-0000-0100-000013000000}"/>
    <hyperlink ref="S20" r:id="rId21" xr:uid="{00000000-0004-0000-0100-000014000000}"/>
    <hyperlink ref="S21" r:id="rId22" xr:uid="{00000000-0004-0000-0100-000015000000}"/>
    <hyperlink ref="S22" r:id="rId23" xr:uid="{00000000-0004-0000-0100-000016000000}"/>
    <hyperlink ref="S23" r:id="rId24" xr:uid="{00000000-0004-0000-0100-000017000000}"/>
    <hyperlink ref="S24" r:id="rId25" xr:uid="{00000000-0004-0000-0100-000018000000}"/>
    <hyperlink ref="S25" r:id="rId26" xr:uid="{00000000-0004-0000-0100-000019000000}"/>
    <hyperlink ref="S26" r:id="rId27" xr:uid="{00000000-0004-0000-0100-00001A000000}"/>
    <hyperlink ref="S27" r:id="rId28" xr:uid="{00000000-0004-0000-0100-00001B000000}"/>
    <hyperlink ref="S28" r:id="rId29" xr:uid="{00000000-0004-0000-0100-00001C000000}"/>
    <hyperlink ref="S29" r:id="rId30" xr:uid="{00000000-0004-0000-0100-00001D000000}"/>
    <hyperlink ref="S30" r:id="rId31" xr:uid="{00000000-0004-0000-0100-00001E000000}"/>
    <hyperlink ref="S31" r:id="rId32" xr:uid="{00000000-0004-0000-0100-00001F000000}"/>
    <hyperlink ref="S32" r:id="rId33" xr:uid="{00000000-0004-0000-0100-000020000000}"/>
    <hyperlink ref="S33" r:id="rId34" xr:uid="{00000000-0004-0000-0100-000021000000}"/>
    <hyperlink ref="S34" r:id="rId35" xr:uid="{00000000-0004-0000-0100-000022000000}"/>
    <hyperlink ref="S35" r:id="rId36" xr:uid="{00000000-0004-0000-0100-000023000000}"/>
    <hyperlink ref="S36" r:id="rId37" xr:uid="{00000000-0004-0000-0100-000024000000}"/>
    <hyperlink ref="S37" r:id="rId38" xr:uid="{00000000-0004-0000-0100-000025000000}"/>
    <hyperlink ref="S38" r:id="rId39" xr:uid="{00000000-0004-0000-0100-000026000000}"/>
    <hyperlink ref="S39" r:id="rId40" xr:uid="{00000000-0004-0000-0100-000027000000}"/>
    <hyperlink ref="S40" r:id="rId41" xr:uid="{00000000-0004-0000-0100-000028000000}"/>
    <hyperlink ref="S41" r:id="rId42" xr:uid="{00000000-0004-0000-0100-000029000000}"/>
    <hyperlink ref="S42" r:id="rId43" xr:uid="{00000000-0004-0000-0100-00002A000000}"/>
    <hyperlink ref="S43" r:id="rId44" xr:uid="{00000000-0004-0000-0100-00002B000000}"/>
    <hyperlink ref="S44" r:id="rId45" xr:uid="{00000000-0004-0000-0100-00002C000000}"/>
    <hyperlink ref="S45" r:id="rId46" xr:uid="{00000000-0004-0000-0100-00002D000000}"/>
    <hyperlink ref="S46" r:id="rId47" xr:uid="{00000000-0004-0000-0100-00002E000000}"/>
    <hyperlink ref="S47" r:id="rId48" xr:uid="{00000000-0004-0000-0100-00002F000000}"/>
    <hyperlink ref="S48" r:id="rId49" xr:uid="{00000000-0004-0000-0100-000030000000}"/>
    <hyperlink ref="S49" r:id="rId50" xr:uid="{00000000-0004-0000-0100-000031000000}"/>
    <hyperlink ref="S50" r:id="rId51" xr:uid="{00000000-0004-0000-0100-000032000000}"/>
    <hyperlink ref="S51" r:id="rId52" xr:uid="{00000000-0004-0000-0100-000033000000}"/>
    <hyperlink ref="S52" r:id="rId53" xr:uid="{00000000-0004-0000-0100-000034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Muhammad Okky Ibrohim</cp:lastModifiedBy>
  <dcterms:created xsi:type="dcterms:W3CDTF">2022-03-18T14:01:29Z</dcterms:created>
  <dcterms:modified xsi:type="dcterms:W3CDTF">2023-04-29T13:45:33Z</dcterms:modified>
</cp:coreProperties>
</file>