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yProjects\LM3524_Buck\Documents\Calculations\"/>
    </mc:Choice>
  </mc:AlternateContent>
  <xr:revisionPtr revIDLastSave="0" documentId="13_ncr:1_{25E0179D-F171-4DDD-9F87-5EA45A376A4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3" i="1"/>
  <c r="B8" i="1"/>
  <c r="F21" i="1"/>
  <c r="B36" i="1"/>
  <c r="B17" i="1"/>
  <c r="B9" i="1"/>
  <c r="B11" i="1"/>
  <c r="B14" i="1"/>
  <c r="B24" i="1" s="1"/>
  <c r="B29" i="1"/>
  <c r="B37" i="1" l="1"/>
  <c r="H27" i="1"/>
  <c r="B33" i="1"/>
  <c r="B34" i="1" s="1"/>
  <c r="D27" i="1"/>
  <c r="B31" i="1"/>
  <c r="B30" i="1"/>
  <c r="B25" i="1"/>
  <c r="B18" i="1"/>
  <c r="D21" i="1" s="1"/>
  <c r="B21" i="1"/>
  <c r="B27" i="1" s="1"/>
  <c r="B19" i="1"/>
  <c r="B23" i="1"/>
  <c r="B28" i="1"/>
  <c r="B22" i="1" l="1"/>
</calcChain>
</file>

<file path=xl/sharedStrings.xml><?xml version="1.0" encoding="utf-8"?>
<sst xmlns="http://schemas.openxmlformats.org/spreadsheetml/2006/main" count="63" uniqueCount="39">
  <si>
    <t>Vin</t>
  </si>
  <si>
    <t>Vo</t>
  </si>
  <si>
    <t>Po</t>
  </si>
  <si>
    <t>DIL</t>
  </si>
  <si>
    <t>Fs</t>
  </si>
  <si>
    <t>V</t>
  </si>
  <si>
    <t>D</t>
  </si>
  <si>
    <t>W</t>
  </si>
  <si>
    <t>A</t>
  </si>
  <si>
    <t>Hz</t>
  </si>
  <si>
    <t>DVo</t>
  </si>
  <si>
    <t>-</t>
  </si>
  <si>
    <t>IL=Io</t>
  </si>
  <si>
    <t>L</t>
  </si>
  <si>
    <r>
      <rPr>
        <sz val="11"/>
        <color theme="1"/>
        <rFont val="Arial Tur"/>
        <charset val="162"/>
      </rPr>
      <t>µ</t>
    </r>
    <r>
      <rPr>
        <sz val="11"/>
        <color theme="1"/>
        <rFont val="Calibri"/>
        <family val="2"/>
        <scheme val="minor"/>
      </rPr>
      <t>H</t>
    </r>
  </si>
  <si>
    <t>ILmin</t>
  </si>
  <si>
    <t>ILmax</t>
  </si>
  <si>
    <t>C</t>
  </si>
  <si>
    <t>Vomin</t>
  </si>
  <si>
    <t>Vomax</t>
  </si>
  <si>
    <t>RDS(on)</t>
  </si>
  <si>
    <t>Ω</t>
  </si>
  <si>
    <t>Pcond</t>
  </si>
  <si>
    <t>VRDS(on)</t>
  </si>
  <si>
    <t>T</t>
  </si>
  <si>
    <t>µs</t>
  </si>
  <si>
    <t>ton</t>
  </si>
  <si>
    <t>Vf</t>
  </si>
  <si>
    <t>toff</t>
  </si>
  <si>
    <t>E</t>
  </si>
  <si>
    <t>µJ</t>
  </si>
  <si>
    <t>Id</t>
  </si>
  <si>
    <t>Irms-FET</t>
  </si>
  <si>
    <t>Irms-CAP</t>
  </si>
  <si>
    <r>
      <rPr>
        <sz val="11"/>
        <color theme="1"/>
        <rFont val="Arial Tur"/>
        <charset val="162"/>
      </rPr>
      <t>µ</t>
    </r>
    <r>
      <rPr>
        <sz val="11"/>
        <color theme="1"/>
        <rFont val="Calibri"/>
        <family val="2"/>
        <scheme val="minor"/>
      </rPr>
      <t>F</t>
    </r>
  </si>
  <si>
    <t>ESRmax</t>
  </si>
  <si>
    <t>Dvin</t>
  </si>
  <si>
    <t>Cin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</si>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</sst>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Arial Tur"/>
      <charset val="16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0" xfId="0" applyFill="1"/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165" fontId="0" fillId="3" borderId="1" xfId="0" applyNumberForma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center" vertical="center"/>
    </xf>
    <xf numFmtId="9" fontId="0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9" zoomScale="160" zoomScaleNormal="160" workbookViewId="0">
      <selection activeCell="O16" sqref="O16"/>
    </sheetView>
  </sheetViews>
  <sheetFormatPr defaultRowHeight="15" x14ac:dyDescent="0.25"/>
  <cols>
    <col min="2" max="2" width="14.140625" bestFit="1" customWidth="1"/>
    <col min="3" max="3" width="3.140625" bestFit="1" customWidth="1"/>
    <col min="4" max="4" width="6.7109375" bestFit="1" customWidth="1"/>
    <col min="5" max="5" width="2.5703125" bestFit="1" customWidth="1"/>
    <col min="6" max="6" width="3" bestFit="1" customWidth="1"/>
    <col min="7" max="7" width="3.140625" bestFit="1" customWidth="1"/>
    <col min="8" max="8" width="3" bestFit="1" customWidth="1"/>
  </cols>
  <sheetData>
    <row r="1" spans="1:5" x14ac:dyDescent="0.25">
      <c r="A1" s="2" t="s">
        <v>0</v>
      </c>
      <c r="B1" s="5">
        <v>12</v>
      </c>
      <c r="C1" s="3" t="s">
        <v>5</v>
      </c>
    </row>
    <row r="2" spans="1:5" x14ac:dyDescent="0.25">
      <c r="A2" s="2" t="s">
        <v>1</v>
      </c>
      <c r="B2" s="5">
        <v>5</v>
      </c>
      <c r="C2" s="3" t="s">
        <v>5</v>
      </c>
    </row>
    <row r="3" spans="1:5" x14ac:dyDescent="0.25">
      <c r="A3" s="2" t="s">
        <v>12</v>
      </c>
      <c r="B3" s="5">
        <v>1</v>
      </c>
      <c r="C3" s="3" t="s">
        <v>8</v>
      </c>
    </row>
    <row r="4" spans="1:5" x14ac:dyDescent="0.25">
      <c r="A4" s="2" t="s">
        <v>4</v>
      </c>
      <c r="B4" s="5">
        <v>100000</v>
      </c>
      <c r="C4" s="3" t="s">
        <v>9</v>
      </c>
    </row>
    <row r="5" spans="1:5" x14ac:dyDescent="0.25">
      <c r="B5" s="6"/>
      <c r="C5" s="1"/>
    </row>
    <row r="6" spans="1:5" x14ac:dyDescent="0.25">
      <c r="A6" s="2" t="s">
        <v>20</v>
      </c>
      <c r="B6" s="12">
        <v>0.2</v>
      </c>
      <c r="C6" s="13" t="s">
        <v>21</v>
      </c>
    </row>
    <row r="7" spans="1:5" x14ac:dyDescent="0.25">
      <c r="A7" s="2" t="s">
        <v>27</v>
      </c>
      <c r="B7" s="12">
        <v>0.3</v>
      </c>
      <c r="C7" s="3" t="s">
        <v>5</v>
      </c>
    </row>
    <row r="8" spans="1:5" x14ac:dyDescent="0.25">
      <c r="A8" s="7" t="s">
        <v>23</v>
      </c>
      <c r="B8" s="11">
        <f>B6*B3</f>
        <v>0.2</v>
      </c>
      <c r="C8" s="3" t="s">
        <v>5</v>
      </c>
      <c r="E8" s="1"/>
    </row>
    <row r="9" spans="1:5" x14ac:dyDescent="0.25">
      <c r="A9" s="7" t="s">
        <v>22</v>
      </c>
      <c r="B9" s="11">
        <f>B3*B3*B6</f>
        <v>0.2</v>
      </c>
      <c r="C9" s="3" t="s">
        <v>7</v>
      </c>
      <c r="E9" s="1"/>
    </row>
    <row r="10" spans="1:5" x14ac:dyDescent="0.25">
      <c r="E10" s="1"/>
    </row>
    <row r="11" spans="1:5" x14ac:dyDescent="0.25">
      <c r="A11" s="7" t="s">
        <v>2</v>
      </c>
      <c r="B11" s="8">
        <f>B3*B2</f>
        <v>5</v>
      </c>
      <c r="C11" s="3" t="s">
        <v>7</v>
      </c>
      <c r="E11" s="1"/>
    </row>
    <row r="12" spans="1:5" x14ac:dyDescent="0.25">
      <c r="E12" s="1"/>
    </row>
    <row r="13" spans="1:5" x14ac:dyDescent="0.25">
      <c r="A13" s="7" t="s">
        <v>10</v>
      </c>
      <c r="B13" s="8">
        <f>B2*D13</f>
        <v>0.5</v>
      </c>
      <c r="C13" s="3" t="s">
        <v>5</v>
      </c>
      <c r="D13" s="26">
        <v>0.1</v>
      </c>
    </row>
    <row r="14" spans="1:5" x14ac:dyDescent="0.25">
      <c r="A14" s="7" t="s">
        <v>3</v>
      </c>
      <c r="B14" s="8">
        <f>B3*D14</f>
        <v>0.2</v>
      </c>
      <c r="C14" s="3" t="s">
        <v>8</v>
      </c>
      <c r="D14" s="4">
        <v>0.2</v>
      </c>
    </row>
    <row r="16" spans="1:5" x14ac:dyDescent="0.25">
      <c r="A16" s="7" t="s">
        <v>6</v>
      </c>
      <c r="B16" s="17">
        <f>(B2+B7)/(B1-B8)</f>
        <v>0.44915254237288132</v>
      </c>
      <c r="C16" s="10" t="s">
        <v>11</v>
      </c>
    </row>
    <row r="17" spans="1:9" x14ac:dyDescent="0.25">
      <c r="A17" s="7" t="s">
        <v>24</v>
      </c>
      <c r="B17" s="11">
        <f>1/B4*10^6</f>
        <v>10</v>
      </c>
      <c r="C17" s="14" t="s">
        <v>25</v>
      </c>
    </row>
    <row r="18" spans="1:9" x14ac:dyDescent="0.25">
      <c r="A18" s="7" t="s">
        <v>26</v>
      </c>
      <c r="B18" s="15">
        <f>B16*B17</f>
        <v>4.4915254237288131</v>
      </c>
      <c r="C18" s="14" t="s">
        <v>25</v>
      </c>
    </row>
    <row r="19" spans="1:9" x14ac:dyDescent="0.25">
      <c r="A19" s="7" t="s">
        <v>28</v>
      </c>
      <c r="B19" s="15">
        <f>(1-B16)*B17</f>
        <v>5.5084745762711869</v>
      </c>
      <c r="C19" s="14" t="s">
        <v>25</v>
      </c>
    </row>
    <row r="21" spans="1:9" x14ac:dyDescent="0.25">
      <c r="A21" s="7" t="s">
        <v>13</v>
      </c>
      <c r="B21" s="17">
        <f>((B2*(1-B16))/(B14*B4))*10^6</f>
        <v>137.71186440677965</v>
      </c>
      <c r="C21" s="18" t="s">
        <v>14</v>
      </c>
      <c r="D21" s="23">
        <f>((B1-B2-B8)*B18)/(2*B14)</f>
        <v>76.355932203389813</v>
      </c>
      <c r="E21" s="18" t="s">
        <v>14</v>
      </c>
      <c r="F21" s="25">
        <f>((2.5*B2*(B1-B2))/(B3*B1*B4))*10^6</f>
        <v>72.916666666666671</v>
      </c>
      <c r="G21" s="18" t="s">
        <v>14</v>
      </c>
    </row>
    <row r="22" spans="1:9" x14ac:dyDescent="0.25">
      <c r="A22" s="9" t="s">
        <v>29</v>
      </c>
      <c r="B22" s="15">
        <f>B21*(B3+B14)^2/2</f>
        <v>99.152542372881342</v>
      </c>
      <c r="C22" s="13" t="s">
        <v>30</v>
      </c>
    </row>
    <row r="23" spans="1:9" x14ac:dyDescent="0.25">
      <c r="A23" s="7" t="s">
        <v>15</v>
      </c>
      <c r="B23" s="19">
        <f>B3-B14/2</f>
        <v>0.9</v>
      </c>
      <c r="C23" s="20" t="s">
        <v>8</v>
      </c>
    </row>
    <row r="24" spans="1:9" x14ac:dyDescent="0.25">
      <c r="A24" s="7" t="s">
        <v>16</v>
      </c>
      <c r="B24" s="11">
        <f>B3+B14/2</f>
        <v>1.1000000000000001</v>
      </c>
      <c r="C24" s="3" t="s">
        <v>8</v>
      </c>
    </row>
    <row r="25" spans="1:9" x14ac:dyDescent="0.25">
      <c r="A25" s="8" t="s">
        <v>32</v>
      </c>
      <c r="B25" s="21">
        <f>SQRT((B2+B7)/(B1-B8)*(B24^2-(B24*B14)+((B14^2)/3)))</f>
        <v>0.67130448941901499</v>
      </c>
      <c r="C25" s="3" t="s">
        <v>8</v>
      </c>
    </row>
    <row r="27" spans="1:9" x14ac:dyDescent="0.25">
      <c r="A27" s="7" t="s">
        <v>17</v>
      </c>
      <c r="B27" s="11">
        <f>((B2*(1-B16))/(8*B21/10^6*B13*B4*B4))*10^6</f>
        <v>0.5</v>
      </c>
      <c r="C27" s="18" t="s">
        <v>34</v>
      </c>
      <c r="D27" s="22">
        <f>(2*B14*B17)/(8*B13)</f>
        <v>1</v>
      </c>
      <c r="E27" s="18" t="s">
        <v>34</v>
      </c>
      <c r="F27" s="24">
        <v>82</v>
      </c>
      <c r="G27" s="18" t="s">
        <v>34</v>
      </c>
      <c r="H27" s="22">
        <f>((B1-B2)*B2*B17^2)/(8*B13*B1*F21)</f>
        <v>1</v>
      </c>
      <c r="I27" s="18" t="s">
        <v>34</v>
      </c>
    </row>
    <row r="28" spans="1:9" x14ac:dyDescent="0.25">
      <c r="A28" s="7" t="s">
        <v>18</v>
      </c>
      <c r="B28" s="11">
        <f>B2-B13/2</f>
        <v>4.75</v>
      </c>
      <c r="C28" s="3" t="s">
        <v>5</v>
      </c>
    </row>
    <row r="29" spans="1:9" x14ac:dyDescent="0.25">
      <c r="A29" s="7" t="s">
        <v>19</v>
      </c>
      <c r="B29" s="11">
        <f>B2+B13/2</f>
        <v>5.25</v>
      </c>
      <c r="C29" s="3" t="s">
        <v>5</v>
      </c>
    </row>
    <row r="30" spans="1:9" x14ac:dyDescent="0.25">
      <c r="A30" s="7" t="s">
        <v>33</v>
      </c>
      <c r="B30" s="15">
        <f>B14*2/SQRT(12)</f>
        <v>0.11547005383792516</v>
      </c>
      <c r="C30" s="3" t="s">
        <v>8</v>
      </c>
    </row>
    <row r="31" spans="1:9" x14ac:dyDescent="0.25">
      <c r="A31" s="7" t="s">
        <v>35</v>
      </c>
      <c r="B31" s="16">
        <f>SQRT((-((2*$B$14)^2)*($B$17^2))+(64*(($B$13)^2)*($F$27^2)))/(8*$F$27*2*$B$14)</f>
        <v>1.2499070459191872</v>
      </c>
      <c r="C31" s="13" t="s">
        <v>21</v>
      </c>
    </row>
    <row r="33" spans="1:4" x14ac:dyDescent="0.25">
      <c r="A33" s="7" t="s">
        <v>31</v>
      </c>
      <c r="B33" s="17">
        <f>(1-B16)*B3</f>
        <v>0.55084745762711873</v>
      </c>
      <c r="C33" s="3" t="s">
        <v>8</v>
      </c>
    </row>
    <row r="34" spans="1:4" x14ac:dyDescent="0.25">
      <c r="A34" s="7" t="s">
        <v>38</v>
      </c>
      <c r="B34" s="17">
        <f>B33*B7</f>
        <v>0.16525423728813562</v>
      </c>
      <c r="C34" s="3" t="s">
        <v>7</v>
      </c>
    </row>
    <row r="36" spans="1:4" x14ac:dyDescent="0.25">
      <c r="A36" s="7" t="s">
        <v>36</v>
      </c>
      <c r="B36" s="11">
        <f>B1*D36</f>
        <v>1.2000000000000002</v>
      </c>
      <c r="C36" s="3" t="s">
        <v>5</v>
      </c>
      <c r="D36" s="4">
        <v>0.1</v>
      </c>
    </row>
    <row r="37" spans="1:4" x14ac:dyDescent="0.25">
      <c r="A37" s="7" t="s">
        <v>37</v>
      </c>
      <c r="B37" s="11">
        <f>(B24*B17)/(8*B36)</f>
        <v>1.1458333333333333</v>
      </c>
      <c r="C37" s="18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</dc:creator>
  <cp:lastModifiedBy>Okan</cp:lastModifiedBy>
  <dcterms:created xsi:type="dcterms:W3CDTF">2015-06-05T18:19:34Z</dcterms:created>
  <dcterms:modified xsi:type="dcterms:W3CDTF">2022-12-04T21:32:49Z</dcterms:modified>
</cp:coreProperties>
</file>