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E0CC5687-F62D-4F24-94B5-7E4852FBB049}" xr6:coauthVersionLast="47" xr6:coauthVersionMax="47" xr10:uidLastSave="{00000000-0000-0000-0000-000000000000}"/>
  <bookViews>
    <workbookView xWindow="-110" yWindow="-110" windowWidth="19420" windowHeight="10300" firstSheet="1" activeTab="4" xr2:uid="{00000000-000D-0000-FFFF-FFFF00000000}"/>
  </bookViews>
  <sheets>
    <sheet name="Sheet3" sheetId="13" r:id="rId1"/>
    <sheet name="Employee_Data" sheetId="1" r:id="rId2"/>
    <sheet name="Lookup_Departments" sheetId="2" r:id="rId3"/>
    <sheet name="Lookup_Performance" sheetId="3" r:id="rId4"/>
    <sheet name="Analysis" sheetId="6" r:id="rId5"/>
    <sheet name="Dashboard" sheetId="8" r:id="rId6"/>
    <sheet name="Hr Summary" sheetId="4" r:id="rId7"/>
  </sheets>
  <definedNames>
    <definedName name="Slicer_Perf_Score">#N/A</definedName>
    <definedName name="Slicer_Salary">#N/A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a="1"/>
  <c r="M3" i="1" a="1"/>
  <c r="M4" i="1" a="1"/>
  <c r="M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J2" i="1"/>
  <c r="K2" i="1" s="1"/>
  <c r="L2" i="1" s="1"/>
  <c r="J3" i="1"/>
  <c r="K3" i="1" s="1"/>
  <c r="L3" i="1" s="1"/>
  <c r="J4" i="1"/>
  <c r="K4" i="1" s="1"/>
  <c r="L4" i="1" s="1"/>
  <c r="J5" i="1"/>
  <c r="K5" i="1" s="1"/>
  <c r="L5" i="1" s="1"/>
  <c r="J6" i="1"/>
  <c r="K6" i="1" s="1"/>
  <c r="L6" i="1" s="1"/>
  <c r="J7" i="1"/>
  <c r="K7" i="1" s="1"/>
  <c r="L7" i="1" s="1"/>
  <c r="J8" i="1"/>
  <c r="K8" i="1" s="1"/>
  <c r="L8" i="1" s="1"/>
  <c r="J9" i="1"/>
  <c r="K9" i="1" s="1"/>
  <c r="L9" i="1" s="1"/>
  <c r="J10" i="1"/>
  <c r="K10" i="1" s="1"/>
  <c r="L10" i="1" s="1"/>
  <c r="J11" i="1"/>
  <c r="K11" i="1" s="1"/>
  <c r="L11" i="1" s="1"/>
  <c r="J12" i="1"/>
  <c r="K12" i="1" s="1"/>
  <c r="L12" i="1" s="1"/>
  <c r="J13" i="1"/>
  <c r="K13" i="1" s="1"/>
  <c r="L13" i="1" s="1"/>
  <c r="J14" i="1"/>
  <c r="K14" i="1" s="1"/>
  <c r="L14" i="1" s="1"/>
  <c r="J15" i="1"/>
  <c r="K15" i="1" s="1"/>
  <c r="L15" i="1" s="1"/>
  <c r="J16" i="1"/>
  <c r="K16" i="1" s="1"/>
  <c r="L16" i="1" s="1"/>
  <c r="J17" i="1"/>
  <c r="K17" i="1" s="1"/>
  <c r="L17" i="1" s="1"/>
  <c r="J18" i="1"/>
  <c r="K18" i="1" s="1"/>
  <c r="L18" i="1" s="1"/>
  <c r="J19" i="1"/>
  <c r="K19" i="1" s="1"/>
  <c r="L19" i="1" s="1"/>
  <c r="J20" i="1"/>
  <c r="K20" i="1" s="1"/>
  <c r="L20" i="1" s="1"/>
  <c r="J21" i="1"/>
  <c r="K21" i="1" s="1"/>
  <c r="L21" i="1" s="1"/>
  <c r="J22" i="1"/>
  <c r="K22" i="1" s="1"/>
  <c r="L22" i="1" s="1"/>
  <c r="J23" i="1"/>
  <c r="K23" i="1" s="1"/>
  <c r="L23" i="1" s="1"/>
  <c r="J24" i="1"/>
  <c r="K24" i="1" s="1"/>
  <c r="L24" i="1" s="1"/>
  <c r="J25" i="1"/>
  <c r="K25" i="1" s="1"/>
  <c r="L25" i="1" s="1"/>
  <c r="J26" i="1"/>
  <c r="K26" i="1" s="1"/>
  <c r="L26" i="1" s="1"/>
  <c r="J27" i="1"/>
  <c r="K27" i="1" s="1"/>
  <c r="L27" i="1" s="1"/>
  <c r="J28" i="1"/>
  <c r="K28" i="1" s="1"/>
  <c r="L28" i="1" s="1"/>
  <c r="J29" i="1"/>
  <c r="K29" i="1" s="1"/>
  <c r="L29" i="1" s="1"/>
  <c r="J30" i="1"/>
  <c r="K30" i="1" s="1"/>
  <c r="L30" i="1" s="1"/>
  <c r="J31" i="1"/>
  <c r="K31" i="1" s="1"/>
  <c r="L31" i="1" s="1"/>
  <c r="J32" i="1"/>
  <c r="K32" i="1" s="1"/>
  <c r="L32" i="1" s="1"/>
  <c r="J33" i="1"/>
  <c r="K33" i="1" s="1"/>
  <c r="L33" i="1" s="1"/>
  <c r="J34" i="1"/>
  <c r="K34" i="1" s="1"/>
  <c r="L34" i="1" s="1"/>
  <c r="J35" i="1"/>
  <c r="K35" i="1" s="1"/>
  <c r="L35" i="1" s="1"/>
  <c r="J36" i="1"/>
  <c r="K36" i="1" s="1"/>
  <c r="L36" i="1" s="1"/>
  <c r="J37" i="1"/>
  <c r="K37" i="1" s="1"/>
  <c r="L37" i="1" s="1"/>
  <c r="J38" i="1"/>
  <c r="K38" i="1" s="1"/>
  <c r="L38" i="1" s="1"/>
  <c r="J39" i="1"/>
  <c r="K39" i="1" s="1"/>
  <c r="L39" i="1" s="1"/>
  <c r="J40" i="1"/>
  <c r="K40" i="1" s="1"/>
  <c r="L40" i="1" s="1"/>
  <c r="J41" i="1"/>
  <c r="K41" i="1" s="1"/>
  <c r="L41" i="1" s="1"/>
  <c r="J42" i="1"/>
  <c r="K42" i="1" s="1"/>
  <c r="L42" i="1" s="1"/>
  <c r="J43" i="1"/>
  <c r="K43" i="1" s="1"/>
  <c r="L43" i="1" s="1"/>
  <c r="J44" i="1"/>
  <c r="K44" i="1" s="1"/>
  <c r="L44" i="1" s="1"/>
  <c r="J45" i="1"/>
  <c r="K45" i="1" s="1"/>
  <c r="L45" i="1" s="1"/>
  <c r="J46" i="1"/>
  <c r="K46" i="1" s="1"/>
  <c r="L46" i="1" s="1"/>
  <c r="J47" i="1"/>
  <c r="K47" i="1" s="1"/>
  <c r="L47" i="1" s="1"/>
  <c r="J48" i="1"/>
  <c r="K48" i="1" s="1"/>
  <c r="L48" i="1" s="1"/>
  <c r="J49" i="1"/>
  <c r="K49" i="1" s="1"/>
  <c r="L49" i="1" s="1"/>
  <c r="J50" i="1"/>
  <c r="K50" i="1" s="1"/>
  <c r="L50" i="1" s="1"/>
  <c r="J51" i="1"/>
  <c r="K51" i="1" s="1"/>
  <c r="L51" i="1" s="1"/>
  <c r="J52" i="1"/>
  <c r="K52" i="1" s="1"/>
  <c r="L52" i="1" s="1"/>
  <c r="J53" i="1"/>
  <c r="K53" i="1" s="1"/>
  <c r="L53" i="1" s="1"/>
  <c r="J54" i="1"/>
  <c r="K54" i="1" s="1"/>
  <c r="L54" i="1" s="1"/>
  <c r="J55" i="1"/>
  <c r="K55" i="1" s="1"/>
  <c r="L55" i="1" s="1"/>
  <c r="J56" i="1"/>
  <c r="K56" i="1" s="1"/>
  <c r="L56" i="1" s="1"/>
  <c r="J57" i="1"/>
  <c r="K57" i="1" s="1"/>
  <c r="L57" i="1" s="1"/>
  <c r="J58" i="1"/>
  <c r="K58" i="1" s="1"/>
  <c r="L58" i="1" s="1"/>
  <c r="J59" i="1"/>
  <c r="K59" i="1" s="1"/>
  <c r="L59" i="1" s="1"/>
  <c r="J60" i="1"/>
  <c r="K60" i="1" s="1"/>
  <c r="L60" i="1" s="1"/>
  <c r="J61" i="1"/>
  <c r="K61" i="1" s="1"/>
  <c r="L61" i="1" s="1"/>
  <c r="J62" i="1"/>
  <c r="K62" i="1" s="1"/>
  <c r="L62" i="1" s="1"/>
  <c r="J63" i="1"/>
  <c r="K63" i="1" s="1"/>
  <c r="L63" i="1" s="1"/>
  <c r="J64" i="1"/>
  <c r="K64" i="1" s="1"/>
  <c r="L64" i="1" s="1"/>
  <c r="J65" i="1"/>
  <c r="K65" i="1" s="1"/>
  <c r="L65" i="1" s="1"/>
  <c r="J66" i="1"/>
  <c r="K66" i="1" s="1"/>
  <c r="L66" i="1" s="1"/>
  <c r="J67" i="1"/>
  <c r="K67" i="1" s="1"/>
  <c r="L67" i="1" s="1"/>
  <c r="J68" i="1"/>
  <c r="K68" i="1" s="1"/>
  <c r="L68" i="1" s="1"/>
  <c r="J69" i="1"/>
  <c r="K69" i="1" s="1"/>
  <c r="L69" i="1" s="1"/>
  <c r="J70" i="1"/>
  <c r="K70" i="1" s="1"/>
  <c r="L70" i="1" s="1"/>
  <c r="J71" i="1"/>
  <c r="K71" i="1" s="1"/>
  <c r="L71" i="1" s="1"/>
  <c r="J72" i="1"/>
  <c r="K72" i="1" s="1"/>
  <c r="L72" i="1" s="1"/>
  <c r="J73" i="1"/>
  <c r="K73" i="1" s="1"/>
  <c r="L73" i="1" s="1"/>
  <c r="J74" i="1"/>
  <c r="K74" i="1" s="1"/>
  <c r="L74" i="1" s="1"/>
  <c r="J75" i="1"/>
  <c r="K75" i="1" s="1"/>
  <c r="L75" i="1" s="1"/>
  <c r="J76" i="1"/>
  <c r="K76" i="1" s="1"/>
  <c r="L76" i="1" s="1"/>
  <c r="J77" i="1"/>
  <c r="K77" i="1" s="1"/>
  <c r="L77" i="1" s="1"/>
  <c r="J78" i="1"/>
  <c r="K78" i="1" s="1"/>
  <c r="L78" i="1" s="1"/>
  <c r="J79" i="1"/>
  <c r="K79" i="1" s="1"/>
  <c r="L79" i="1" s="1"/>
  <c r="J80" i="1"/>
  <c r="K80" i="1" s="1"/>
  <c r="L80" i="1" s="1"/>
  <c r="J81" i="1"/>
  <c r="K81" i="1" s="1"/>
  <c r="L81" i="1" s="1"/>
  <c r="J82" i="1"/>
  <c r="K82" i="1" s="1"/>
  <c r="L82" i="1" s="1"/>
  <c r="J83" i="1"/>
  <c r="K83" i="1" s="1"/>
  <c r="L83" i="1" s="1"/>
  <c r="J84" i="1"/>
  <c r="K84" i="1" s="1"/>
  <c r="L84" i="1" s="1"/>
  <c r="J85" i="1"/>
  <c r="K85" i="1" s="1"/>
  <c r="L85" i="1" s="1"/>
  <c r="J86" i="1"/>
  <c r="K86" i="1" s="1"/>
  <c r="L86" i="1" s="1"/>
  <c r="J87" i="1"/>
  <c r="K87" i="1" s="1"/>
  <c r="L87" i="1" s="1"/>
  <c r="J88" i="1"/>
  <c r="K88" i="1" s="1"/>
  <c r="L88" i="1" s="1"/>
  <c r="J89" i="1"/>
  <c r="K89" i="1" s="1"/>
  <c r="L89" i="1" s="1"/>
  <c r="J90" i="1"/>
  <c r="K90" i="1" s="1"/>
  <c r="L90" i="1" s="1"/>
  <c r="J91" i="1"/>
  <c r="K91" i="1" s="1"/>
  <c r="L91" i="1" s="1"/>
  <c r="J92" i="1"/>
  <c r="K92" i="1" s="1"/>
  <c r="L92" i="1" s="1"/>
  <c r="J93" i="1"/>
  <c r="K93" i="1" s="1"/>
  <c r="L93" i="1" s="1"/>
  <c r="J94" i="1"/>
  <c r="K94" i="1" s="1"/>
  <c r="L94" i="1" s="1"/>
  <c r="J95" i="1"/>
  <c r="K95" i="1" s="1"/>
  <c r="L95" i="1" s="1"/>
  <c r="J96" i="1"/>
  <c r="K96" i="1" s="1"/>
  <c r="L96" i="1" s="1"/>
  <c r="J97" i="1"/>
  <c r="K97" i="1" s="1"/>
  <c r="L97" i="1" s="1"/>
  <c r="J98" i="1"/>
  <c r="K98" i="1" s="1"/>
  <c r="L98" i="1" s="1"/>
  <c r="J99" i="1"/>
  <c r="K99" i="1" s="1"/>
  <c r="L99" i="1" s="1"/>
  <c r="J100" i="1"/>
  <c r="K100" i="1" s="1"/>
  <c r="L100" i="1" s="1"/>
  <c r="J101" i="1"/>
  <c r="K101" i="1" s="1"/>
  <c r="L101" i="1" s="1"/>
  <c r="J102" i="1"/>
  <c r="K102" i="1" s="1"/>
  <c r="L102" i="1" s="1"/>
  <c r="J103" i="1"/>
  <c r="K103" i="1" s="1"/>
  <c r="L103" i="1" s="1"/>
  <c r="J104" i="1"/>
  <c r="K104" i="1" s="1"/>
  <c r="L104" i="1" s="1"/>
  <c r="J105" i="1"/>
  <c r="K105" i="1" s="1"/>
  <c r="L105" i="1" s="1"/>
  <c r="J106" i="1"/>
  <c r="K106" i="1" s="1"/>
  <c r="L106" i="1" s="1"/>
  <c r="J107" i="1"/>
  <c r="K107" i="1" s="1"/>
  <c r="L107" i="1" s="1"/>
  <c r="J108" i="1"/>
  <c r="K108" i="1" s="1"/>
  <c r="L108" i="1" s="1"/>
  <c r="J109" i="1"/>
  <c r="K109" i="1" s="1"/>
  <c r="L109" i="1" s="1"/>
  <c r="J110" i="1"/>
  <c r="K110" i="1" s="1"/>
  <c r="L110" i="1" s="1"/>
  <c r="J111" i="1"/>
  <c r="K111" i="1" s="1"/>
  <c r="L111" i="1" s="1"/>
  <c r="J112" i="1"/>
  <c r="K112" i="1" s="1"/>
  <c r="L112" i="1" s="1"/>
  <c r="J113" i="1"/>
  <c r="K113" i="1" s="1"/>
  <c r="L113" i="1" s="1"/>
  <c r="J114" i="1"/>
  <c r="K114" i="1" s="1"/>
  <c r="L114" i="1" s="1"/>
  <c r="J115" i="1"/>
  <c r="K115" i="1" s="1"/>
  <c r="L115" i="1" s="1"/>
  <c r="J116" i="1"/>
  <c r="K116" i="1" s="1"/>
  <c r="L116" i="1" s="1"/>
  <c r="J117" i="1"/>
  <c r="K117" i="1" s="1"/>
  <c r="L117" i="1" s="1"/>
  <c r="J118" i="1"/>
  <c r="K118" i="1" s="1"/>
  <c r="L118" i="1" s="1"/>
  <c r="J119" i="1"/>
  <c r="K119" i="1" s="1"/>
  <c r="L119" i="1" s="1"/>
  <c r="J120" i="1"/>
  <c r="K120" i="1" s="1"/>
  <c r="L120" i="1" s="1"/>
  <c r="J121" i="1"/>
  <c r="K121" i="1" s="1"/>
  <c r="L121" i="1" s="1"/>
  <c r="J122" i="1"/>
  <c r="K122" i="1" s="1"/>
  <c r="L122" i="1" s="1"/>
  <c r="J123" i="1"/>
  <c r="K123" i="1" s="1"/>
  <c r="L123" i="1" s="1"/>
  <c r="J124" i="1"/>
  <c r="K124" i="1" s="1"/>
  <c r="L124" i="1" s="1"/>
  <c r="J125" i="1"/>
  <c r="K125" i="1" s="1"/>
  <c r="L125" i="1" s="1"/>
  <c r="J126" i="1"/>
  <c r="K126" i="1" s="1"/>
  <c r="L126" i="1" s="1"/>
  <c r="J127" i="1"/>
  <c r="K127" i="1" s="1"/>
  <c r="L127" i="1" s="1"/>
  <c r="J128" i="1"/>
  <c r="K128" i="1" s="1"/>
  <c r="L128" i="1" s="1"/>
  <c r="J129" i="1"/>
  <c r="K129" i="1" s="1"/>
  <c r="L129" i="1" s="1"/>
  <c r="J130" i="1"/>
  <c r="K130" i="1" s="1"/>
  <c r="L130" i="1" s="1"/>
  <c r="J131" i="1"/>
  <c r="K131" i="1" s="1"/>
  <c r="L131" i="1" s="1"/>
  <c r="J132" i="1"/>
  <c r="K132" i="1" s="1"/>
  <c r="L132" i="1" s="1"/>
  <c r="J133" i="1"/>
  <c r="K133" i="1" s="1"/>
  <c r="L133" i="1" s="1"/>
  <c r="J134" i="1"/>
  <c r="K134" i="1" s="1"/>
  <c r="L134" i="1" s="1"/>
  <c r="J135" i="1"/>
  <c r="K135" i="1" s="1"/>
  <c r="L135" i="1" s="1"/>
  <c r="J136" i="1"/>
  <c r="K136" i="1" s="1"/>
  <c r="L136" i="1" s="1"/>
  <c r="J137" i="1"/>
  <c r="K137" i="1" s="1"/>
  <c r="L137" i="1" s="1"/>
  <c r="J138" i="1"/>
  <c r="K138" i="1" s="1"/>
  <c r="L138" i="1" s="1"/>
  <c r="J139" i="1"/>
  <c r="K139" i="1" s="1"/>
  <c r="L139" i="1" s="1"/>
  <c r="J140" i="1"/>
  <c r="K140" i="1" s="1"/>
  <c r="L140" i="1" s="1"/>
  <c r="J141" i="1"/>
  <c r="K141" i="1" s="1"/>
  <c r="L141" i="1" s="1"/>
  <c r="J142" i="1"/>
  <c r="K142" i="1" s="1"/>
  <c r="L142" i="1" s="1"/>
  <c r="J143" i="1"/>
  <c r="K143" i="1" s="1"/>
  <c r="L143" i="1" s="1"/>
  <c r="J144" i="1"/>
  <c r="K144" i="1" s="1"/>
  <c r="L144" i="1" s="1"/>
  <c r="J145" i="1"/>
  <c r="K145" i="1" s="1"/>
  <c r="L145" i="1" s="1"/>
  <c r="J146" i="1"/>
  <c r="K146" i="1" s="1"/>
  <c r="L146" i="1" s="1"/>
  <c r="J147" i="1"/>
  <c r="K147" i="1" s="1"/>
  <c r="L147" i="1" s="1"/>
  <c r="J148" i="1"/>
  <c r="K148" i="1" s="1"/>
  <c r="L148" i="1" s="1"/>
  <c r="J149" i="1"/>
  <c r="K149" i="1" s="1"/>
  <c r="L149" i="1" s="1"/>
  <c r="J150" i="1"/>
  <c r="K150" i="1" s="1"/>
  <c r="L150" i="1" s="1"/>
  <c r="J151" i="1"/>
  <c r="K151" i="1" s="1"/>
  <c r="L151" i="1" s="1"/>
  <c r="J152" i="1"/>
  <c r="K152" i="1" s="1"/>
  <c r="L152" i="1" s="1"/>
  <c r="J153" i="1"/>
  <c r="K153" i="1" s="1"/>
  <c r="L153" i="1" s="1"/>
  <c r="J154" i="1"/>
  <c r="K154" i="1" s="1"/>
  <c r="L154" i="1" s="1"/>
  <c r="J155" i="1"/>
  <c r="K155" i="1" s="1"/>
  <c r="L155" i="1" s="1"/>
  <c r="J156" i="1"/>
  <c r="K156" i="1" s="1"/>
  <c r="L156" i="1" s="1"/>
  <c r="J157" i="1"/>
  <c r="K157" i="1" s="1"/>
  <c r="L157" i="1" s="1"/>
  <c r="J158" i="1"/>
  <c r="K158" i="1" s="1"/>
  <c r="L158" i="1" s="1"/>
  <c r="H152" i="1"/>
  <c r="H153" i="1"/>
  <c r="H154" i="1"/>
  <c r="H155" i="1"/>
  <c r="H156" i="1"/>
  <c r="H157" i="1"/>
  <c r="H158" i="1"/>
  <c r="I152" i="1"/>
  <c r="I153" i="1"/>
  <c r="I154" i="1"/>
  <c r="I155" i="1"/>
  <c r="I156" i="1"/>
  <c r="I157" i="1"/>
  <c r="I158" i="1"/>
  <c r="B16" i="4"/>
  <c r="B17"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2" i="1"/>
  <c r="B10" i="4" l="1"/>
  <c r="E5" i="4"/>
  <c r="D7" i="4"/>
  <c r="B8" i="4"/>
  <c r="D5" i="4"/>
  <c r="E8" i="4"/>
  <c r="C8" i="4"/>
  <c r="E6" i="4"/>
  <c r="E10" i="4"/>
  <c r="B5" i="4"/>
  <c r="E7" i="4"/>
  <c r="D8" i="4"/>
  <c r="B9" i="4"/>
  <c r="C6" i="4"/>
  <c r="B6" i="4"/>
  <c r="D6" i="4"/>
  <c r="D10" i="4"/>
  <c r="E9" i="4"/>
  <c r="D9" i="4"/>
  <c r="C9" i="4"/>
  <c r="C7" i="4"/>
  <c r="C5" i="4"/>
  <c r="B7" i="4"/>
  <c r="F6" i="4" l="1"/>
  <c r="F9" i="4"/>
  <c r="F7" i="4"/>
  <c r="F8" i="4"/>
  <c r="C11" i="4"/>
  <c r="F5" i="4"/>
  <c r="E11" i="4"/>
  <c r="B11" i="4"/>
  <c r="D11" i="4"/>
  <c r="F11"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<sst xmlns="http://schemas.openxmlformats.org/spreadsheetml/2006/main" count="723" uniqueCount="355">
  <si>
    <t>Emp ID</t>
  </si>
  <si>
    <t>Dept Code</t>
  </si>
  <si>
    <t>Hire Date</t>
  </si>
  <si>
    <t>Salary</t>
  </si>
  <si>
    <t>Perf_Score</t>
  </si>
  <si>
    <t>Employment Status</t>
  </si>
  <si>
    <t>Department Name</t>
  </si>
  <si>
    <t>Years of Service</t>
  </si>
  <si>
    <t>Performance Band</t>
  </si>
  <si>
    <t>Eligible Bonus Amount</t>
  </si>
  <si>
    <t>EMP127</t>
  </si>
  <si>
    <t>IT02</t>
  </si>
  <si>
    <t>active</t>
  </si>
  <si>
    <t>EMP046</t>
  </si>
  <si>
    <t>MKT04</t>
  </si>
  <si>
    <t xml:space="preserve"> ACTIVE </t>
  </si>
  <si>
    <t>EMP134</t>
  </si>
  <si>
    <t>$114,425</t>
  </si>
  <si>
    <t xml:space="preserve"> LEFT </t>
  </si>
  <si>
    <t>EMP139</t>
  </si>
  <si>
    <t>FIN03</t>
  </si>
  <si>
    <t>EMP112</t>
  </si>
  <si>
    <t>Left</t>
  </si>
  <si>
    <t>EMP030</t>
  </si>
  <si>
    <t>OPS06</t>
  </si>
  <si>
    <t>EMP096</t>
  </si>
  <si>
    <t>EMP098</t>
  </si>
  <si>
    <t>EMP095</t>
  </si>
  <si>
    <t>EMP140</t>
  </si>
  <si>
    <t>SAL05</t>
  </si>
  <si>
    <t>Active</t>
  </si>
  <si>
    <t>EMP020</t>
  </si>
  <si>
    <t>sal05</t>
  </si>
  <si>
    <t>$118,635</t>
  </si>
  <si>
    <t>EMP057</t>
  </si>
  <si>
    <t>Actv</t>
  </si>
  <si>
    <t>EMP016</t>
  </si>
  <si>
    <t>mkt04</t>
  </si>
  <si>
    <t>EMP070</t>
  </si>
  <si>
    <t>EMP025</t>
  </si>
  <si>
    <t>EMP031</t>
  </si>
  <si>
    <t>EMP126</t>
  </si>
  <si>
    <t>EMP109</t>
  </si>
  <si>
    <t>EMP066</t>
  </si>
  <si>
    <t>EMP120</t>
  </si>
  <si>
    <t>EMP019</t>
  </si>
  <si>
    <t>EMP013</t>
  </si>
  <si>
    <t>EMP010</t>
  </si>
  <si>
    <t>EMP032</t>
  </si>
  <si>
    <t>EMP082</t>
  </si>
  <si>
    <t>EMP052</t>
  </si>
  <si>
    <t>EMP129</t>
  </si>
  <si>
    <t>$77,610</t>
  </si>
  <si>
    <t>EMP146</t>
  </si>
  <si>
    <t>it02</t>
  </si>
  <si>
    <t>$50,873</t>
  </si>
  <si>
    <t>EMP099</t>
  </si>
  <si>
    <t>fin03</t>
  </si>
  <si>
    <t>EMP015</t>
  </si>
  <si>
    <t>EMP076</t>
  </si>
  <si>
    <t>EMP137</t>
  </si>
  <si>
    <t>EMP056</t>
  </si>
  <si>
    <t>EMP125</t>
  </si>
  <si>
    <t>HR01</t>
  </si>
  <si>
    <t>EMP085</t>
  </si>
  <si>
    <t>EMP106</t>
  </si>
  <si>
    <t>EMP043</t>
  </si>
  <si>
    <t>EMP068</t>
  </si>
  <si>
    <t>EMP128</t>
  </si>
  <si>
    <t>EMP027</t>
  </si>
  <si>
    <t>EMP136</t>
  </si>
  <si>
    <t>EMP079</t>
  </si>
  <si>
    <t>EMP149</t>
  </si>
  <si>
    <t>$66,606</t>
  </si>
  <si>
    <t>Resigned</t>
  </si>
  <si>
    <t>EMP037</t>
  </si>
  <si>
    <t>EMP077</t>
  </si>
  <si>
    <t>EMP023</t>
  </si>
  <si>
    <t>EMP133</t>
  </si>
  <si>
    <t>EMP141</t>
  </si>
  <si>
    <t>EMP012</t>
  </si>
  <si>
    <t>EMP080</t>
  </si>
  <si>
    <t>$75,023</t>
  </si>
  <si>
    <t>EMP069</t>
  </si>
  <si>
    <t>EMP150</t>
  </si>
  <si>
    <t>EMP028</t>
  </si>
  <si>
    <t>EMP087</t>
  </si>
  <si>
    <t>EMP119</t>
  </si>
  <si>
    <t>EMP042</t>
  </si>
  <si>
    <t>EMP005</t>
  </si>
  <si>
    <t>EMP033</t>
  </si>
  <si>
    <t>hr01</t>
  </si>
  <si>
    <t>EMP061</t>
  </si>
  <si>
    <t>EMP102</t>
  </si>
  <si>
    <t>EMP067</t>
  </si>
  <si>
    <t>EMP017</t>
  </si>
  <si>
    <t>EMP123</t>
  </si>
  <si>
    <t>$75,519</t>
  </si>
  <si>
    <t>EMP011</t>
  </si>
  <si>
    <t>EMP091</t>
  </si>
  <si>
    <t>EMP145</t>
  </si>
  <si>
    <t>$50,936</t>
  </si>
  <si>
    <t>EMP001</t>
  </si>
  <si>
    <t>$111,240</t>
  </si>
  <si>
    <t>EMP113</t>
  </si>
  <si>
    <t>EMP065</t>
  </si>
  <si>
    <t>EMP045</t>
  </si>
  <si>
    <t>EMP083</t>
  </si>
  <si>
    <t>EMP029</t>
  </si>
  <si>
    <t>EMP041</t>
  </si>
  <si>
    <t>EMP026</t>
  </si>
  <si>
    <t>EMP024</t>
  </si>
  <si>
    <t>ops06</t>
  </si>
  <si>
    <t>EMP111</t>
  </si>
  <si>
    <t>EMP040</t>
  </si>
  <si>
    <t>$86,246</t>
  </si>
  <si>
    <t>EMP086</t>
  </si>
  <si>
    <t>EMP124</t>
  </si>
  <si>
    <t>EMP132</t>
  </si>
  <si>
    <t>EMP048</t>
  </si>
  <si>
    <t>$47,694</t>
  </si>
  <si>
    <t>EMP114</t>
  </si>
  <si>
    <t>EMP062</t>
  </si>
  <si>
    <t>EMP074</t>
  </si>
  <si>
    <t>EMP034</t>
  </si>
  <si>
    <t>EMP105</t>
  </si>
  <si>
    <t>EMP118</t>
  </si>
  <si>
    <t>EMP063</t>
  </si>
  <si>
    <t>EMP094</t>
  </si>
  <si>
    <t>$77,545</t>
  </si>
  <si>
    <t>EMP097</t>
  </si>
  <si>
    <t>EMP054</t>
  </si>
  <si>
    <t>EMP006</t>
  </si>
  <si>
    <t>EMP110</t>
  </si>
  <si>
    <t>$88,056</t>
  </si>
  <si>
    <t>EMP147</t>
  </si>
  <si>
    <t>EMP050</t>
  </si>
  <si>
    <t>$115,288</t>
  </si>
  <si>
    <t>EMP036</t>
  </si>
  <si>
    <t>EMP081</t>
  </si>
  <si>
    <t>EMP078</t>
  </si>
  <si>
    <t>EMP035</t>
  </si>
  <si>
    <t>EMP047</t>
  </si>
  <si>
    <t>EMP008</t>
  </si>
  <si>
    <t>EMP044</t>
  </si>
  <si>
    <t>$49,942</t>
  </si>
  <si>
    <t>EMP071</t>
  </si>
  <si>
    <t>EMP115</t>
  </si>
  <si>
    <t>EMP092</t>
  </si>
  <si>
    <t>EMP084</t>
  </si>
  <si>
    <t>EMP142</t>
  </si>
  <si>
    <t>EMP143</t>
  </si>
  <si>
    <t>$77,737</t>
  </si>
  <si>
    <t>EMP090</t>
  </si>
  <si>
    <t>$95,686</t>
  </si>
  <si>
    <t>EMP009</t>
  </si>
  <si>
    <t>EMP014</t>
  </si>
  <si>
    <t>$109,121</t>
  </si>
  <si>
    <t>EMP060</t>
  </si>
  <si>
    <t>$112,791</t>
  </si>
  <si>
    <t>EMP135</t>
  </si>
  <si>
    <t>EMP004</t>
  </si>
  <si>
    <t>EMP018</t>
  </si>
  <si>
    <t>EMP039</t>
  </si>
  <si>
    <t>EMP073</t>
  </si>
  <si>
    <t>EMP138</t>
  </si>
  <si>
    <t>EMP007</t>
  </si>
  <si>
    <t>EMP144</t>
  </si>
  <si>
    <t>EMP101</t>
  </si>
  <si>
    <t>EMP003</t>
  </si>
  <si>
    <t>EMP121</t>
  </si>
  <si>
    <t>$68,092</t>
  </si>
  <si>
    <t>EMP064</t>
  </si>
  <si>
    <t>EMP116</t>
  </si>
  <si>
    <t>EMP055</t>
  </si>
  <si>
    <t>EMP108</t>
  </si>
  <si>
    <t>EMP051</t>
  </si>
  <si>
    <t>EMP059</t>
  </si>
  <si>
    <t>EMP049</t>
  </si>
  <si>
    <t>$115,618</t>
  </si>
  <si>
    <t>EMP089</t>
  </si>
  <si>
    <t>$110,618</t>
  </si>
  <si>
    <t>EMP022</t>
  </si>
  <si>
    <t>EMP058</t>
  </si>
  <si>
    <t>EMP130</t>
  </si>
  <si>
    <t>EMP038</t>
  </si>
  <si>
    <t>$61,547</t>
  </si>
  <si>
    <t>EMP148</t>
  </si>
  <si>
    <t>EMP002</t>
  </si>
  <si>
    <t>EMP053</t>
  </si>
  <si>
    <t>EMP131</t>
  </si>
  <si>
    <t>EMP104</t>
  </si>
  <si>
    <t>EMP100</t>
  </si>
  <si>
    <t>EMP117</t>
  </si>
  <si>
    <t>$108,119</t>
  </si>
  <si>
    <t>EMP088</t>
  </si>
  <si>
    <t>EMP075</t>
  </si>
  <si>
    <t>EMP122</t>
  </si>
  <si>
    <t>EMP021</t>
  </si>
  <si>
    <t>EMP072</t>
  </si>
  <si>
    <t>EMP107</t>
  </si>
  <si>
    <t>EMP093</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</si>
  <si>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</si>
  <si>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</si>
  <si>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</si>
  <si>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</si>
  <si>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</si>
  <si>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</si>
  <si>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</si>
  <si>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</si>
  <si>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</si>
  <si>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</si>
  <si>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</si>
  <si>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</si>
  <si>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</si>
  <si>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</si>
  <si>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</si>
  <si>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</si>
  <si>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</si>
  <si>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</si>
  <si>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</si>
  <si>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HR EXECUTIVE ANALYTICS SUMMARY</t>
  </si>
  <si>
    <t>Departmental Key Metrics (Headcount, Salary &amp; Attrition)</t>
  </si>
  <si>
    <t>Total Headcount</t>
  </si>
  <si>
    <t>Average Salary</t>
  </si>
  <si>
    <t>Active Count</t>
  </si>
  <si>
    <t>Left Count</t>
  </si>
  <si>
    <t>Attrition Rate</t>
  </si>
  <si>
    <t>Total / Average</t>
  </si>
  <si>
    <t>Performance Analysis by Employment Status</t>
  </si>
  <si>
    <t>Average Performance Score</t>
  </si>
  <si>
    <t>Row Labels</t>
  </si>
  <si>
    <t>Unknown Dept</t>
  </si>
  <si>
    <t>Grand Total</t>
  </si>
  <si>
    <t>Count of Emp ID</t>
  </si>
  <si>
    <t>Headcount &amp; Salary Analysis</t>
  </si>
  <si>
    <t>William Rodriguez</t>
  </si>
  <si>
    <t>Richard Williams</t>
  </si>
  <si>
    <t>Melissa Johnson</t>
  </si>
  <si>
    <t>John Martinez</t>
  </si>
  <si>
    <t>Jane Davis</t>
  </si>
  <si>
    <t>Thomas Jones</t>
  </si>
  <si>
    <t>David Williams</t>
  </si>
  <si>
    <t>Thomas Williams</t>
  </si>
  <si>
    <t>N/A Rodriguez</t>
  </si>
  <si>
    <t>Jane Gonzalez</t>
  </si>
  <si>
    <t>Thomas Rodriguez</t>
  </si>
  <si>
    <t>Michael Smith</t>
  </si>
  <si>
    <t>Emily Jones</t>
  </si>
  <si>
    <t>Michael Wilson</t>
  </si>
  <si>
    <t>Jessica Johnson</t>
  </si>
  <si>
    <t>Michael Hernandez</t>
  </si>
  <si>
    <t>Average of Salary</t>
  </si>
  <si>
    <t>Count of Perf_Score</t>
  </si>
  <si>
    <t>Performance By Status Analysis</t>
  </si>
  <si>
    <t>Count of Eligible Bonus Amount</t>
  </si>
  <si>
    <t>Employees Analysis</t>
  </si>
  <si>
    <t>Bonus Payout Analysis </t>
  </si>
  <si>
    <t>Emily Brown</t>
  </si>
  <si>
    <t>Richard Hernandez</t>
  </si>
  <si>
    <t>Emily Gonzalez</t>
  </si>
  <si>
    <t>Thomas Smith</t>
  </si>
  <si>
    <t>Emily Johnson</t>
  </si>
  <si>
    <t>John Wilson</t>
  </si>
  <si>
    <t>Jessica Smith</t>
  </si>
  <si>
    <t>Michael Martinez</t>
  </si>
  <si>
    <t>Emily Miller</t>
  </si>
  <si>
    <t>Emily Hernandez</t>
  </si>
  <si>
    <t>Jane Williams</t>
  </si>
  <si>
    <t>Jane Miller</t>
  </si>
  <si>
    <t>Robert Jones</t>
  </si>
  <si>
    <t>Emily Davis</t>
  </si>
  <si>
    <t>James Martinez</t>
  </si>
  <si>
    <t>Ashley Lopez</t>
  </si>
  <si>
    <t>Amanda Gonzalez</t>
  </si>
  <si>
    <t>Michael Rodriguez</t>
  </si>
  <si>
    <t>Ashley Williams</t>
  </si>
  <si>
    <t>John Rodriguez</t>
  </si>
  <si>
    <t>Thomas Hernandez</t>
  </si>
  <si>
    <t>Michael Johnson</t>
  </si>
  <si>
    <t>Sarah Brown</t>
  </si>
  <si>
    <t>Jane Martinez</t>
  </si>
  <si>
    <t>Melissa Brown</t>
  </si>
  <si>
    <t>Sarah Miller</t>
  </si>
  <si>
    <t>Emily Wilson</t>
  </si>
  <si>
    <t>David Hernandez</t>
  </si>
  <si>
    <t>James Smith</t>
  </si>
  <si>
    <t>Sarah Williams</t>
  </si>
  <si>
    <t>Amanda Lopez</t>
  </si>
  <si>
    <t>Thomas Lopez</t>
  </si>
  <si>
    <t>Amanda Johnson</t>
  </si>
  <si>
    <t>John Davis</t>
  </si>
  <si>
    <t>James Johnson</t>
  </si>
  <si>
    <t>Richard Davis</t>
  </si>
  <si>
    <t>Emily Garcia</t>
  </si>
  <si>
    <t>Jane Anderson</t>
  </si>
  <si>
    <t>Thomas Garcia</t>
  </si>
  <si>
    <t>David Martinez</t>
  </si>
  <si>
    <t>Michael Anderson</t>
  </si>
  <si>
    <t>Robert Johnson</t>
  </si>
  <si>
    <t>Robert Miller</t>
  </si>
  <si>
    <t>Thomas Davis</t>
  </si>
  <si>
    <t>Michael Miller</t>
  </si>
  <si>
    <t>Richard Gonzalez</t>
  </si>
  <si>
    <t>Melissa Williams</t>
  </si>
  <si>
    <t>William Garcia</t>
  </si>
  <si>
    <t>John Gonzalez</t>
  </si>
  <si>
    <t>James Gonzalez</t>
  </si>
  <si>
    <t>David Wilson</t>
  </si>
  <si>
    <t>Jane Rodriguez</t>
  </si>
  <si>
    <t>Jessica Garcia</t>
  </si>
  <si>
    <t>Richard Smith</t>
  </si>
  <si>
    <t>Melissa Wilson</t>
  </si>
  <si>
    <t>John Johnson</t>
  </si>
  <si>
    <t>Melissa Anderson</t>
  </si>
  <si>
    <t>William Gonzalez</t>
  </si>
  <si>
    <t>Jessica Anderson</t>
  </si>
  <si>
    <t>Thomas Miller</t>
  </si>
  <si>
    <t>N/A Smith</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</si>
  <si>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</si>
  <si>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</si>
  <si>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</si>
  <si>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</si>
  <si>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</si>
  <si>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</si>
  <si>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</si>
  <si>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</si>
  <si>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</si>
  <si>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</si>
  <si>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</si>
  <si>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</si>
  <si>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</si>
  <si>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</si>
  <si>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</si>
  <si>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</si>
  <si>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</si>
  <si>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</si>
  <si>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</si>
  <si>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</si>
  <si>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</si>
  <si>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</si>
  <si>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</si>
  <si>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</si>
  <si>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</si>
  <si>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John Hernandez</t>
  </si>
  <si>
    <t>Sarah Gonzalez</t>
  </si>
  <si>
    <t>Melissa Miller</t>
  </si>
  <si>
    <t>Emily Martinez</t>
  </si>
  <si>
    <t xml:space="preserve">Full Name </t>
  </si>
  <si>
    <t>ACTIVE</t>
  </si>
  <si>
    <t>LEFT</t>
  </si>
  <si>
    <t>RESIGNED</t>
  </si>
  <si>
    <t>Bonus percentage</t>
  </si>
  <si>
    <t xml:space="preserve">Attrition </t>
  </si>
  <si>
    <t xml:space="preserve">Attrition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</si>
</sst>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
    <numFmt numFmtId="165" formatCode="\$#,##0"/>
    <numFmt numFmtId="166" formatCode="0.0%"/>
    <numFmt numFmtId="167" formatCode="&quot;$&quot;#,##0.00"/>
    <numFmt numFmtId="168" formatCode="&quot;$&quot;#,##0"/>
    <numFmt numFmtId="169" formatCode="0.000000"/>
  </numFmts>
  <fonts count="11" x14ac:knownFonts="1">
    <font>
      <sz val="11"/>
      <color theme="1"/>
      <name val="Calibri"/>
      <family val="2"/>
      <scheme val="minor"/>
    </font>
    <font>
      <b/>
      <sz val="11"/>
      <name val="Calibri"/>
    </font>
    <font>
      <b/>
      <sz val="11"/>
      <color rgb="FFFFFFFF"/>
      <name val="Calibri"/>
    </font>
    <font>
      <b/>
      <sz val="13"/>
      <color rgb="FF1F4E78"/>
      <name val="Calibri"/>
    </font>
    <font>
      <b/>
      <sz val="11"/>
      <name val="Calibri"/>
    </font>
    <font>
      <sz val="11"/>
      <color theme="1"/>
      <name val="Calibri"/>
      <family val="2"/>
      <scheme val="minor"/>
    </font>
    <font>
      <b/>
      <sz val="11"/>
      <color theme="1"/>
      <name val="Calibri"/>
      <family val="2"/>
      <scheme val="minor"/>
    </font>
    <font>
      <b/>
      <sz val="11"/>
      <color rgb="FFFFFFFF"/>
      <name val="Calibri"/>
      <family val="2"/>
    </font>
    <font>
      <b/>
      <sz val="16"/>
      <color rgb="FFFFFFFF"/>
      <name val="Calibri"/>
      <family val="2"/>
    </font>
    <font>
      <b/>
      <sz val="12"/>
      <color theme="1"/>
      <name val="Calibri"/>
      <family val="2"/>
      <scheme val="minor"/>
    </font>
    <font>
      <b/>
      <sz val="11"/>
      <color rgb="FF1F2328"/>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rgb="FFF2F2F2"/>
        <bgColor rgb="FFF2F2F2"/>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4"/>
        <bgColor indexed="64"/>
      </patternFill>
    </fill>
    <fill>
      <patternFill patternType="solid">
        <fgColor theme="8"/>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5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center"/>
    </xf>
    <xf numFmtId="0" fontId="3" fillId="0" borderId="0" xfId="0" applyFont="1"/>
    <xf numFmtId="3" fontId="0" fillId="0" borderId="1" xfId="0" applyNumberFormat="1" applyBorder="1"/>
    <xf numFmtId="165" fontId="0" fillId="0" borderId="1" xfId="0" applyNumberFormat="1" applyBorder="1"/>
    <xf numFmtId="166" fontId="0" fillId="0" borderId="1" xfId="0" applyNumberFormat="1" applyBorder="1"/>
    <xf numFmtId="0" fontId="4" fillId="3" borderId="1" xfId="0" applyFont="1" applyFill="1" applyBorder="1"/>
    <xf numFmtId="165" fontId="4" fillId="3" borderId="1" xfId="0" applyNumberFormat="1" applyFont="1" applyFill="1" applyBorder="1"/>
    <xf numFmtId="166" fontId="4" fillId="3" borderId="1" xfId="0" applyNumberFormat="1" applyFont="1" applyFill="1" applyBorder="1"/>
    <xf numFmtId="0" fontId="2" fillId="2" borderId="1" xfId="0" applyFont="1" applyFill="1" applyBorder="1" applyAlignment="1">
      <alignment horizontal="center" vertical="center"/>
    </xf>
    <xf numFmtId="2" fontId="0" fillId="0" borderId="1" xfId="0" applyNumberFormat="1" applyBorder="1"/>
    <xf numFmtId="0" fontId="1" fillId="0" borderId="2" xfId="0" applyFont="1" applyBorder="1" applyAlignment="1">
      <alignment horizontal="center" vertical="top"/>
    </xf>
    <xf numFmtId="0" fontId="0" fillId="0" borderId="0" xfId="0" applyAlignment="1">
      <alignment horizontal="left"/>
    </xf>
    <xf numFmtId="0" fontId="0" fillId="0" borderId="0" xfId="0" pivotButton="1"/>
    <xf numFmtId="167" fontId="0" fillId="0" borderId="0" xfId="0" applyNumberFormat="1"/>
    <xf numFmtId="0" fontId="2" fillId="2" borderId="0" xfId="0" applyFont="1" applyFill="1" applyAlignment="1">
      <alignment horizontal="center" vertical="center" wrapText="1"/>
    </xf>
    <xf numFmtId="0" fontId="2" fillId="2" borderId="0" xfId="0" applyFont="1" applyFill="1" applyAlignment="1">
      <alignment vertical="center" wrapText="1"/>
    </xf>
    <xf numFmtId="0" fontId="0" fillId="0" borderId="0" xfId="0" applyAlignment="1">
      <alignment horizontal="left" vertical="center"/>
    </xf>
    <xf numFmtId="164" fontId="0" fillId="0" borderId="0" xfId="0" applyNumberFormat="1" applyAlignment="1">
      <alignment horizontal="right" vertical="center"/>
    </xf>
    <xf numFmtId="49" fontId="0" fillId="0" borderId="0" xfId="0" applyNumberFormat="1" applyAlignment="1">
      <alignment horizontal="left"/>
    </xf>
    <xf numFmtId="14" fontId="2" fillId="2" borderId="0" xfId="0" applyNumberFormat="1" applyFont="1" applyFill="1" applyAlignment="1">
      <alignment horizontal="center" vertical="top" wrapText="1"/>
    </xf>
    <xf numFmtId="14" fontId="0" fillId="0" borderId="0" xfId="0" applyNumberFormat="1" applyAlignment="1">
      <alignment horizontal="left" vertical="top"/>
    </xf>
    <xf numFmtId="168" fontId="0" fillId="0" borderId="0" xfId="1" applyNumberFormat="1" applyFont="1" applyBorder="1" applyAlignment="1">
      <alignment horizontal="right"/>
    </xf>
    <xf numFmtId="0" fontId="6" fillId="5" borderId="0" xfId="0" applyFont="1" applyFill="1" applyAlignment="1">
      <alignment horizontal="center"/>
    </xf>
    <xf numFmtId="0" fontId="8" fillId="2" borderId="0" xfId="0" applyFont="1" applyFill="1" applyAlignment="1">
      <alignment horizontal="center" vertical="center"/>
    </xf>
    <xf numFmtId="0" fontId="6" fillId="0" borderId="0" xfId="0" applyFont="1"/>
    <xf numFmtId="0" fontId="7" fillId="2" borderId="0" xfId="0" applyFont="1" applyFill="1" applyAlignment="1">
      <alignment horizontal="center" vertical="center" wrapText="1"/>
    </xf>
    <xf numFmtId="168" fontId="0" fillId="0" borderId="0" xfId="0" applyNumberFormat="1"/>
    <xf numFmtId="169" fontId="0" fillId="0" borderId="0" xfId="0" applyNumberFormat="1"/>
    <xf numFmtId="1" fontId="2" fillId="2" borderId="0" xfId="0" applyNumberFormat="1" applyFont="1" applyFill="1" applyAlignment="1">
      <alignment horizontal="left" vertical="center" wrapText="1"/>
    </xf>
    <xf numFmtId="1" fontId="0" fillId="0" borderId="0" xfId="0" applyNumberFormat="1" applyAlignment="1">
      <alignment horizontal="left"/>
    </xf>
    <xf numFmtId="1" fontId="2" fillId="2" borderId="0" xfId="0" applyNumberFormat="1" applyFont="1" applyFill="1" applyAlignment="1">
      <alignment horizontal="center" vertical="center" wrapText="1"/>
    </xf>
    <xf numFmtId="1" fontId="0" fillId="0" borderId="0" xfId="0" applyNumberFormat="1" applyAlignment="1">
      <alignment horizontal="right" vertical="center"/>
    </xf>
    <xf numFmtId="1" fontId="0" fillId="0" borderId="0" xfId="0" applyNumberFormat="1"/>
    <xf numFmtId="0" fontId="0" fillId="0" borderId="0" xfId="0" applyAlignment="1"/>
    <xf numFmtId="14" fontId="0" fillId="0" borderId="0" xfId="0" applyNumberFormat="1"/>
    <xf numFmtId="9" fontId="7" fillId="2" borderId="0" xfId="2" applyFont="1" applyFill="1" applyAlignment="1">
      <alignment horizontal="center" vertical="center" wrapText="1"/>
    </xf>
    <xf numFmtId="9" fontId="0" fillId="0" borderId="0" xfId="2" applyFont="1" applyAlignment="1">
      <alignment horizontal="left" vertical="center"/>
    </xf>
    <xf numFmtId="9" fontId="0" fillId="0" borderId="0" xfId="2"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xf numFmtId="168" fontId="7" fillId="2" borderId="0" xfId="1" applyNumberFormat="1" applyFont="1" applyFill="1" applyBorder="1" applyAlignment="1">
      <alignment horizontal="right" vertical="center" wrapText="1"/>
    </xf>
    <xf numFmtId="0" fontId="7" fillId="2" borderId="2" xfId="0" applyFont="1" applyFill="1" applyBorder="1" applyAlignment="1">
      <alignment horizontal="center" vertical="center" wrapText="1"/>
    </xf>
    <xf numFmtId="0" fontId="10" fillId="6" borderId="0" xfId="0" applyFont="1" applyFill="1" applyAlignment="1">
      <alignment horizontal="center"/>
    </xf>
    <xf numFmtId="0" fontId="10" fillId="4" borderId="0" xfId="0" applyFont="1" applyFill="1" applyAlignment="1">
      <alignment horizontal="center"/>
    </xf>
    <xf numFmtId="0" fontId="6" fillId="7" borderId="0" xfId="0" applyFont="1" applyFill="1" applyAlignment="1">
      <alignment horizontal="left"/>
    </xf>
    <xf numFmtId="0" fontId="9" fillId="8" borderId="0" xfId="0" applyFont="1" applyFill="1" applyAlignment="1">
      <alignment horizontal="center"/>
    </xf>
  </cellXfs>
  <cellStyles count="3">
    <cellStyle name="Comma" xfId="1" builtinId="3"/>
    <cellStyle name="Normal" xfId="0" builtinId="0"/>
    <cellStyle name="Percent" xfId="2" builtinId="5"/>
  </cellStyles>
  <dxfs count="23">
    <dxf>
      <numFmt numFmtId="0" formatCode="General"/>
      <alignment horizontal="left" vertical="center" textRotation="0" wrapText="0" indent="0" justifyLastLine="0" shrinkToFit="0" readingOrder="0"/>
    </dxf>
    <dxf>
      <numFmt numFmtId="167" formatCode="&quot;$&quot;#,##0.00"/>
    </dxf>
    <dxf>
      <numFmt numFmtId="164" formatCode="\$#,##0.00"/>
      <alignment horizontal="righ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9" formatCode="m/d/yyyy"/>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8" formatCode="&quot;$&quot;#,##0"/>
      <alignment horizontal="right" vertical="bottom" textRotation="0" wrapText="0" indent="0" justifyLastLine="0" shrinkToFit="0" readingOrder="0"/>
    </dxf>
    <dxf>
      <numFmt numFmtId="1" formatCode="0"/>
      <alignment horizontal="right" vertical="center" textRotation="0" wrapText="0" indent="0" justifyLastLine="0" shrinkToFit="0" readingOrder="0"/>
    </dxf>
    <dxf>
      <alignment horizontal="left" vertical="center" textRotation="0" wrapText="0" indent="0" justifyLastLine="0" shrinkToFit="0" readingOrder="0"/>
    </dxf>
    <dxf>
      <numFmt numFmtId="1" formatCode="0"/>
      <alignment horizontal="left" vertical="bottom" textRotation="0" wrapText="0" indent="0" justifyLastLine="0" shrinkToFit="0" readingOrder="0"/>
    </dxf>
    <dxf>
      <alignment horizontal="general" vertical="bottom" textRotation="0" wrapText="0" indent="0" justifyLastLine="0" shrinkToFit="0" readingOrder="0"/>
    </dxf>
    <dxf>
      <numFmt numFmtId="30" formatCode="@"/>
      <alignment horizontal="left"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left style="thin">
          <color auto="1"/>
        </left>
        <right style="thin">
          <color auto="1"/>
        </right>
        <top style="thin">
          <color auto="1"/>
        </top>
        <bottom style="thin">
          <color auto="1"/>
        </bottom>
      </border>
    </dxf>
    <dxf>
      <alignment horizontal="lef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[HR_Capstone_Completed_Okolo Henry Ugochukwu.xlsx]Analysis!PivotTable1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Salary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Count of Emp ID</c:v>
                </c:pt>
              </c:strCache>
            </c:strRef>
          </c:tx>
          <c:spPr>
            <a:solidFill>
              <a:schemeClr val="accent1"/>
            </a:solidFill>
            <a:ln>
              <a:noFill/>
            </a:ln>
            <a:effectLst/>
          </c:spPr>
          <c:invertIfNegative val="0"/>
          <c:cat>
            <c:strRef>
              <c:f>Analysis!$A$4:$A$10</c:f>
              <c:strCache>
                <c:ptCount val="6"/>
                <c:pt idx="0">
                  <c:v>Human Resources</c:v>
                </c:pt>
                <c:pt idx="1">
                  <c:v>Finance</c:v>
                </c:pt>
                <c:pt idx="2">
                  <c:v>Marketing</c:v>
                </c:pt>
                <c:pt idx="3">
                  <c:v>Sales</c:v>
                </c:pt>
                <c:pt idx="4">
                  <c:v>Information Technology</c:v>
                </c:pt>
                <c:pt idx="5">
                  <c:v>Unknown Dept</c:v>
                </c:pt>
              </c:strCache>
            </c:strRef>
          </c:cat>
          <c:val>
            <c:numRef>
              <c:f>Analysis!$B$4:$B$10</c:f>
              <c:numCache>
                <c:formatCode>General</c:formatCode>
                <c:ptCount val="6"/>
                <c:pt idx="0">
                  <c:v>18</c:v>
                </c:pt>
                <c:pt idx="1">
                  <c:v>17</c:v>
                </c:pt>
                <c:pt idx="2">
                  <c:v>19</c:v>
                </c:pt>
                <c:pt idx="3">
                  <c:v>31</c:v>
                </c:pt>
                <c:pt idx="4">
                  <c:v>36</c:v>
                </c:pt>
                <c:pt idx="5">
                  <c:v>29</c:v>
                </c:pt>
              </c:numCache>
            </c:numRef>
          </c:val>
          <c:extLst>
            <c:ext xmlns:c16="http://schemas.microsoft.com/office/drawing/2014/chart" uri="{C3380CC4-5D6E-409C-BE32-E72D297353CC}">
              <c16:uniqueId val="{00000000-6805-4E85-A927-735EDA0A19FC}"/>
            </c:ext>
          </c:extLst>
        </c:ser>
        <c:ser>
          <c:idx val="1"/>
          <c:order val="1"/>
          <c:tx>
            <c:strRef>
              <c:f>Analysis!$C$3</c:f>
              <c:strCache>
                <c:ptCount val="1"/>
                <c:pt idx="0">
                  <c:v>Average of Salary</c:v>
                </c:pt>
              </c:strCache>
            </c:strRef>
          </c:tx>
          <c:spPr>
            <a:solidFill>
              <a:schemeClr val="accent2"/>
            </a:solidFill>
            <a:ln>
              <a:noFill/>
            </a:ln>
            <a:effectLst/>
          </c:spPr>
          <c:invertIfNegative val="0"/>
          <c:cat>
            <c:strRef>
              <c:f>Analysis!$A$4:$A$10</c:f>
              <c:strCache>
                <c:ptCount val="6"/>
                <c:pt idx="0">
                  <c:v>Human Resources</c:v>
                </c:pt>
                <c:pt idx="1">
                  <c:v>Finance</c:v>
                </c:pt>
                <c:pt idx="2">
                  <c:v>Marketing</c:v>
                </c:pt>
                <c:pt idx="3">
                  <c:v>Sales</c:v>
                </c:pt>
                <c:pt idx="4">
                  <c:v>Information Technology</c:v>
                </c:pt>
                <c:pt idx="5">
                  <c:v>Unknown Dept</c:v>
                </c:pt>
              </c:strCache>
            </c:strRef>
          </c:cat>
          <c:val>
            <c:numRef>
              <c:f>Analysis!$C$4:$C$10</c:f>
              <c:numCache>
                <c:formatCode>"$"#,##0.00</c:formatCode>
                <c:ptCount val="6"/>
                <c:pt idx="0">
                  <c:v>88223.692307692312</c:v>
                </c:pt>
                <c:pt idx="1">
                  <c:v>87938.5</c:v>
                </c:pt>
                <c:pt idx="2">
                  <c:v>86693.133333333331</c:v>
                </c:pt>
                <c:pt idx="3">
                  <c:v>81083.352941176476</c:v>
                </c:pt>
                <c:pt idx="4">
                  <c:v>79893.409090909088</c:v>
                </c:pt>
                <c:pt idx="5">
                  <c:v>77933.083333333328</c:v>
                </c:pt>
              </c:numCache>
            </c:numRef>
          </c:val>
          <c:extLst>
            <c:ext xmlns:c16="http://schemas.microsoft.com/office/drawing/2014/chart" uri="{C3380CC4-5D6E-409C-BE32-E72D297353CC}">
              <c16:uniqueId val="{00000000-12BF-4DC9-85CB-F17DAA15432B}"/>
            </c:ext>
          </c:extLst>
        </c:ser>
        <c:dLbls>
          <c:showLegendKey val="0"/>
          <c:showVal val="0"/>
          <c:showCatName val="0"/>
          <c:showSerName val="0"/>
          <c:showPercent val="0"/>
          <c:showBubbleSize val="0"/>
        </c:dLbls>
        <c:gapWidth val="219"/>
        <c:overlap val="-27"/>
        <c:axId val="591790880"/>
        <c:axId val="1317057216"/>
      </c:barChart>
      <c:catAx>
        <c:axId val="59179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57216"/>
        <c:crosses val="autoZero"/>
        <c:auto val="1"/>
        <c:lblAlgn val="ctr"/>
        <c:lblOffset val="100"/>
        <c:noMultiLvlLbl val="0"/>
      </c:catAx>
      <c:valAx>
        <c:axId val="131705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[HR_Capstone_Completed_Okolo Henry Ugochukwu.xlsx]Analysis!PivotTable5</c:name>
    <c:fmtId val="5"/>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Performance By Status Analysis</a:t>
            </a:r>
            <a:r>
              <a:rPr lang="en-US" sz="1400" b="1" i="0" u="none" strike="noStrike" baseline="0">
                <a:effectLst/>
              </a:rPr>
              <a:t> </a:t>
            </a:r>
            <a:endParaRPr lang="en-US" b="1"/>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Analysis!$B$13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cat>
            <c:strRef>
              <c:f>Analysis!$A$14:$A$20</c:f>
              <c:strCache>
                <c:ptCount val="6"/>
                <c:pt idx="0">
                  <c:v> ACTIVE </c:v>
                </c:pt>
                <c:pt idx="1">
                  <c:v> LEFT </c:v>
                </c:pt>
                <c:pt idx="2">
                  <c:v>active</c:v>
                </c:pt>
                <c:pt idx="3">
                  <c:v>Actv</c:v>
                </c:pt>
                <c:pt idx="4">
                  <c:v>Left</c:v>
                </c:pt>
                <c:pt idx="5">
                  <c:v>Resigned</c:v>
                </c:pt>
              </c:strCache>
            </c:strRef>
          </c:cat>
          <c:val>
            <c:numRef>
              <c:f>Analysis!$B$14:$B$20</c:f>
              <c:numCache>
                <c:formatCode>General</c:formatCode>
                <c:ptCount val="6"/>
                <c:pt idx="0">
                  <c:v>29</c:v>
                </c:pt>
                <c:pt idx="1">
                  <c:v>11</c:v>
                </c:pt>
                <c:pt idx="2">
                  <c:v>56</c:v>
                </c:pt>
                <c:pt idx="3">
                  <c:v>31</c:v>
                </c:pt>
                <c:pt idx="4">
                  <c:v>13</c:v>
                </c:pt>
                <c:pt idx="5">
                  <c:v>10</c:v>
                </c:pt>
              </c:numCache>
            </c:numRef>
          </c:val>
          <c:extLst>
            <c:ext xmlns:c16="http://schemas.microsoft.com/office/drawing/2014/chart" uri="{C3380CC4-5D6E-409C-BE32-E72D297353CC}">
              <c16:uniqueId val="{0000000D-481F-4771-883B-EE62C81249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[HR_Capstone_Completed_Okolo Henry Ugochukwu.xlsx]Analysis!PivotTable6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i="0" u="none" strike="noStrike" baseline="0">
                <a:effectLst/>
              </a:rPr>
              <a:t>Bonus Payout Analysis</a:t>
            </a:r>
            <a:r>
              <a:rPr lang="en-US" sz="1400" b="1" i="0" u="none" strike="noStrike" baseline="0">
                <a:effectLst/>
              </a:rPr>
              <a:t> </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Analysis!$F$4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Analysis!$E$5:$E$10</c:f>
              <c:strCache>
                <c:ptCount val="5"/>
                <c:pt idx="0">
                  <c:v>Achieving</c:v>
                </c:pt>
                <c:pt idx="1">
                  <c:v>Developing</c:v>
                </c:pt>
                <c:pt idx="2">
                  <c:v>Exceeding</c:v>
                </c:pt>
                <c:pt idx="3">
                  <c:v>Needs Improvement</c:v>
                </c:pt>
                <c:pt idx="4">
                  <c:v>Outstanding</c:v>
                </c:pt>
              </c:strCache>
            </c:strRef>
          </c:cat>
          <c:val>
            <c:numRef>
              <c:f>Analysis!$F$5:$F$10</c:f>
              <c:numCache>
                <c:formatCode>General</c:formatCode>
                <c:ptCount val="5"/>
                <c:pt idx="0">
                  <c:v>41</c:v>
                </c:pt>
                <c:pt idx="1">
                  <c:v>41</c:v>
                </c:pt>
                <c:pt idx="2">
                  <c:v>22</c:v>
                </c:pt>
                <c:pt idx="3">
                  <c:v>28</c:v>
                </c:pt>
                <c:pt idx="4">
                  <c:v>18</c:v>
                </c:pt>
              </c:numCache>
            </c:numRef>
          </c:val>
          <c:extLst>
            <c:ext xmlns:c16="http://schemas.microsoft.com/office/drawing/2014/chart" uri="{C3380CC4-5D6E-409C-BE32-E72D297353CC}">
              <c16:uniqueId val="{0000000A-31E5-4793-9FB6-8E2CD9C9A5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44450</xdr:colOff>
      <xdr:row>0</xdr:row>
      <xdr:rowOff>69850</xdr:rowOff>
    </xdr:from>
    <xdr:to>
      <xdr:col>12</xdr:col>
      <xdr:colOff>533400</xdr:colOff>
      <xdr:row>20</xdr:row>
      <xdr:rowOff>69850</xdr:rowOff>
    </xdr:to>
    <xdr:sp macro="" textlink="">
      <xdr:nvSpPr>
        <xdr:cNvPr id="2" name="Rectangle: Rounded Corners 1">
          <a:extLst>
            <a:ext uri="{FF2B5EF4-FFF2-40B4-BE49-F238E27FC236}">
              <a16:creationId xmlns:a16="http://schemas.microsoft.com/office/drawing/2014/main" id="{07DB2301-63BA-8BE2-5AC7-504931BDFF87}"/>
            </a:ext>
          </a:extLst>
        </xdr:cNvPr>
        <xdr:cNvSpPr/>
      </xdr:nvSpPr>
      <xdr:spPr>
        <a:xfrm>
          <a:off x="44450" y="69850"/>
          <a:ext cx="7804150" cy="3683000"/>
        </a:xfrm>
        <a:prstGeom prst="roundRect">
          <a:avLst>
            <a:gd name="adj" fmla="val 0"/>
          </a:avLst>
        </a:prstGeom>
        <a:solidFill>
          <a:schemeClr val="bg2">
            <a:lumMod val="9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133350</xdr:rowOff>
    </xdr:from>
    <xdr:to>
      <xdr:col>2</xdr:col>
      <xdr:colOff>63500</xdr:colOff>
      <xdr:row>20</xdr:row>
      <xdr:rowOff>38100</xdr:rowOff>
    </xdr:to>
    <xdr:sp macro="" textlink="">
      <xdr:nvSpPr>
        <xdr:cNvPr id="3" name="Rectangle: Rounded Corners 2">
          <a:extLst>
            <a:ext uri="{FF2B5EF4-FFF2-40B4-BE49-F238E27FC236}">
              <a16:creationId xmlns:a16="http://schemas.microsoft.com/office/drawing/2014/main" id="{87180A4F-04F4-6338-E863-36FE030C66CA}"/>
            </a:ext>
          </a:extLst>
        </xdr:cNvPr>
        <xdr:cNvSpPr/>
      </xdr:nvSpPr>
      <xdr:spPr>
        <a:xfrm>
          <a:off x="76200" y="133350"/>
          <a:ext cx="1206500" cy="358775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139700</xdr:colOff>
      <xdr:row>3</xdr:row>
      <xdr:rowOff>101600</xdr:rowOff>
    </xdr:from>
    <xdr:to>
      <xdr:col>5</xdr:col>
      <xdr:colOff>12700</xdr:colOff>
      <xdr:row>8</xdr:row>
      <xdr:rowOff>133350</xdr:rowOff>
    </xdr:to>
    <xdr:sp macro="" textlink="">
      <xdr:nvSpPr>
        <xdr:cNvPr id="4" name="Rectangle: Rounded Corners 3">
          <a:extLst>
            <a:ext uri="{FF2B5EF4-FFF2-40B4-BE49-F238E27FC236}">
              <a16:creationId xmlns:a16="http://schemas.microsoft.com/office/drawing/2014/main" id="{4B1947D5-82A0-A76A-7398-286EB5450131}"/>
            </a:ext>
          </a:extLst>
        </xdr:cNvPr>
        <xdr:cNvSpPr/>
      </xdr:nvSpPr>
      <xdr:spPr>
        <a:xfrm>
          <a:off x="1358900" y="654050"/>
          <a:ext cx="1701800" cy="9525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u="sng">
              <a:solidFill>
                <a:schemeClr val="bg2"/>
              </a:solidFill>
            </a:rPr>
            <a:t>Average Salary</a:t>
          </a:r>
        </a:p>
      </xdr:txBody>
    </xdr:sp>
    <xdr:clientData/>
  </xdr:twoCellAnchor>
  <xdr:twoCellAnchor>
    <xdr:from>
      <xdr:col>7</xdr:col>
      <xdr:colOff>469900</xdr:colOff>
      <xdr:row>3</xdr:row>
      <xdr:rowOff>95250</xdr:rowOff>
    </xdr:from>
    <xdr:to>
      <xdr:col>10</xdr:col>
      <xdr:colOff>425450</xdr:colOff>
      <xdr:row>8</xdr:row>
      <xdr:rowOff>127000</xdr:rowOff>
    </xdr:to>
    <xdr:sp macro="" textlink="">
      <xdr:nvSpPr>
        <xdr:cNvPr id="5" name="Rectangle: Rounded Corners 4">
          <a:extLst>
            <a:ext uri="{FF2B5EF4-FFF2-40B4-BE49-F238E27FC236}">
              <a16:creationId xmlns:a16="http://schemas.microsoft.com/office/drawing/2014/main" id="{5AB9C85D-22DA-F0E4-5A82-A0D80BEE7125}"/>
            </a:ext>
          </a:extLst>
        </xdr:cNvPr>
        <xdr:cNvSpPr/>
      </xdr:nvSpPr>
      <xdr:spPr>
        <a:xfrm>
          <a:off x="4737100" y="647700"/>
          <a:ext cx="1784350" cy="9525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u="sng"/>
            <a:t>Total Attribution Rate </a:t>
          </a:r>
        </a:p>
      </xdr:txBody>
    </xdr:sp>
    <xdr:clientData/>
  </xdr:twoCellAnchor>
  <xdr:twoCellAnchor>
    <xdr:from>
      <xdr:col>5</xdr:col>
      <xdr:colOff>82550</xdr:colOff>
      <xdr:row>3</xdr:row>
      <xdr:rowOff>101600</xdr:rowOff>
    </xdr:from>
    <xdr:to>
      <xdr:col>7</xdr:col>
      <xdr:colOff>406400</xdr:colOff>
      <xdr:row>8</xdr:row>
      <xdr:rowOff>133350</xdr:rowOff>
    </xdr:to>
    <xdr:sp macro="" textlink="">
      <xdr:nvSpPr>
        <xdr:cNvPr id="6" name="Rectangle: Rounded Corners 5">
          <a:extLst>
            <a:ext uri="{FF2B5EF4-FFF2-40B4-BE49-F238E27FC236}">
              <a16:creationId xmlns:a16="http://schemas.microsoft.com/office/drawing/2014/main" id="{A8BF0506-3733-54B1-6206-1EAFF5685A62}"/>
            </a:ext>
          </a:extLst>
        </xdr:cNvPr>
        <xdr:cNvSpPr/>
      </xdr:nvSpPr>
      <xdr:spPr>
        <a:xfrm>
          <a:off x="3130550" y="654050"/>
          <a:ext cx="1543050" cy="9525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u="sng"/>
            <a:t>Total Employees </a:t>
          </a:r>
        </a:p>
      </xdr:txBody>
    </xdr:sp>
    <xdr:clientData/>
  </xdr:twoCellAnchor>
  <xdr:twoCellAnchor>
    <xdr:from>
      <xdr:col>2</xdr:col>
      <xdr:colOff>355600</xdr:colOff>
      <xdr:row>5</xdr:row>
      <xdr:rowOff>76200</xdr:rowOff>
    </xdr:from>
    <xdr:to>
      <xdr:col>4</xdr:col>
      <xdr:colOff>425450</xdr:colOff>
      <xdr:row>8</xdr:row>
      <xdr:rowOff>19050</xdr:rowOff>
    </xdr:to>
    <xdr:sp macro="" textlink="">
      <xdr:nvSpPr>
        <xdr:cNvPr id="7" name="Rectangle: Rounded Corners 6">
          <a:extLst>
            <a:ext uri="{FF2B5EF4-FFF2-40B4-BE49-F238E27FC236}">
              <a16:creationId xmlns:a16="http://schemas.microsoft.com/office/drawing/2014/main" id="{CBDAAC15-FA4A-68A3-C0B0-F122DB341A52}"/>
            </a:ext>
          </a:extLst>
        </xdr:cNvPr>
        <xdr:cNvSpPr/>
      </xdr:nvSpPr>
      <xdr:spPr>
        <a:xfrm>
          <a:off x="1574800" y="996950"/>
          <a:ext cx="1289050" cy="4953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2"/>
              </a:solidFill>
              <a:effectLst/>
              <a:latin typeface="+mn-lt"/>
              <a:ea typeface="+mn-ea"/>
              <a:cs typeface="+mn-cs"/>
            </a:rPr>
            <a:t>$82,713.43</a:t>
          </a:r>
          <a:r>
            <a:rPr lang="en-US" sz="1800">
              <a:effectLst/>
            </a:rPr>
            <a:t> </a:t>
          </a:r>
          <a:endParaRPr lang="en-US" sz="1800"/>
        </a:p>
      </xdr:txBody>
    </xdr:sp>
    <xdr:clientData/>
  </xdr:twoCellAnchor>
  <xdr:twoCellAnchor>
    <xdr:from>
      <xdr:col>8</xdr:col>
      <xdr:colOff>139700</xdr:colOff>
      <xdr:row>5</xdr:row>
      <xdr:rowOff>63500</xdr:rowOff>
    </xdr:from>
    <xdr:to>
      <xdr:col>10</xdr:col>
      <xdr:colOff>209550</xdr:colOff>
      <xdr:row>8</xdr:row>
      <xdr:rowOff>6350</xdr:rowOff>
    </xdr:to>
    <xdr:sp macro="" textlink="">
      <xdr:nvSpPr>
        <xdr:cNvPr id="8" name="Rectangle: Rounded Corners 7">
          <a:extLst>
            <a:ext uri="{FF2B5EF4-FFF2-40B4-BE49-F238E27FC236}">
              <a16:creationId xmlns:a16="http://schemas.microsoft.com/office/drawing/2014/main" id="{6B12D126-9BF1-75D5-FEB1-D05E012CBBB7}"/>
            </a:ext>
          </a:extLst>
        </xdr:cNvPr>
        <xdr:cNvSpPr/>
      </xdr:nvSpPr>
      <xdr:spPr>
        <a:xfrm>
          <a:off x="5016500" y="984250"/>
          <a:ext cx="1289050" cy="4953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150</a:t>
          </a:r>
        </a:p>
      </xdr:txBody>
    </xdr:sp>
    <xdr:clientData/>
  </xdr:twoCellAnchor>
  <xdr:twoCellAnchor>
    <xdr:from>
      <xdr:col>5</xdr:col>
      <xdr:colOff>196850</xdr:colOff>
      <xdr:row>5</xdr:row>
      <xdr:rowOff>95250</xdr:rowOff>
    </xdr:from>
    <xdr:to>
      <xdr:col>7</xdr:col>
      <xdr:colOff>266700</xdr:colOff>
      <xdr:row>8</xdr:row>
      <xdr:rowOff>38100</xdr:rowOff>
    </xdr:to>
    <xdr:sp macro="" textlink="">
      <xdr:nvSpPr>
        <xdr:cNvPr id="9" name="Rectangle: Rounded Corners 8">
          <a:extLst>
            <a:ext uri="{FF2B5EF4-FFF2-40B4-BE49-F238E27FC236}">
              <a16:creationId xmlns:a16="http://schemas.microsoft.com/office/drawing/2014/main" id="{DFC14CBE-E67E-11F1-539E-81AE45DA12A5}"/>
            </a:ext>
          </a:extLst>
        </xdr:cNvPr>
        <xdr:cNvSpPr/>
      </xdr:nvSpPr>
      <xdr:spPr>
        <a:xfrm>
          <a:off x="3244850" y="1016000"/>
          <a:ext cx="1289050" cy="4953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2"/>
              </a:solidFill>
            </a:rPr>
            <a:t>150</a:t>
          </a:r>
        </a:p>
      </xdr:txBody>
    </xdr:sp>
    <xdr:clientData/>
  </xdr:twoCellAnchor>
  <xdr:twoCellAnchor>
    <xdr:from>
      <xdr:col>2</xdr:col>
      <xdr:colOff>112888</xdr:colOff>
      <xdr:row>9</xdr:row>
      <xdr:rowOff>44450</xdr:rowOff>
    </xdr:from>
    <xdr:to>
      <xdr:col>5</xdr:col>
      <xdr:colOff>361950</xdr:colOff>
      <xdr:row>20</xdr:row>
      <xdr:rowOff>42333</xdr:rowOff>
    </xdr:to>
    <xdr:sp macro="" textlink="">
      <xdr:nvSpPr>
        <xdr:cNvPr id="13" name="Rectangle: Rounded Corners 12">
          <a:extLst>
            <a:ext uri="{FF2B5EF4-FFF2-40B4-BE49-F238E27FC236}">
              <a16:creationId xmlns:a16="http://schemas.microsoft.com/office/drawing/2014/main" id="{441AB5D0-B1F5-561F-2D02-73F350718E52}"/>
            </a:ext>
          </a:extLst>
        </xdr:cNvPr>
        <xdr:cNvSpPr/>
      </xdr:nvSpPr>
      <xdr:spPr>
        <a:xfrm>
          <a:off x="1326444" y="1695450"/>
          <a:ext cx="2069395" cy="2015772"/>
        </a:xfrm>
        <a:prstGeom prst="roundRect">
          <a:avLst>
            <a:gd name="adj" fmla="val 7365"/>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0</xdr:row>
      <xdr:rowOff>114300</xdr:rowOff>
    </xdr:from>
    <xdr:to>
      <xdr:col>10</xdr:col>
      <xdr:colOff>501650</xdr:colOff>
      <xdr:row>3</xdr:row>
      <xdr:rowOff>44450</xdr:rowOff>
    </xdr:to>
    <xdr:sp macro="" textlink="">
      <xdr:nvSpPr>
        <xdr:cNvPr id="14" name="Rectangle: Rounded Corners 13">
          <a:extLst>
            <a:ext uri="{FF2B5EF4-FFF2-40B4-BE49-F238E27FC236}">
              <a16:creationId xmlns:a16="http://schemas.microsoft.com/office/drawing/2014/main" id="{07C41B74-0115-5A0D-F7A0-475B91E65058}"/>
            </a:ext>
          </a:extLst>
        </xdr:cNvPr>
        <xdr:cNvSpPr/>
      </xdr:nvSpPr>
      <xdr:spPr>
        <a:xfrm>
          <a:off x="1314450" y="114300"/>
          <a:ext cx="5283200" cy="482600"/>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300" b="1"/>
            <a:t>HR Analytics Dashboard</a:t>
          </a:r>
        </a:p>
      </xdr:txBody>
    </xdr:sp>
    <xdr:clientData/>
  </xdr:twoCellAnchor>
  <xdr:twoCellAnchor>
    <xdr:from>
      <xdr:col>2</xdr:col>
      <xdr:colOff>162278</xdr:colOff>
      <xdr:row>9</xdr:row>
      <xdr:rowOff>107949</xdr:rowOff>
    </xdr:from>
    <xdr:to>
      <xdr:col>5</xdr:col>
      <xdr:colOff>289279</xdr:colOff>
      <xdr:row>19</xdr:row>
      <xdr:rowOff>169334</xdr:rowOff>
    </xdr:to>
    <xdr:graphicFrame macro="">
      <xdr:nvGraphicFramePr>
        <xdr:cNvPr id="15" name="Chart 14">
          <a:extLst>
            <a:ext uri="{FF2B5EF4-FFF2-40B4-BE49-F238E27FC236}">
              <a16:creationId xmlns:a16="http://schemas.microsoft.com/office/drawing/2014/main" id="{E09F7B6B-6B1D-4842-A5B3-681D965BB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412751</xdr:colOff>
      <xdr:row>9</xdr:row>
      <xdr:rowOff>21167</xdr:rowOff>
    </xdr:from>
    <xdr:to>
      <xdr:col>8</xdr:col>
      <xdr:colOff>529168</xdr:colOff>
      <xdr:row>20</xdr:row>
      <xdr:rowOff>35278</xdr:rowOff>
    </xdr:to>
    <xdr:sp macro="" textlink="">
      <xdr:nvSpPr>
        <xdr:cNvPr id="16" name="Rectangle: Rounded Corners 15">
          <a:extLst>
            <a:ext uri="{FF2B5EF4-FFF2-40B4-BE49-F238E27FC236}">
              <a16:creationId xmlns:a16="http://schemas.microsoft.com/office/drawing/2014/main" id="{C6273E18-A244-AE58-ECF1-411DE0291140}"/>
            </a:ext>
          </a:extLst>
        </xdr:cNvPr>
        <xdr:cNvSpPr/>
      </xdr:nvSpPr>
      <xdr:spPr>
        <a:xfrm>
          <a:off x="3446640" y="1672167"/>
          <a:ext cx="1936750" cy="2032000"/>
        </a:xfrm>
        <a:prstGeom prst="roundRect">
          <a:avLst>
            <a:gd name="adj" fmla="val 4743"/>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577850</xdr:colOff>
      <xdr:row>9</xdr:row>
      <xdr:rowOff>7056</xdr:rowOff>
    </xdr:from>
    <xdr:to>
      <xdr:col>12</xdr:col>
      <xdr:colOff>114300</xdr:colOff>
      <xdr:row>20</xdr:row>
      <xdr:rowOff>35277</xdr:rowOff>
    </xdr:to>
    <xdr:sp macro="" textlink="">
      <xdr:nvSpPr>
        <xdr:cNvPr id="17" name="Rectangle: Rounded Corners 16">
          <a:extLst>
            <a:ext uri="{FF2B5EF4-FFF2-40B4-BE49-F238E27FC236}">
              <a16:creationId xmlns:a16="http://schemas.microsoft.com/office/drawing/2014/main" id="{204D3FB8-81A5-5545-A5FD-FE20354B488A}"/>
            </a:ext>
          </a:extLst>
        </xdr:cNvPr>
        <xdr:cNvSpPr/>
      </xdr:nvSpPr>
      <xdr:spPr>
        <a:xfrm>
          <a:off x="5432072" y="1658056"/>
          <a:ext cx="1963561" cy="2046110"/>
        </a:xfrm>
        <a:prstGeom prst="roundRect">
          <a:avLst>
            <a:gd name="adj" fmla="val 7365"/>
          </a:avLst>
        </a:prstGeom>
        <a:solidFill>
          <a:schemeClr val="accent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9</xdr:row>
      <xdr:rowOff>101599</xdr:rowOff>
    </xdr:from>
    <xdr:to>
      <xdr:col>8</xdr:col>
      <xdr:colOff>488950</xdr:colOff>
      <xdr:row>19</xdr:row>
      <xdr:rowOff>176388</xdr:rowOff>
    </xdr:to>
    <xdr:graphicFrame macro="">
      <xdr:nvGraphicFramePr>
        <xdr:cNvPr id="18" name="Chart 17">
          <a:extLst>
            <a:ext uri="{FF2B5EF4-FFF2-40B4-BE49-F238E27FC236}">
              <a16:creationId xmlns:a16="http://schemas.microsoft.com/office/drawing/2014/main" id="{D14E9E58-D77A-435D-8AF6-280C6CFAB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12701</xdr:colOff>
      <xdr:row>9</xdr:row>
      <xdr:rowOff>69851</xdr:rowOff>
    </xdr:from>
    <xdr:to>
      <xdr:col>12</xdr:col>
      <xdr:colOff>76200</xdr:colOff>
      <xdr:row>19</xdr:row>
      <xdr:rowOff>141112</xdr:rowOff>
    </xdr:to>
    <xdr:graphicFrame macro="">
      <xdr:nvGraphicFramePr>
        <xdr:cNvPr id="19" name="Chart 18">
          <a:extLst>
            <a:ext uri="{FF2B5EF4-FFF2-40B4-BE49-F238E27FC236}">
              <a16:creationId xmlns:a16="http://schemas.microsoft.com/office/drawing/2014/main" id="{F2924D2D-B5A7-4BB5-971D-545AB2F7D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120650</xdr:colOff>
      <xdr:row>3</xdr:row>
      <xdr:rowOff>177800</xdr:rowOff>
    </xdr:from>
    <xdr:to>
      <xdr:col>2</xdr:col>
      <xdr:colOff>19050</xdr:colOff>
      <xdr:row>11</xdr:row>
      <xdr:rowOff>165099</xdr:rowOff>
    </xdr:to>
    <mc:AlternateContent xmlns:mc="http://schemas.openxmlformats.org/markup-compatibility/2006" xmlns:a14="http://schemas.microsoft.com/office/drawing/2010/main">
      <mc:Choice Requires="a14">
        <xdr:graphicFrame macro="">
          <xdr:nvGraphicFramePr>
            <xdr:cNvPr id="22" name="Salary ">
              <a:extLst>
                <a:ext uri="{FF2B5EF4-FFF2-40B4-BE49-F238E27FC236}">
                  <a16:creationId xmlns:a16="http://schemas.microsoft.com/office/drawing/2014/main" id="{1B325E0E-1D0A-4B02-92A7-2F36C79A705D}"/>
                </a:ext>
              </a:extLst>
            </xdr:cNvPr>
            <xdr:cNvGraphicFramePr/>
          </xdr:nvGraphicFramePr>
          <xdr:xfrm>
            <a:off x="0" y="0"/>
            <a:ext cx="0" cy="0"/>
          </xdr:xfrm>
          <a:graphic>
            <a:graphicData uri="http://schemas.microsoft.com/office/drawing/2010/slicer">
              <sle:slicer xmlns:sle="http://schemas.microsoft.com/office/drawing/2010/slicer" name="Salary "/>
            </a:graphicData>
          </a:graphic>
        </xdr:graphicFrame>
      </mc:Choice>
      <mc:Fallback xmlns="">
        <xdr:sp macro="" textlink="">
          <xdr:nvSpPr>
            <xdr:cNvPr id="0" name=""/>
            <xdr:cNvSpPr>
              <a:spLocks noTextEdit="1"/>
            </xdr:cNvSpPr>
          </xdr:nvSpPr>
          <xdr:spPr>
            <a:xfrm>
              <a:off x="120650" y="730250"/>
              <a:ext cx="1117600" cy="1460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12</xdr:row>
      <xdr:rowOff>6350</xdr:rowOff>
    </xdr:from>
    <xdr:to>
      <xdr:col>2</xdr:col>
      <xdr:colOff>12700</xdr:colOff>
      <xdr:row>19</xdr:row>
      <xdr:rowOff>139700</xdr:rowOff>
    </xdr:to>
    <mc:AlternateContent xmlns:mc="http://schemas.openxmlformats.org/markup-compatibility/2006" xmlns:a14="http://schemas.microsoft.com/office/drawing/2010/main">
      <mc:Choice Requires="a14">
        <xdr:graphicFrame macro="">
          <xdr:nvGraphicFramePr>
            <xdr:cNvPr id="23" name="Perf_Score 2">
              <a:extLst>
                <a:ext uri="{FF2B5EF4-FFF2-40B4-BE49-F238E27FC236}">
                  <a16:creationId xmlns:a16="http://schemas.microsoft.com/office/drawing/2014/main" id="{3B152FA8-48A3-47CE-B2D7-DE3A8B05DBEE}"/>
                </a:ext>
              </a:extLst>
            </xdr:cNvPr>
            <xdr:cNvGraphicFramePr/>
          </xdr:nvGraphicFramePr>
          <xdr:xfrm>
            <a:off x="0" y="0"/>
            <a:ext cx="0" cy="0"/>
          </xdr:xfrm>
          <a:graphic>
            <a:graphicData uri="http://schemas.microsoft.com/office/drawing/2010/slicer">
              <sle:slicer xmlns:sle="http://schemas.microsoft.com/office/drawing/2010/slicer" name="Perf_Score 2"/>
            </a:graphicData>
          </a:graphic>
        </xdr:graphicFrame>
      </mc:Choice>
      <mc:Fallback xmlns="">
        <xdr:sp macro="" textlink="">
          <xdr:nvSpPr>
            <xdr:cNvPr id="0" name=""/>
            <xdr:cNvSpPr>
              <a:spLocks noTextEdit="1"/>
            </xdr:cNvSpPr>
          </xdr:nvSpPr>
          <xdr:spPr>
            <a:xfrm>
              <a:off x="127000" y="2216150"/>
              <a:ext cx="11049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0</xdr:row>
      <xdr:rowOff>183753</xdr:rowOff>
    </xdr:from>
    <xdr:to>
      <xdr:col>1</xdr:col>
      <xdr:colOff>603250</xdr:colOff>
      <xdr:row>3</xdr:row>
      <xdr:rowOff>152400</xdr:rowOff>
    </xdr:to>
    <xdr:pic>
      <xdr:nvPicPr>
        <xdr:cNvPr id="24" name="Picture 23" descr="How to Implement HR Tech into Your Growing Business - Corporate Vision  Magazine">
          <a:extLst>
            <a:ext uri="{FF2B5EF4-FFF2-40B4-BE49-F238E27FC236}">
              <a16:creationId xmlns:a16="http://schemas.microsoft.com/office/drawing/2014/main" id="{CFDDCD79-9E34-31CB-92B8-7979DAB8CAD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6050" y="183753"/>
          <a:ext cx="1066800" cy="521097"/>
        </a:xfrm>
        <a:prstGeom prst="rect">
          <a:avLst/>
        </a:prstGeom>
        <a:noFill/>
        <a:ln>
          <a:solidFill>
            <a:schemeClr val="bg2"/>
          </a:solidFill>
        </a:ln>
        <a:effectLst>
          <a:outerShdw blurRad="50800" dist="38100" dir="5400000" algn="t"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527755</xdr:colOff>
      <xdr:row>0</xdr:row>
      <xdr:rowOff>101600</xdr:rowOff>
    </xdr:from>
    <xdr:to>
      <xdr:col>12</xdr:col>
      <xdr:colOff>501650</xdr:colOff>
      <xdr:row>8</xdr:row>
      <xdr:rowOff>127000</xdr:rowOff>
    </xdr:to>
    <xdr:pic>
      <xdr:nvPicPr>
        <xdr:cNvPr id="25" name="Picture 24">
          <a:extLst>
            <a:ext uri="{FF2B5EF4-FFF2-40B4-BE49-F238E27FC236}">
              <a16:creationId xmlns:a16="http://schemas.microsoft.com/office/drawing/2014/main" id="{CCCA7D11-5868-E896-5B0A-838486232AC3}"/>
            </a:ext>
          </a:extLst>
        </xdr:cNvPr>
        <xdr:cNvPicPr>
          <a:picLocks noChangeAspect="1"/>
        </xdr:cNvPicPr>
      </xdr:nvPicPr>
      <xdr:blipFill>
        <a:blip xmlns:r="http://schemas.openxmlformats.org/officeDocument/2006/relationships" r:embed="rId5"/>
        <a:stretch>
          <a:fillRect/>
        </a:stretch>
      </xdr:blipFill>
      <xdr:spPr>
        <a:xfrm>
          <a:off x="6623755" y="101600"/>
          <a:ext cx="1193095" cy="1498600"/>
        </a:xfrm>
        <a:prstGeom prst="rect">
          <a:avLst/>
        </a:prstGeom>
        <a:ln>
          <a:solidFill>
            <a:schemeClr val="accent1"/>
          </a:solidFill>
        </a:ln>
        <a:effectLst>
          <a:outerShdw blurRad="50800" dist="38100" dir="5400000" algn="t"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84939664352" createdVersion="8" refreshedVersion="8" minRefreshableVersion="3" recordCount="150" xr:uid="{28FF6B36-F383-44ED-A22C-77098BA50528}">
  <cacheSource type="worksheet">
    <worksheetSource name="Table3"/>
  </cacheSource>
  <cacheFields count="14">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acheField>
    <cacheField name="Last_Name" numFmtId="0">
      <sharedItems/>
    </cacheField>
    <cacheField name="Dept Code" numFmtId="0">
      <sharedItems/>
    </cacheField>
    <cacheField name="Dept Code2" numFmtId="0">
      <sharedItems containsBlank="1"/>
    </cacheField>
    <cacheField name="Hire Date" numFmtId="14">
      <sharedItems containsDate="1" containsMixedTypes="1" minDate="1915-03-11T00:00:00" maxDate="2023-12-13T00:00:00"/>
    </cacheField>
    <cacheField name="Salary" numFmtId="165">
      <sharedItems containsMixedTypes="1" containsNumber="1" containsInteger="1" minValue="45196" maxValue="118947" count="131">
        <n v="50361"/>
        <n v="112673"/>
        <s v="$114,425"/>
        <n v="103831"/>
        <n v="73785"/>
        <n v="115882"/>
        <n v="59980"/>
        <n v="68728"/>
        <n v="102139"/>
        <n v="94998"/>
        <s v="$118,635"/>
        <n v="76918"/>
        <n v="61408"/>
        <n v="99990"/>
        <n v="80385"/>
        <n v="65290"/>
        <n v="105765"/>
        <n v="102921"/>
        <n v="73984"/>
        <s v="N/A"/>
        <n v="118527"/>
        <n v="107871"/>
        <n v="93956"/>
        <n v="100851"/>
        <n v="68655"/>
        <n v="81205"/>
        <s v="$77,610"/>
        <s v="$50,873"/>
        <n v="85312"/>
        <n v="97055"/>
        <n v="66069"/>
        <n v="90157"/>
        <n v="59899"/>
        <n v="113389"/>
        <n v="102691"/>
        <n v="111845"/>
        <n v="69219"/>
        <n v="57514"/>
        <n v="86245"/>
        <n v="52407"/>
        <s v="$66,606"/>
        <n v="81896"/>
        <n v="78402"/>
        <n v="105498"/>
        <n v="91749"/>
        <n v="99935"/>
        <n v="83531"/>
        <s v="$75,023"/>
        <n v="93290"/>
        <n v="115527"/>
        <n v="55920"/>
        <n v="80189"/>
        <n v="118947"/>
        <n v="91655"/>
        <n v="49435"/>
        <n v="110381"/>
        <n v="114748"/>
        <n v="63302"/>
        <s v="$75,519"/>
        <n v="103891"/>
        <s v="$50,936"/>
        <s v="$111,240"/>
        <n v="51567"/>
        <n v="55270"/>
        <n v="65235"/>
        <n v="48823"/>
        <n v="45196"/>
        <s v="$86,246"/>
        <n v="70359"/>
        <n v="86480"/>
        <s v="$47,694"/>
        <n v="83724"/>
        <n v="98299"/>
        <n v="52287"/>
        <n v="82633"/>
        <n v="46508"/>
        <n v="86232"/>
        <s v="$77,545"/>
        <n v="68683"/>
        <n v="83932"/>
        <n v="56073"/>
        <s v="$88,056"/>
        <n v="67414"/>
        <s v="$115,288"/>
        <n v="80140"/>
        <n v="73087"/>
        <n v="95292"/>
        <n v="101750"/>
        <n v="82992"/>
        <s v="$49,942"/>
        <n v="89060"/>
        <n v="53786"/>
        <n v="81167"/>
        <n v="66688"/>
        <n v="91672"/>
        <s v="$77,737"/>
        <s v="$95,686"/>
        <n v="114681"/>
        <s v="$109,121"/>
        <s v="$112,791"/>
        <n v="118008"/>
        <n v="74370"/>
        <n v="77819"/>
        <n v="48748"/>
        <n v="101997"/>
        <n v="115260"/>
        <n v="60623"/>
        <s v="$68,092"/>
        <n v="88155"/>
        <n v="107903"/>
        <n v="62818"/>
        <n v="85151"/>
        <n v="46390"/>
        <n v="111920"/>
        <s v="$115,618"/>
        <s v="$110,618"/>
        <n v="108395"/>
        <n v="88005"/>
        <n v="83007"/>
        <s v="$61,547"/>
        <n v="50399"/>
        <n v="52720"/>
        <n v="65065"/>
        <s v="$108,119"/>
        <n v="106896"/>
        <n v="112887"/>
        <n v="85457"/>
        <n v="62798"/>
        <n v="47794"/>
        <n v="93094"/>
        <s v="$118,634"/>
      </sharedItems>
    </cacheField>
    <cacheField name="Perf_Score" numFmtId="0">
      <sharedItems containsMixedTypes="1" containsNumber="1" containsInteger="1" minValue="30" maxValue="99" count="59">
        <n v="52"/>
        <s v="N/A"/>
        <n v="54"/>
        <n v="70"/>
        <n v="40"/>
        <n v="49"/>
        <n v="45"/>
        <n v="79"/>
        <n v="58"/>
        <n v="62"/>
        <n v="48"/>
        <n v="77"/>
        <n v="42"/>
        <n v="93"/>
        <n v="75"/>
        <n v="50"/>
        <n v="88"/>
        <n v="64"/>
        <n v="32"/>
        <n v="59"/>
        <n v="90"/>
        <n v="66"/>
        <n v="68"/>
        <n v="80"/>
        <n v="72"/>
        <n v="78"/>
        <n v="30"/>
        <n v="98"/>
        <n v="71"/>
        <n v="55"/>
        <n v="76"/>
        <n v="84"/>
        <n v="53"/>
        <n v="63"/>
        <n v="96"/>
        <n v="95"/>
        <n v="33"/>
        <n v="91"/>
        <n v="46"/>
        <n v="99"/>
        <n v="87"/>
        <n v="36"/>
        <n v="97"/>
        <n v="65"/>
        <n v="67"/>
        <n v="34"/>
        <n v="61"/>
        <n v="74"/>
        <n v="94"/>
        <n v="81"/>
        <n v="57"/>
        <n v="69"/>
        <n v="51"/>
        <n v="82"/>
        <n v="83"/>
        <n v="38"/>
        <n v="35"/>
        <n v="92"/>
        <n v="73"/>
      </sharedItems>
    </cacheField>
    <cacheField name="Employment Status" numFmtId="0">
      <sharedItems count="6">
        <s v="active"/>
        <s v=" ACTIVE "/>
        <s v=" LEFT "/>
        <s v="Left"/>
        <s v="Actv"/>
        <s v="Resigned"/>
      </sharedItems>
    </cacheField>
    <cacheField name="Full Name" numFmtId="0">
      <sharedItems/>
    </cacheField>
    <cacheField name="Department Name" numFmtId="0">
      <sharedItems count="6">
        <s v="Information Technology"/>
        <s v="Marketing"/>
        <s v="Finance"/>
        <s v="Unknown Dept"/>
        <s v="Sales"/>
        <s v="Human Resources"/>
      </sharedItems>
    </cacheField>
    <cacheField name="Years of Service" numFmtId="2">
      <sharedItems containsSemiMixedTypes="0" containsString="0" containsNumber="1" minValue="2.5583333333333331" maxValue="111.31111111111112"/>
    </cacheField>
    <cacheField name="Performance Band" numFmtId="0">
      <sharedItems count="5">
        <s v="Developing"/>
        <s v="Outstanding"/>
        <s v="Achieving"/>
        <s v="Needs Improvement"/>
        <s v="Exceeding"/>
      </sharedItems>
    </cacheField>
    <cacheField name="Eligible Bonus Amount" numFmtId="164">
      <sharedItems containsMixedTypes="1" containsNumber="1" minValue="0" maxValue="14273.64" count="108">
        <n v="1007.22"/>
        <n v="13520.76"/>
        <n v="2288.5"/>
        <n v="5191.55"/>
        <n v="0"/>
        <n v="2999"/>
        <n v="5106.9500000000007"/>
        <n v="1899.96"/>
        <n v="1538.3600000000001"/>
        <n v="1999.8"/>
        <n v="9646.1999999999989"/>
        <n v="3264.5"/>
        <n v="5918.72"/>
        <e v="#VALUE!"/>
        <n v="2370.54"/>
        <n v="8629.68"/>
        <n v="1879.1200000000001"/>
        <n v="2017.02"/>
        <n v="1624.1000000000001"/>
        <n v="6208.8"/>
        <n v="4069.84"/>
        <n v="1706.24"/>
        <n v="4852.75"/>
        <n v="3303.4500000000003"/>
        <n v="1803.14"/>
        <n v="2994.9500000000003"/>
        <n v="2053.8200000000002"/>
        <n v="13421.4"/>
        <n v="5537.52"/>
        <n v="6901.6799999999994"/>
        <n v="4312.25"/>
        <n v="1048.1400000000001"/>
        <n v="5328.4800000000005"/>
        <n v="4094.8"/>
        <n v="1568.04"/>
        <n v="5274.9000000000005"/>
        <n v="4587.45"/>
        <n v="4996.75"/>
        <n v="9002.76"/>
        <n v="1865.8"/>
        <n v="2310.54"/>
        <n v="2796"/>
        <n v="14273.64"/>
        <n v="10998.6"/>
        <n v="5932.2"/>
        <n v="8830.48"/>
        <n v="5064.16"/>
        <n v="1510.38"/>
        <n v="5194.55"/>
        <n v="6112.32"/>
        <n v="13348.8"/>
        <n v="4125.3599999999997"/>
        <n v="4421.6000000000004"/>
        <n v="7828.2"/>
        <n v="2259.8000000000002"/>
        <n v="1724.92"/>
        <n v="3517.9500000000003"/>
        <n v="10377.6"/>
        <n v="2384.7000000000003"/>
        <n v="4186.2"/>
        <n v="1965.98"/>
        <n v="2614.3500000000004"/>
        <n v="9915.9599999999991"/>
        <n v="6898.56"/>
        <n v="5494.64"/>
        <n v="1678.64"/>
        <n v="2803.65"/>
        <n v="1761.1200000000001"/>
        <n v="3370.7000000000003"/>
        <n v="2305.7600000000002"/>
        <n v="1602.8"/>
        <n v="1461.74"/>
        <n v="5087.5"/>
        <n v="4149.6000000000004"/>
        <n v="998.84"/>
        <n v="1781.2"/>
        <n v="6454.32"/>
        <n v="9740.0399999999991"/>
        <n v="7333.76"/>
        <n v="3886.8500000000004"/>
        <n v="7654.88"/>
        <n v="5456.05"/>
        <n v="9023.2800000000007"/>
        <n v="5900.4000000000005"/>
        <n v="3718.5"/>
        <n v="3890.9500000000003"/>
        <n v="2437.4"/>
        <n v="5763"/>
        <n v="3031.15"/>
        <n v="5447.36"/>
        <n v="1763.1000000000001"/>
        <n v="5566.8"/>
        <n v="8953.6"/>
        <n v="8849.44"/>
        <n v="5419.75"/>
        <n v="1760.1000000000001"/>
        <n v="4150.3500000000004"/>
        <n v="1230.94"/>
        <n v="4031.92"/>
        <n v="1054.4000000000001"/>
        <n v="7807.7999999999993"/>
        <n v="2162.38"/>
        <n v="2137.92"/>
        <n v="2257.7400000000002"/>
        <n v="4272.8500000000004"/>
        <n v="2389.7000000000003"/>
        <n v="4654.7"/>
        <n v="9490.7199999999993"/>
      </sharedItems>
    </cacheField>
  </cacheFields>
  <extLst>
    <ext xmlns:x14="http://schemas.microsoft.com/office/spreadsheetml/2009/9/main" uri="{725AE2AE-9491-48be-B2B4-4EB974FC3084}">
      <x14:pivotCacheDefinition pivotCacheId="158438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IT02"/>
    <s v="#SPILL!"/>
    <d v="2017-12-24T00:00:00"/>
    <x v="0"/>
    <x v="0"/>
    <x v="0"/>
    <s v="Emily Brown"/>
    <x v="0"/>
    <n v="8.5250000000000004"/>
    <x v="0"/>
    <x v="0"/>
  </r>
  <r>
    <x v="1"/>
    <s v="Richard"/>
    <s v="Hernandez"/>
    <s v="MKT04"/>
    <m/>
    <d v="2022-04-08T00:00:00"/>
    <x v="1"/>
    <x v="1"/>
    <x v="1"/>
    <s v="Richard Hernandez"/>
    <x v="1"/>
    <n v="4.2361111111111107"/>
    <x v="1"/>
    <x v="1"/>
  </r>
  <r>
    <x v="2"/>
    <s v="Emily"/>
    <s v="Gonzalez"/>
    <s v=" IT02 "/>
    <m/>
    <d v="2016-03-02T00:00:00"/>
    <x v="2"/>
    <x v="2"/>
    <x v="2"/>
    <s v="Emily Gonzalez"/>
    <x v="0"/>
    <n v="10.33611111111111"/>
    <x v="0"/>
    <x v="2"/>
  </r>
  <r>
    <x v="3"/>
    <s v="John"/>
    <s v="Martinez"/>
    <s v="FIN03"/>
    <m/>
    <d v="2023-07-03T00:00:00"/>
    <x v="3"/>
    <x v="3"/>
    <x v="0"/>
    <s v="John Martinez"/>
    <x v="2"/>
    <n v="3"/>
    <x v="2"/>
    <x v="3"/>
  </r>
  <r>
    <x v="4"/>
    <s v="Thomas"/>
    <s v="Smith"/>
    <s v="IT02"/>
    <m/>
    <d v="2023-02-20T00:00:00"/>
    <x v="4"/>
    <x v="4"/>
    <x v="3"/>
    <s v="Thomas Smith"/>
    <x v="0"/>
    <n v="3.3694444444444445"/>
    <x v="3"/>
    <x v="4"/>
  </r>
  <r>
    <x v="5"/>
    <s v="Emily"/>
    <s v="Johnson"/>
    <s v="OPS06"/>
    <m/>
    <d v="1920-03-02T00:00:00"/>
    <x v="5"/>
    <x v="5"/>
    <x v="1"/>
    <s v="Emily Johnson"/>
    <x v="3"/>
    <n v="106.33611111111111"/>
    <x v="3"/>
    <x v="4"/>
  </r>
  <r>
    <x v="6"/>
    <s v="John"/>
    <s v="Wilson"/>
    <s v=" OPS06 "/>
    <m/>
    <d v="2023-12-12T00:00:00"/>
    <x v="6"/>
    <x v="3"/>
    <x v="3"/>
    <s v="John Wilson"/>
    <x v="3"/>
    <n v="2.5583333333333331"/>
    <x v="2"/>
    <x v="5"/>
  </r>
  <r>
    <x v="7"/>
    <s v="Jessica"/>
    <s v="Smith"/>
    <s v=" OPS06 "/>
    <m/>
    <d v="2020-12-09T00:00:00"/>
    <x v="7"/>
    <x v="6"/>
    <x v="1"/>
    <s v="Jessica Smith"/>
    <x v="3"/>
    <n v="5.5666666666666664"/>
    <x v="3"/>
    <x v="4"/>
  </r>
  <r>
    <x v="8"/>
    <s v="N/A"/>
    <s v="Rodriguez"/>
    <s v="FIN03"/>
    <m/>
    <d v="2018-01-07T00:00:00"/>
    <x v="8"/>
    <x v="7"/>
    <x v="0"/>
    <s v="N/A Rodriguez"/>
    <x v="2"/>
    <n v="8.4888888888888889"/>
    <x v="2"/>
    <x v="6"/>
  </r>
  <r>
    <x v="9"/>
    <s v="Michael"/>
    <s v="Martinez"/>
    <s v="SAL05"/>
    <m/>
    <d v="2016-11-02T00:00:00"/>
    <x v="9"/>
    <x v="8"/>
    <x v="0"/>
    <s v="Michael Martinez"/>
    <x v="4"/>
    <n v="9.6694444444444443"/>
    <x v="0"/>
    <x v="7"/>
  </r>
  <r>
    <x v="10"/>
    <s v="Emily"/>
    <s v="Miller"/>
    <s v="SAL05"/>
    <m/>
    <d v="2020-03-21T00:00:00"/>
    <x v="10"/>
    <x v="5"/>
    <x v="0"/>
    <s v="Emily Miller"/>
    <x v="4"/>
    <n v="6.2833333333333332"/>
    <x v="3"/>
    <x v="4"/>
  </r>
  <r>
    <x v="11"/>
    <s v="Emily"/>
    <s v="Hernandez"/>
    <s v="IT02"/>
    <m/>
    <d v="2016-02-25T00:00:00"/>
    <x v="11"/>
    <x v="9"/>
    <x v="4"/>
    <s v="Emily Hernandez"/>
    <x v="0"/>
    <n v="10.355555555555556"/>
    <x v="0"/>
    <x v="8"/>
  </r>
  <r>
    <x v="12"/>
    <s v="Jane"/>
    <s v="Williams"/>
    <s v="MKT04"/>
    <m/>
    <d v="1921-06-17T00:00:00"/>
    <x v="12"/>
    <x v="10"/>
    <x v="1"/>
    <s v="Jane Williams"/>
    <x v="1"/>
    <n v="105.04444444444445"/>
    <x v="3"/>
    <x v="4"/>
  </r>
  <r>
    <x v="13"/>
    <s v="Jane"/>
    <s v="Miller"/>
    <s v="MKT04"/>
    <m/>
    <d v="2020-06-19T00:00:00"/>
    <x v="13"/>
    <x v="2"/>
    <x v="4"/>
    <s v="Jane Miller"/>
    <x v="1"/>
    <n v="6.0388888888888888"/>
    <x v="0"/>
    <x v="9"/>
  </r>
  <r>
    <x v="14"/>
    <s v="Robert"/>
    <s v="Jones"/>
    <s v=" MKT04 "/>
    <m/>
    <d v="2019-12-21T00:00:00"/>
    <x v="14"/>
    <x v="1"/>
    <x v="0"/>
    <s v="Robert Jones"/>
    <x v="1"/>
    <n v="6.5333333333333332"/>
    <x v="1"/>
    <x v="10"/>
  </r>
  <r>
    <x v="15"/>
    <s v="Thomas"/>
    <s v="Rodriguez"/>
    <s v="SAL05"/>
    <m/>
    <d v="2023-08-31T00:00:00"/>
    <x v="15"/>
    <x v="11"/>
    <x v="0"/>
    <s v="Thomas Rodriguez"/>
    <x v="4"/>
    <n v="2.8416666666666668"/>
    <x v="2"/>
    <x v="11"/>
  </r>
  <r>
    <x v="16"/>
    <s v="Emily"/>
    <s v="Davis"/>
    <s v="IT02"/>
    <m/>
    <d v="2015-11-29T00:00:00"/>
    <x v="16"/>
    <x v="12"/>
    <x v="0"/>
    <s v="Emily Davis"/>
    <x v="0"/>
    <n v="10.594444444444445"/>
    <x v="3"/>
    <x v="4"/>
  </r>
  <r>
    <x v="17"/>
    <s v="James"/>
    <s v="Martinez"/>
    <s v="SAL05"/>
    <m/>
    <d v="2017-06-13T00:00:00"/>
    <x v="17"/>
    <x v="5"/>
    <x v="1"/>
    <s v="James Martinez"/>
    <x v="4"/>
    <n v="9.0555555555555554"/>
    <x v="3"/>
    <x v="4"/>
  </r>
  <r>
    <x v="18"/>
    <s v="Ashley"/>
    <s v="Lopez"/>
    <s v="MKT04"/>
    <m/>
    <d v="2018-05-15T00:00:00"/>
    <x v="18"/>
    <x v="13"/>
    <x v="4"/>
    <s v="Ashley Lopez"/>
    <x v="1"/>
    <n v="8.1333333333333329"/>
    <x v="4"/>
    <x v="12"/>
  </r>
  <r>
    <x v="19"/>
    <s v="Amanda"/>
    <s v="Gonzalez"/>
    <s v="IT02"/>
    <m/>
    <d v="2016-07-24T00:00:00"/>
    <x v="19"/>
    <x v="14"/>
    <x v="4"/>
    <s v="Amanda Gonzalez"/>
    <x v="0"/>
    <n v="9.9416666666666664"/>
    <x v="2"/>
    <x v="13"/>
  </r>
  <r>
    <x v="20"/>
    <s v="Michael"/>
    <s v="Hernandez"/>
    <s v="FIN03"/>
    <m/>
    <d v="2017-12-07T00:00:00"/>
    <x v="20"/>
    <x v="15"/>
    <x v="4"/>
    <s v="Michael Hernandez"/>
    <x v="2"/>
    <n v="8.5722222222222229"/>
    <x v="0"/>
    <x v="14"/>
  </r>
  <r>
    <x v="21"/>
    <s v="Richard"/>
    <s v="Hernandez"/>
    <s v="MKT04"/>
    <m/>
    <d v="2021-06-06T00:00:00"/>
    <x v="21"/>
    <x v="16"/>
    <x v="0"/>
    <s v="Richard Hernandez"/>
    <x v="1"/>
    <n v="5.0750000000000002"/>
    <x v="4"/>
    <x v="15"/>
  </r>
  <r>
    <x v="22"/>
    <s v="Michael"/>
    <s v="Rodriguez"/>
    <s v=" IT02 "/>
    <m/>
    <d v="2022-09-11T00:00:00"/>
    <x v="22"/>
    <x v="15"/>
    <x v="2"/>
    <s v="Michael Rodriguez"/>
    <x v="0"/>
    <n v="3.8111111111111109"/>
    <x v="0"/>
    <x v="16"/>
  </r>
  <r>
    <x v="23"/>
    <s v="Jessica"/>
    <s v="Johnson"/>
    <s v=" FIN03 "/>
    <m/>
    <d v="2016-07-14T00:00:00"/>
    <x v="23"/>
    <x v="17"/>
    <x v="1"/>
    <s v="Jessica Johnson"/>
    <x v="2"/>
    <n v="9.969444444444445"/>
    <x v="0"/>
    <x v="17"/>
  </r>
  <r>
    <x v="24"/>
    <s v="Ashley"/>
    <s v="Williams"/>
    <s v="SAL05"/>
    <m/>
    <d v="2022-06-16T00:00:00"/>
    <x v="24"/>
    <x v="18"/>
    <x v="0"/>
    <s v="Ashley Williams"/>
    <x v="4"/>
    <n v="4.0472222222222225"/>
    <x v="3"/>
    <x v="4"/>
  </r>
  <r>
    <x v="25"/>
    <s v="N/A"/>
    <s v="Williams"/>
    <s v=" SAL05 "/>
    <m/>
    <d v="2023-07-27T00:00:00"/>
    <x v="25"/>
    <x v="19"/>
    <x v="4"/>
    <s v="N/A Williams"/>
    <x v="4"/>
    <n v="2.9333333333333331"/>
    <x v="0"/>
    <x v="18"/>
  </r>
  <r>
    <x v="26"/>
    <s v="John"/>
    <s v="Wilson"/>
    <s v="SAL05"/>
    <m/>
    <s v="09/24/2019"/>
    <x v="26"/>
    <x v="16"/>
    <x v="4"/>
    <s v="John Wilson"/>
    <x v="4"/>
    <n v="6.7750000000000004"/>
    <x v="4"/>
    <x v="19"/>
  </r>
  <r>
    <x v="27"/>
    <s v="Thomas"/>
    <s v="Rodriguez"/>
    <s v="IT02"/>
    <m/>
    <d v="2022-07-23T00:00:00"/>
    <x v="27"/>
    <x v="20"/>
    <x v="0"/>
    <s v="Thomas Rodriguez"/>
    <x v="0"/>
    <n v="3.9444444444444446"/>
    <x v="4"/>
    <x v="20"/>
  </r>
  <r>
    <x v="28"/>
    <s v="Michael"/>
    <s v="Wilson"/>
    <s v="FIN03"/>
    <m/>
    <d v="1918-05-13T00:00:00"/>
    <x v="28"/>
    <x v="21"/>
    <x v="0"/>
    <s v="Michael Wilson"/>
    <x v="2"/>
    <n v="108.13888888888889"/>
    <x v="0"/>
    <x v="21"/>
  </r>
  <r>
    <x v="29"/>
    <s v="John"/>
    <s v="Rodriguez"/>
    <s v="SAL05"/>
    <m/>
    <d v="2015-07-17T00:00:00"/>
    <x v="19"/>
    <x v="22"/>
    <x v="0"/>
    <s v="John Rodriguez"/>
    <x v="4"/>
    <n v="10.96111111111111"/>
    <x v="0"/>
    <x v="13"/>
  </r>
  <r>
    <x v="30"/>
    <s v="Thomas"/>
    <s v="Hernandez"/>
    <s v="OPS06"/>
    <m/>
    <d v="1915-08-05T00:00:00"/>
    <x v="29"/>
    <x v="23"/>
    <x v="4"/>
    <s v="Thomas Hernandez"/>
    <x v="3"/>
    <n v="110.91111111111111"/>
    <x v="2"/>
    <x v="22"/>
  </r>
  <r>
    <x v="31"/>
    <s v="Michael"/>
    <s v="Johnson"/>
    <s v="IT02"/>
    <m/>
    <d v="2023-09-26T00:00:00"/>
    <x v="30"/>
    <x v="24"/>
    <x v="4"/>
    <s v="Michael Johnson"/>
    <x v="0"/>
    <n v="2.7694444444444444"/>
    <x v="2"/>
    <x v="23"/>
  </r>
  <r>
    <x v="32"/>
    <s v="Sarah"/>
    <s v="Brown"/>
    <s v="IT02"/>
    <m/>
    <d v="1919-06-10T00:00:00"/>
    <x v="31"/>
    <x v="8"/>
    <x v="0"/>
    <s v="Sarah Brown"/>
    <x v="0"/>
    <n v="107.06388888888888"/>
    <x v="0"/>
    <x v="24"/>
  </r>
  <r>
    <x v="33"/>
    <s v="Jane"/>
    <s v="Martinez"/>
    <s v="HR01"/>
    <m/>
    <d v="2022-01-17T00:00:00"/>
    <x v="32"/>
    <x v="25"/>
    <x v="4"/>
    <s v="Jane Martinez"/>
    <x v="5"/>
    <n v="4.4611111111111112"/>
    <x v="2"/>
    <x v="25"/>
  </r>
  <r>
    <x v="34"/>
    <s v="Emily"/>
    <s v="Jones"/>
    <s v=" FIN03 "/>
    <m/>
    <d v="1917-07-03T00:00:00"/>
    <x v="33"/>
    <x v="26"/>
    <x v="1"/>
    <s v="Emily Jones"/>
    <x v="2"/>
    <n v="109"/>
    <x v="3"/>
    <x v="4"/>
  </r>
  <r>
    <x v="35"/>
    <s v="N/A"/>
    <s v="Brown"/>
    <s v=" IT02 "/>
    <m/>
    <d v="1915-09-01T00:00:00"/>
    <x v="34"/>
    <x v="0"/>
    <x v="0"/>
    <s v="N/A Brown"/>
    <x v="0"/>
    <n v="110.83888888888889"/>
    <x v="0"/>
    <x v="26"/>
  </r>
  <r>
    <x v="36"/>
    <s v="John"/>
    <s v="Wilson"/>
    <s v="OPS06"/>
    <m/>
    <d v="1922-08-03T00:00:00"/>
    <x v="35"/>
    <x v="27"/>
    <x v="0"/>
    <s v="John Wilson"/>
    <x v="3"/>
    <n v="103.91666666666667"/>
    <x v="1"/>
    <x v="27"/>
  </r>
  <r>
    <x v="37"/>
    <s v="Melissa"/>
    <s v="Brown"/>
    <s v=" SAL05 "/>
    <m/>
    <s v="06/29/2022"/>
    <x v="36"/>
    <x v="13"/>
    <x v="4"/>
    <s v="Melissa Brown"/>
    <x v="4"/>
    <n v="4.0111111111111111"/>
    <x v="4"/>
    <x v="28"/>
  </r>
  <r>
    <x v="38"/>
    <s v="Michael"/>
    <s v="Smith"/>
    <s v="FIN03"/>
    <m/>
    <d v="2020-04-28T00:00:00"/>
    <x v="19"/>
    <x v="23"/>
    <x v="3"/>
    <s v="Michael Smith"/>
    <x v="2"/>
    <n v="6.1805555555555554"/>
    <x v="2"/>
    <x v="13"/>
  </r>
  <r>
    <x v="39"/>
    <s v="Sarah"/>
    <s v="Miller"/>
    <s v="OPS06"/>
    <m/>
    <s v="09/09/2017"/>
    <x v="37"/>
    <x v="1"/>
    <x v="0"/>
    <s v="Sarah Miller"/>
    <x v="3"/>
    <n v="8.8166666666666664"/>
    <x v="1"/>
    <x v="29"/>
  </r>
  <r>
    <x v="40"/>
    <s v="Emily"/>
    <s v="Wilson"/>
    <s v="SAL05"/>
    <m/>
    <d v="2018-03-22T00:00:00"/>
    <x v="38"/>
    <x v="28"/>
    <x v="2"/>
    <s v="Emily Wilson"/>
    <x v="4"/>
    <n v="8.280555555555555"/>
    <x v="2"/>
    <x v="30"/>
  </r>
  <r>
    <x v="41"/>
    <s v="David"/>
    <s v="Hernandez"/>
    <s v="SAL05"/>
    <m/>
    <d v="2020-05-07T00:00:00"/>
    <x v="39"/>
    <x v="29"/>
    <x v="0"/>
    <s v="David Hernandez"/>
    <x v="4"/>
    <n v="6.1555555555555559"/>
    <x v="0"/>
    <x v="31"/>
  </r>
  <r>
    <x v="42"/>
    <s v="James"/>
    <s v="Smith"/>
    <s v=" OPS06 "/>
    <m/>
    <d v="2019-03-25T00:00:00"/>
    <x v="40"/>
    <x v="13"/>
    <x v="5"/>
    <s v="James Smith"/>
    <x v="3"/>
    <n v="7.2722222222222221"/>
    <x v="4"/>
    <x v="32"/>
  </r>
  <r>
    <x v="43"/>
    <s v="Sarah"/>
    <s v="Williams"/>
    <s v="IT02"/>
    <m/>
    <d v="2019-08-09T00:00:00"/>
    <x v="41"/>
    <x v="7"/>
    <x v="5"/>
    <s v="Sarah Williams"/>
    <x v="0"/>
    <n v="6.9"/>
    <x v="2"/>
    <x v="33"/>
  </r>
  <r>
    <x v="44"/>
    <s v="Amanda"/>
    <s v="Lopez"/>
    <s v="SAL05"/>
    <m/>
    <s v="07/14/2016"/>
    <x v="42"/>
    <x v="2"/>
    <x v="1"/>
    <s v="Amanda Lopez"/>
    <x v="4"/>
    <n v="9.969444444444445"/>
    <x v="0"/>
    <x v="34"/>
  </r>
  <r>
    <x v="45"/>
    <s v="Thomas"/>
    <s v="Lopez"/>
    <s v=" OPS06 "/>
    <m/>
    <d v="2016-10-04T00:00:00"/>
    <x v="43"/>
    <x v="30"/>
    <x v="0"/>
    <s v="Thomas Lopez"/>
    <x v="3"/>
    <n v="9.7472222222222218"/>
    <x v="2"/>
    <x v="35"/>
  </r>
  <r>
    <x v="46"/>
    <s v="Melissa"/>
    <s v="Johnson"/>
    <s v="MKT04"/>
    <m/>
    <d v="1919-07-10T00:00:00"/>
    <x v="44"/>
    <x v="24"/>
    <x v="3"/>
    <s v="Melissa Johnson"/>
    <x v="1"/>
    <n v="106.98055555555555"/>
    <x v="2"/>
    <x v="36"/>
  </r>
  <r>
    <x v="47"/>
    <s v="Amanda"/>
    <s v="Johnson"/>
    <s v=" OPS06 "/>
    <m/>
    <d v="2021-08-29T00:00:00"/>
    <x v="45"/>
    <x v="31"/>
    <x v="5"/>
    <s v="Amanda Johnson"/>
    <x v="3"/>
    <n v="4.8444444444444441"/>
    <x v="2"/>
    <x v="37"/>
  </r>
  <r>
    <x v="48"/>
    <s v="John"/>
    <s v="Davis"/>
    <s v=" IT02 "/>
    <m/>
    <d v="2017-01-26T00:00:00"/>
    <x v="46"/>
    <x v="26"/>
    <x v="3"/>
    <s v="John Davis"/>
    <x v="0"/>
    <n v="9.4361111111111118"/>
    <x v="3"/>
    <x v="4"/>
  </r>
  <r>
    <x v="49"/>
    <s v="James"/>
    <s v="Johnson"/>
    <s v="MKT04"/>
    <m/>
    <d v="2020-05-30T00:00:00"/>
    <x v="47"/>
    <x v="1"/>
    <x v="1"/>
    <s v="James Johnson"/>
    <x v="1"/>
    <n v="6.0916666666666668"/>
    <x v="1"/>
    <x v="38"/>
  </r>
  <r>
    <x v="50"/>
    <s v="Jane"/>
    <s v="Davis"/>
    <s v="HR01"/>
    <m/>
    <d v="2022-02-20T00:00:00"/>
    <x v="48"/>
    <x v="32"/>
    <x v="1"/>
    <s v="Jane Davis"/>
    <x v="5"/>
    <n v="4.3694444444444445"/>
    <x v="0"/>
    <x v="39"/>
  </r>
  <r>
    <x v="51"/>
    <s v="Richard"/>
    <s v="Davis"/>
    <s v="OPS06"/>
    <m/>
    <d v="2016-09-15T00:00:00"/>
    <x v="49"/>
    <x v="33"/>
    <x v="5"/>
    <s v="Richard Davis"/>
    <x v="3"/>
    <n v="9.8000000000000007"/>
    <x v="0"/>
    <x v="40"/>
  </r>
  <r>
    <x v="52"/>
    <s v="Thomas"/>
    <s v="Rodriguez"/>
    <s v=" FIN03 "/>
    <m/>
    <s v="10/07/2019"/>
    <x v="50"/>
    <x v="31"/>
    <x v="4"/>
    <s v="Thomas Rodriguez"/>
    <x v="2"/>
    <n v="6.7388888888888889"/>
    <x v="2"/>
    <x v="41"/>
  </r>
  <r>
    <x v="53"/>
    <s v="Emily"/>
    <s v="Johnson"/>
    <s v="SAL05"/>
    <m/>
    <d v="2018-12-30T00:00:00"/>
    <x v="51"/>
    <x v="26"/>
    <x v="0"/>
    <s v="Emily Johnson"/>
    <x v="4"/>
    <n v="7.5083333333333337"/>
    <x v="3"/>
    <x v="4"/>
  </r>
  <r>
    <x v="54"/>
    <s v="Emily"/>
    <s v="Garcia"/>
    <s v="HR01"/>
    <m/>
    <d v="2020-12-24T00:00:00"/>
    <x v="52"/>
    <x v="34"/>
    <x v="0"/>
    <s v="Emily Garcia"/>
    <x v="5"/>
    <n v="5.5250000000000004"/>
    <x v="1"/>
    <x v="42"/>
  </r>
  <r>
    <x v="55"/>
    <s v="Jane"/>
    <s v="Anderson"/>
    <s v="IT02"/>
    <m/>
    <d v="2023-07-05T00:00:00"/>
    <x v="19"/>
    <x v="2"/>
    <x v="4"/>
    <s v="Jane Anderson"/>
    <x v="0"/>
    <n v="2.9944444444444445"/>
    <x v="0"/>
    <x v="13"/>
  </r>
  <r>
    <x v="56"/>
    <s v="Thomas"/>
    <s v="Garcia"/>
    <s v=" OPS06 "/>
    <m/>
    <d v="2020-11-13T00:00:00"/>
    <x v="19"/>
    <x v="14"/>
    <x v="4"/>
    <s v="Thomas Garcia"/>
    <x v="3"/>
    <n v="5.6388888888888893"/>
    <x v="2"/>
    <x v="13"/>
  </r>
  <r>
    <x v="57"/>
    <s v="David"/>
    <s v="Martinez"/>
    <s v="HR01"/>
    <m/>
    <s v="02/07/2018"/>
    <x v="53"/>
    <x v="35"/>
    <x v="0"/>
    <s v="David Martinez"/>
    <x v="5"/>
    <n v="8.405555555555555"/>
    <x v="1"/>
    <x v="43"/>
  </r>
  <r>
    <x v="58"/>
    <s v="Emily"/>
    <s v="Brown"/>
    <s v="IT02"/>
    <m/>
    <d v="2023-11-25T00:00:00"/>
    <x v="54"/>
    <x v="1"/>
    <x v="3"/>
    <s v="Emily Brown"/>
    <x v="0"/>
    <n v="2.6055555555555556"/>
    <x v="1"/>
    <x v="44"/>
  </r>
  <r>
    <x v="59"/>
    <s v="Emily"/>
    <s v="Wilson"/>
    <s v="SAL05"/>
    <m/>
    <d v="2023-10-18T00:00:00"/>
    <x v="55"/>
    <x v="13"/>
    <x v="0"/>
    <s v="Emily Wilson"/>
    <x v="4"/>
    <n v="2.7083333333333335"/>
    <x v="4"/>
    <x v="45"/>
  </r>
  <r>
    <x v="60"/>
    <s v="Michael"/>
    <s v="Anderson"/>
    <s v="HR01"/>
    <m/>
    <d v="2020-09-05T00:00:00"/>
    <x v="56"/>
    <x v="36"/>
    <x v="0"/>
    <s v="Michael Anderson"/>
    <x v="5"/>
    <n v="5.8277777777777775"/>
    <x v="3"/>
    <x v="4"/>
  </r>
  <r>
    <x v="61"/>
    <s v="Robert"/>
    <s v="Johnson"/>
    <s v="OPS06"/>
    <m/>
    <d v="2017-03-06T00:00:00"/>
    <x v="57"/>
    <x v="37"/>
    <x v="0"/>
    <s v="Robert Johnson"/>
    <x v="3"/>
    <n v="9.3249999999999993"/>
    <x v="4"/>
    <x v="46"/>
  </r>
  <r>
    <x v="62"/>
    <s v="Robert"/>
    <s v="Miller"/>
    <s v="IT02"/>
    <m/>
    <d v="2015-04-28T00:00:00"/>
    <x v="58"/>
    <x v="17"/>
    <x v="0"/>
    <s v="Robert Miller"/>
    <x v="0"/>
    <n v="11.180555555555555"/>
    <x v="0"/>
    <x v="47"/>
  </r>
  <r>
    <x v="63"/>
    <s v="Jane"/>
    <s v="Davis"/>
    <s v=" FIN03 "/>
    <m/>
    <d v="2017-04-13T00:00:00"/>
    <x v="59"/>
    <x v="23"/>
    <x v="0"/>
    <s v="Jane Davis"/>
    <x v="2"/>
    <n v="9.2222222222222214"/>
    <x v="2"/>
    <x v="48"/>
  </r>
  <r>
    <x v="64"/>
    <s v="Thomas"/>
    <s v="Davis"/>
    <s v="OPS06"/>
    <m/>
    <d v="2022-09-23T00:00:00"/>
    <x v="19"/>
    <x v="38"/>
    <x v="2"/>
    <s v="Thomas Davis"/>
    <x v="3"/>
    <n v="3.7777777777777777"/>
    <x v="3"/>
    <x v="13"/>
  </r>
  <r>
    <x v="65"/>
    <s v="Thomas"/>
    <s v="Jones"/>
    <s v=" MKT04 "/>
    <m/>
    <s v="11/11/2016"/>
    <x v="60"/>
    <x v="39"/>
    <x v="0"/>
    <s v="Thomas Jones"/>
    <x v="1"/>
    <n v="9.6444444444444439"/>
    <x v="1"/>
    <x v="49"/>
  </r>
  <r>
    <x v="66"/>
    <s v="Michael"/>
    <s v="Miller"/>
    <s v=" SAL05 "/>
    <m/>
    <d v="1917-03-24T00:00:00"/>
    <x v="61"/>
    <x v="1"/>
    <x v="4"/>
    <s v="Michael Miller"/>
    <x v="4"/>
    <n v="109.27500000000001"/>
    <x v="1"/>
    <x v="50"/>
  </r>
  <r>
    <x v="67"/>
    <s v="Richard"/>
    <s v="Gonzalez"/>
    <s v="HR01"/>
    <m/>
    <d v="1919-05-05T00:00:00"/>
    <x v="62"/>
    <x v="40"/>
    <x v="5"/>
    <s v="Richard Gonzalez"/>
    <x v="5"/>
    <n v="107.16111111111111"/>
    <x v="4"/>
    <x v="51"/>
  </r>
  <r>
    <x v="68"/>
    <s v="Melissa"/>
    <s v="Williams"/>
    <s v=" HR01 "/>
    <m/>
    <d v="2021-07-25T00:00:00"/>
    <x v="19"/>
    <x v="41"/>
    <x v="0"/>
    <s v="Melissa Williams"/>
    <x v="5"/>
    <n v="4.9388888888888891"/>
    <x v="3"/>
    <x v="13"/>
  </r>
  <r>
    <x v="69"/>
    <s v="Robert"/>
    <s v="Miller"/>
    <s v="HR01"/>
    <m/>
    <d v="2017-09-30T00:00:00"/>
    <x v="63"/>
    <x v="40"/>
    <x v="4"/>
    <s v="Robert Miller"/>
    <x v="5"/>
    <n v="8.7583333333333329"/>
    <x v="4"/>
    <x v="52"/>
  </r>
  <r>
    <x v="70"/>
    <s v="William"/>
    <s v="Garcia"/>
    <s v="SAL05"/>
    <m/>
    <d v="2015-07-07T00:00:00"/>
    <x v="64"/>
    <x v="42"/>
    <x v="1"/>
    <s v="William Garcia"/>
    <x v="4"/>
    <n v="10.988888888888889"/>
    <x v="1"/>
    <x v="53"/>
  </r>
  <r>
    <x v="71"/>
    <s v="John"/>
    <s v="Gonzalez"/>
    <s v="SAL05"/>
    <m/>
    <d v="2018-07-02T00:00:00"/>
    <x v="19"/>
    <x v="24"/>
    <x v="2"/>
    <s v="John Gonzalez"/>
    <x v="4"/>
    <n v="8.0027777777777782"/>
    <x v="2"/>
    <x v="13"/>
  </r>
  <r>
    <x v="72"/>
    <s v="James"/>
    <s v="Gonzalez"/>
    <s v="SAL05"/>
    <m/>
    <d v="2022-09-15T00:00:00"/>
    <x v="19"/>
    <x v="43"/>
    <x v="2"/>
    <s v="James Gonzalez"/>
    <x v="4"/>
    <n v="3.8"/>
    <x v="0"/>
    <x v="13"/>
  </r>
  <r>
    <x v="73"/>
    <s v="Jane"/>
    <s v="Gonzalez"/>
    <s v=" SAL05 "/>
    <m/>
    <d v="2015-09-02T00:00:00"/>
    <x v="19"/>
    <x v="44"/>
    <x v="4"/>
    <s v="Jane Gonzalez"/>
    <x v="4"/>
    <n v="10.83611111111111"/>
    <x v="0"/>
    <x v="13"/>
  </r>
  <r>
    <x v="74"/>
    <s v="David"/>
    <s v="Wilson"/>
    <s v="OPS06"/>
    <m/>
    <d v="1916-10-11T00:00:00"/>
    <x v="65"/>
    <x v="45"/>
    <x v="1"/>
    <s v="David Wilson"/>
    <x v="3"/>
    <n v="109.72777777777777"/>
    <x v="3"/>
    <x v="4"/>
  </r>
  <r>
    <x v="75"/>
    <s v="Jane"/>
    <s v="Gonzalez"/>
    <s v=" FIN03 "/>
    <m/>
    <d v="2019-04-20T00:00:00"/>
    <x v="66"/>
    <x v="25"/>
    <x v="2"/>
    <s v="Jane Gonzalez"/>
    <x v="2"/>
    <n v="7.2027777777777775"/>
    <x v="2"/>
    <x v="54"/>
  </r>
  <r>
    <x v="76"/>
    <s v="Jane"/>
    <s v="Rodriguez"/>
    <s v="IT02"/>
    <m/>
    <s v="02/19/2017"/>
    <x v="67"/>
    <x v="46"/>
    <x v="4"/>
    <s v="Jane Rodriguez"/>
    <x v="0"/>
    <n v="9.3722222222222218"/>
    <x v="0"/>
    <x v="55"/>
  </r>
  <r>
    <x v="77"/>
    <s v="Emily"/>
    <s v="Miller"/>
    <s v="SAL05"/>
    <m/>
    <s v="09/07/2021"/>
    <x v="68"/>
    <x v="47"/>
    <x v="3"/>
    <s v="Emily Miller"/>
    <x v="4"/>
    <n v="4.822222222222222"/>
    <x v="2"/>
    <x v="56"/>
  </r>
  <r>
    <x v="78"/>
    <s v="Sarah"/>
    <s v="Miller"/>
    <s v=" MKT04 "/>
    <m/>
    <d v="2019-05-14T00:00:00"/>
    <x v="19"/>
    <x v="48"/>
    <x v="1"/>
    <s v="Sarah Miller"/>
    <x v="1"/>
    <n v="7.1361111111111111"/>
    <x v="4"/>
    <x v="13"/>
  </r>
  <r>
    <x v="79"/>
    <s v="Jessica"/>
    <s v="Garcia"/>
    <s v=" OPS06 "/>
    <m/>
    <d v="2015-11-22T00:00:00"/>
    <x v="69"/>
    <x v="1"/>
    <x v="1"/>
    <s v="Jessica Garcia"/>
    <x v="3"/>
    <n v="10.613888888888889"/>
    <x v="1"/>
    <x v="57"/>
  </r>
  <r>
    <x v="80"/>
    <s v="Richard"/>
    <s v="Smith"/>
    <s v="HR01"/>
    <m/>
    <s v="09/29/2018"/>
    <x v="70"/>
    <x v="14"/>
    <x v="1"/>
    <s v="Richard Smith"/>
    <x v="5"/>
    <n v="7.7611111111111111"/>
    <x v="2"/>
    <x v="58"/>
  </r>
  <r>
    <x v="81"/>
    <s v="Melissa"/>
    <s v="Wilson"/>
    <s v="IT02"/>
    <m/>
    <d v="2023-09-02T00:00:00"/>
    <x v="71"/>
    <x v="49"/>
    <x v="5"/>
    <s v="Melissa Wilson"/>
    <x v="0"/>
    <n v="2.8361111111111112"/>
    <x v="2"/>
    <x v="59"/>
  </r>
  <r>
    <x v="82"/>
    <s v="Thomas"/>
    <s v="Williams"/>
    <s v=" FIN03 "/>
    <m/>
    <d v="2022-07-17T00:00:00"/>
    <x v="72"/>
    <x v="46"/>
    <x v="4"/>
    <s v="Thomas Williams"/>
    <x v="2"/>
    <n v="3.9611111111111112"/>
    <x v="0"/>
    <x v="60"/>
  </r>
  <r>
    <x v="83"/>
    <s v="David"/>
    <s v="Williams"/>
    <s v="FIN03"/>
    <m/>
    <d v="1921-02-07T00:00:00"/>
    <x v="19"/>
    <x v="22"/>
    <x v="4"/>
    <s v="David Williams"/>
    <x v="2"/>
    <n v="105.40555555555555"/>
    <x v="0"/>
    <x v="13"/>
  </r>
  <r>
    <x v="84"/>
    <s v="John"/>
    <s v="Johnson"/>
    <s v="IT02"/>
    <m/>
    <s v="10/04/2023"/>
    <x v="73"/>
    <x v="3"/>
    <x v="0"/>
    <s v="John Johnson"/>
    <x v="0"/>
    <n v="2.7472222222222222"/>
    <x v="2"/>
    <x v="61"/>
  </r>
  <r>
    <x v="85"/>
    <s v="Richard"/>
    <s v="Gonzalez"/>
    <s v="IT02"/>
    <m/>
    <d v="2020-08-30T00:00:00"/>
    <x v="74"/>
    <x v="27"/>
    <x v="1"/>
    <s v="Richard Gonzalez"/>
    <x v="0"/>
    <n v="5.8416666666666668"/>
    <x v="1"/>
    <x v="62"/>
  </r>
  <r>
    <x v="86"/>
    <s v="Melissa"/>
    <s v="Anderson"/>
    <s v=" OPS06 "/>
    <m/>
    <d v="2021-08-14T00:00:00"/>
    <x v="75"/>
    <x v="45"/>
    <x v="0"/>
    <s v="Melissa Anderson"/>
    <x v="3"/>
    <n v="4.8861111111111111"/>
    <x v="3"/>
    <x v="4"/>
  </r>
  <r>
    <x v="87"/>
    <s v="Emily"/>
    <s v="Gonzalez"/>
    <s v="HR01"/>
    <m/>
    <d v="1919-11-27T00:00:00"/>
    <x v="76"/>
    <x v="13"/>
    <x v="0"/>
    <s v="Emily Gonzalez"/>
    <x v="5"/>
    <n v="106.6"/>
    <x v="4"/>
    <x v="63"/>
  </r>
  <r>
    <x v="88"/>
    <s v="Jane"/>
    <s v="Davis"/>
    <s v="IT02"/>
    <m/>
    <d v="1917-05-25T00:00:00"/>
    <x v="77"/>
    <x v="10"/>
    <x v="0"/>
    <s v="Jane Davis"/>
    <x v="0"/>
    <n v="109.10555555555555"/>
    <x v="3"/>
    <x v="4"/>
  </r>
  <r>
    <x v="89"/>
    <s v="William"/>
    <s v="Gonzalez"/>
    <s v=" OPS06 "/>
    <m/>
    <d v="2018-12-02T00:00:00"/>
    <x v="78"/>
    <x v="20"/>
    <x v="4"/>
    <s v="William Gonzalez"/>
    <x v="3"/>
    <n v="7.5861111111111112"/>
    <x v="4"/>
    <x v="64"/>
  </r>
  <r>
    <x v="90"/>
    <s v="Thomas"/>
    <s v="Jones"/>
    <s v="FIN03"/>
    <m/>
    <d v="2019-06-23T00:00:00"/>
    <x v="79"/>
    <x v="50"/>
    <x v="2"/>
    <s v="Thomas Jones"/>
    <x v="2"/>
    <n v="7.0277777777777777"/>
    <x v="0"/>
    <x v="65"/>
  </r>
  <r>
    <x v="91"/>
    <s v="Jessica"/>
    <s v="Anderson"/>
    <s v="HR01"/>
    <m/>
    <d v="2015-10-27T00:00:00"/>
    <x v="80"/>
    <x v="7"/>
    <x v="0"/>
    <s v="Jessica Anderson"/>
    <x v="5"/>
    <n v="10.683333333333334"/>
    <x v="2"/>
    <x v="66"/>
  </r>
  <r>
    <x v="92"/>
    <s v="Melissa"/>
    <s v="Johnson"/>
    <s v=" IT02 "/>
    <m/>
    <d v="2018-06-19T00:00:00"/>
    <x v="81"/>
    <x v="21"/>
    <x v="4"/>
    <s v="Melissa Johnson"/>
    <x v="0"/>
    <n v="8.0388888888888896"/>
    <x v="0"/>
    <x v="67"/>
  </r>
  <r>
    <x v="93"/>
    <s v="Thomas"/>
    <s v="Miller"/>
    <s v="OPS06"/>
    <m/>
    <d v="2018-01-12T00:00:00"/>
    <x v="82"/>
    <x v="31"/>
    <x v="3"/>
    <s v="Thomas Miller"/>
    <x v="3"/>
    <n v="8.4749999999999996"/>
    <x v="2"/>
    <x v="68"/>
  </r>
  <r>
    <x v="94"/>
    <s v="William"/>
    <s v="Gonzalez"/>
    <s v="SAL05"/>
    <m/>
    <d v="2015-01-04T00:00:00"/>
    <x v="83"/>
    <x v="46"/>
    <x v="4"/>
    <s v="William Gonzalez"/>
    <x v="4"/>
    <n v="11.497222222222222"/>
    <x v="0"/>
    <x v="69"/>
  </r>
  <r>
    <x v="95"/>
    <s v="N/A"/>
    <s v="Smith"/>
    <s v="SAL05"/>
    <m/>
    <d v="2018-12-05T00:00:00"/>
    <x v="84"/>
    <x v="8"/>
    <x v="0"/>
    <s v="N/A Smith"/>
    <x v="4"/>
    <n v="7.5777777777777775"/>
    <x v="0"/>
    <x v="70"/>
  </r>
  <r>
    <x v="96"/>
    <s v="John"/>
    <s v="Johnson"/>
    <s v="IT02"/>
    <m/>
    <d v="2021-10-13T00:00:00"/>
    <x v="85"/>
    <x v="51"/>
    <x v="4"/>
    <s v="John Johnson"/>
    <x v="0"/>
    <n v="4.7222222222222223"/>
    <x v="0"/>
    <x v="71"/>
  </r>
  <r>
    <x v="97"/>
    <s v="Jane"/>
    <s v="Johnson"/>
    <s v=" SAL05 "/>
    <m/>
    <d v="2020-09-07T00:00:00"/>
    <x v="86"/>
    <x v="45"/>
    <x v="0"/>
    <s v="Jane Johnson"/>
    <x v="4"/>
    <n v="5.822222222222222"/>
    <x v="3"/>
    <x v="4"/>
  </r>
  <r>
    <x v="98"/>
    <s v="John"/>
    <s v="Jones"/>
    <s v=" IT02 "/>
    <m/>
    <s v="03/08/2019"/>
    <x v="19"/>
    <x v="36"/>
    <x v="0"/>
    <s v="John Jones"/>
    <x v="0"/>
    <n v="7.3194444444444446"/>
    <x v="3"/>
    <x v="13"/>
  </r>
  <r>
    <x v="99"/>
    <s v="Jane"/>
    <s v="Lopez"/>
    <s v="MKT04"/>
    <m/>
    <d v="1915-03-11T00:00:00"/>
    <x v="87"/>
    <x v="31"/>
    <x v="3"/>
    <s v="Jane Lopez"/>
    <x v="1"/>
    <n v="111.31111111111112"/>
    <x v="2"/>
    <x v="72"/>
  </r>
  <r>
    <x v="100"/>
    <s v="Melissa"/>
    <s v="Gonzalez"/>
    <s v="MKT04"/>
    <m/>
    <d v="1917-02-19T00:00:00"/>
    <x v="88"/>
    <x v="7"/>
    <x v="4"/>
    <s v="Melissa Gonzalez"/>
    <x v="1"/>
    <n v="109.37222222222222"/>
    <x v="2"/>
    <x v="73"/>
  </r>
  <r>
    <x v="101"/>
    <s v="William"/>
    <s v="Davis"/>
    <s v="IT02"/>
    <m/>
    <d v="2023-05-09T00:00:00"/>
    <x v="89"/>
    <x v="52"/>
    <x v="0"/>
    <s v="William Davis"/>
    <x v="0"/>
    <n v="3.15"/>
    <x v="0"/>
    <x v="74"/>
  </r>
  <r>
    <x v="102"/>
    <s v="John"/>
    <s v="Smith"/>
    <s v=" OPS06 "/>
    <m/>
    <d v="2018-01-22T00:00:00"/>
    <x v="90"/>
    <x v="8"/>
    <x v="0"/>
    <s v="John Smith"/>
    <x v="3"/>
    <n v="8.4472222222222229"/>
    <x v="0"/>
    <x v="75"/>
  </r>
  <r>
    <x v="103"/>
    <s v="James"/>
    <s v="Gonzalez"/>
    <s v="IT02"/>
    <m/>
    <d v="2020-02-18T00:00:00"/>
    <x v="91"/>
    <x v="27"/>
    <x v="0"/>
    <s v="James Gonzalez"/>
    <x v="0"/>
    <n v="6.375"/>
    <x v="1"/>
    <x v="76"/>
  </r>
  <r>
    <x v="104"/>
    <s v="Emily"/>
    <s v="Johnson"/>
    <s v="OPS06"/>
    <m/>
    <s v="05/22/2016"/>
    <x v="92"/>
    <x v="1"/>
    <x v="0"/>
    <s v="Emily Johnson"/>
    <x v="3"/>
    <n v="10.113888888888889"/>
    <x v="1"/>
    <x v="77"/>
  </r>
  <r>
    <x v="105"/>
    <s v="William"/>
    <s v="Williams"/>
    <s v="MKT04"/>
    <m/>
    <d v="2021-06-02T00:00:00"/>
    <x v="93"/>
    <x v="4"/>
    <x v="3"/>
    <s v="William Williams"/>
    <x v="1"/>
    <n v="5.0861111111111112"/>
    <x v="3"/>
    <x v="4"/>
  </r>
  <r>
    <x v="106"/>
    <s v="James"/>
    <s v="Jones"/>
    <s v="IT02"/>
    <m/>
    <d v="2021-07-17T00:00:00"/>
    <x v="94"/>
    <x v="16"/>
    <x v="1"/>
    <s v="James Jones"/>
    <x v="0"/>
    <n v="4.9611111111111112"/>
    <x v="4"/>
    <x v="78"/>
  </r>
  <r>
    <x v="107"/>
    <s v="Jessica"/>
    <s v="Gonzalez"/>
    <s v=" HR01 "/>
    <m/>
    <d v="1916-11-13T00:00:00"/>
    <x v="95"/>
    <x v="11"/>
    <x v="0"/>
    <s v="Jessica Gonzalez"/>
    <x v="5"/>
    <n v="109.63888888888889"/>
    <x v="2"/>
    <x v="79"/>
  </r>
  <r>
    <x v="108"/>
    <s v="Sarah"/>
    <s v="Miller"/>
    <s v=" SAL05 "/>
    <m/>
    <d v="2019-02-17T00:00:00"/>
    <x v="96"/>
    <x v="37"/>
    <x v="0"/>
    <s v="Sarah Miller"/>
    <x v="4"/>
    <n v="7.3777777777777782"/>
    <x v="4"/>
    <x v="80"/>
  </r>
  <r>
    <x v="109"/>
    <s v="Jessica"/>
    <s v="Smith"/>
    <s v="SAL05"/>
    <m/>
    <d v="2016-09-12T00:00:00"/>
    <x v="97"/>
    <x v="41"/>
    <x v="1"/>
    <s v="Jessica Smith"/>
    <x v="4"/>
    <n v="9.8083333333333336"/>
    <x v="3"/>
    <x v="4"/>
  </r>
  <r>
    <x v="110"/>
    <s v="Thomas"/>
    <s v="Jones"/>
    <s v=" OPS06 "/>
    <m/>
    <d v="1921-08-13T00:00:00"/>
    <x v="98"/>
    <x v="24"/>
    <x v="0"/>
    <s v="Thomas Jones"/>
    <x v="3"/>
    <n v="104.88888888888889"/>
    <x v="2"/>
    <x v="81"/>
  </r>
  <r>
    <x v="111"/>
    <s v="Amanda"/>
    <s v="Brown"/>
    <s v="MKT04"/>
    <m/>
    <d v="2020-06-14T00:00:00"/>
    <x v="99"/>
    <x v="40"/>
    <x v="0"/>
    <s v="Amanda Brown"/>
    <x v="1"/>
    <n v="6.052777777777778"/>
    <x v="4"/>
    <x v="82"/>
  </r>
  <r>
    <x v="112"/>
    <s v="Robert"/>
    <s v="Martinez"/>
    <s v=" IT02 "/>
    <m/>
    <d v="1922-07-05T00:00:00"/>
    <x v="100"/>
    <x v="28"/>
    <x v="0"/>
    <s v="Robert Martinez"/>
    <x v="0"/>
    <n v="103.99444444444444"/>
    <x v="2"/>
    <x v="83"/>
  </r>
  <r>
    <x v="113"/>
    <s v="Thomas"/>
    <s v="Miller"/>
    <s v="IT02"/>
    <m/>
    <s v="07/10/2016"/>
    <x v="101"/>
    <x v="53"/>
    <x v="4"/>
    <s v="Thomas Miller"/>
    <x v="0"/>
    <n v="9.9805555555555561"/>
    <x v="2"/>
    <x v="84"/>
  </r>
  <r>
    <x v="114"/>
    <s v="David"/>
    <s v="Rodriguez"/>
    <s v=" IT02 "/>
    <m/>
    <d v="2022-04-23T00:00:00"/>
    <x v="102"/>
    <x v="7"/>
    <x v="1"/>
    <s v="David Rodriguez"/>
    <x v="0"/>
    <n v="4.1944444444444446"/>
    <x v="2"/>
    <x v="85"/>
  </r>
  <r>
    <x v="115"/>
    <s v="Jane"/>
    <s v="Miller"/>
    <s v=" MKT04 "/>
    <m/>
    <s v="05/10/2017"/>
    <x v="103"/>
    <x v="54"/>
    <x v="4"/>
    <s v="Jane Miller"/>
    <x v="1"/>
    <n v="9.1472222222222221"/>
    <x v="2"/>
    <x v="86"/>
  </r>
  <r>
    <x v="116"/>
    <s v="James"/>
    <s v="Rodriguez"/>
    <s v="OPS06"/>
    <m/>
    <d v="2020-05-20T00:00:00"/>
    <x v="104"/>
    <x v="55"/>
    <x v="5"/>
    <s v="James Rodriguez"/>
    <x v="3"/>
    <n v="6.1194444444444445"/>
    <x v="3"/>
    <x v="4"/>
  </r>
  <r>
    <x v="117"/>
    <s v="Sarah"/>
    <s v="Rodriguez"/>
    <s v="HR01"/>
    <m/>
    <s v="04/20/2023"/>
    <x v="105"/>
    <x v="11"/>
    <x v="4"/>
    <s v="Sarah Rodriguez"/>
    <x v="5"/>
    <n v="3.2027777777777779"/>
    <x v="2"/>
    <x v="87"/>
  </r>
  <r>
    <x v="118"/>
    <s v="Sarah"/>
    <s v="Wilson"/>
    <s v="SAL05"/>
    <m/>
    <d v="2021-10-31T00:00:00"/>
    <x v="19"/>
    <x v="5"/>
    <x v="0"/>
    <s v="Sarah Wilson"/>
    <x v="4"/>
    <n v="4.6749999999999998"/>
    <x v="3"/>
    <x v="13"/>
  </r>
  <r>
    <x v="119"/>
    <s v="Melissa"/>
    <s v="Brown"/>
    <s v=" IT02 "/>
    <m/>
    <s v="24-Oct-21"/>
    <x v="19"/>
    <x v="51"/>
    <x v="3"/>
    <s v="Melissa Brown"/>
    <x v="0"/>
    <n v="4.6916666666666664"/>
    <x v="0"/>
    <x v="13"/>
  </r>
  <r>
    <x v="120"/>
    <s v="Robert"/>
    <s v="Williams"/>
    <s v="SAL05"/>
    <m/>
    <d v="2017-08-09T00:00:00"/>
    <x v="19"/>
    <x v="30"/>
    <x v="0"/>
    <s v="Robert Williams"/>
    <x v="4"/>
    <n v="8.9"/>
    <x v="2"/>
    <x v="13"/>
  </r>
  <r>
    <x v="121"/>
    <s v="Melissa"/>
    <s v="Rodriguez"/>
    <s v="OPS06"/>
    <m/>
    <d v="2023-01-04T00:00:00"/>
    <x v="106"/>
    <x v="25"/>
    <x v="0"/>
    <s v="Melissa Rodriguez"/>
    <x v="3"/>
    <n v="3.4972222222222222"/>
    <x v="2"/>
    <x v="88"/>
  </r>
  <r>
    <x v="122"/>
    <s v="James"/>
    <s v="Johnson"/>
    <s v=" HR01 "/>
    <m/>
    <d v="1920-08-10T00:00:00"/>
    <x v="107"/>
    <x v="13"/>
    <x v="0"/>
    <s v="James Johnson"/>
    <x v="5"/>
    <n v="105.89722222222223"/>
    <x v="4"/>
    <x v="89"/>
  </r>
  <r>
    <x v="123"/>
    <s v="Michael"/>
    <s v="Wilson"/>
    <s v="MKT04"/>
    <m/>
    <d v="2022-04-02T00:00:00"/>
    <x v="108"/>
    <x v="22"/>
    <x v="0"/>
    <s v="Michael Wilson"/>
    <x v="1"/>
    <n v="4.2527777777777782"/>
    <x v="0"/>
    <x v="90"/>
  </r>
  <r>
    <x v="124"/>
    <s v="William"/>
    <s v="Jones"/>
    <s v="MKT04"/>
    <m/>
    <d v="1918-03-24T00:00:00"/>
    <x v="109"/>
    <x v="12"/>
    <x v="1"/>
    <s v="William Jones"/>
    <x v="1"/>
    <n v="108.27500000000001"/>
    <x v="3"/>
    <x v="4"/>
  </r>
  <r>
    <x v="125"/>
    <s v="William"/>
    <s v="Williams"/>
    <s v="IT02"/>
    <m/>
    <d v="2018-07-24T00:00:00"/>
    <x v="110"/>
    <x v="45"/>
    <x v="1"/>
    <s v="William Williams"/>
    <x v="0"/>
    <n v="7.9416666666666664"/>
    <x v="3"/>
    <x v="4"/>
  </r>
  <r>
    <x v="126"/>
    <s v="David"/>
    <s v="Williams"/>
    <s v=" HR01 "/>
    <m/>
    <d v="2018-07-20T00:00:00"/>
    <x v="111"/>
    <x v="56"/>
    <x v="1"/>
    <s v="David Williams"/>
    <x v="5"/>
    <n v="7.9527777777777775"/>
    <x v="3"/>
    <x v="4"/>
  </r>
  <r>
    <x v="127"/>
    <s v="Jane"/>
    <s v="Davis"/>
    <s v=" FIN03 "/>
    <m/>
    <d v="1916-03-04T00:00:00"/>
    <x v="112"/>
    <x v="35"/>
    <x v="4"/>
    <s v="Jane Davis"/>
    <x v="2"/>
    <n v="110.33055555555555"/>
    <x v="1"/>
    <x v="91"/>
  </r>
  <r>
    <x v="128"/>
    <s v="John"/>
    <s v="Martinez"/>
    <s v=" HR01 "/>
    <m/>
    <d v="2022-03-23T00:00:00"/>
    <x v="113"/>
    <x v="20"/>
    <x v="2"/>
    <s v="John Martinez"/>
    <x v="5"/>
    <n v="4.2777777777777777"/>
    <x v="4"/>
    <x v="92"/>
  </r>
  <r>
    <x v="129"/>
    <s v="David"/>
    <s v="Anderson"/>
    <s v="HR01"/>
    <m/>
    <d v="1917-07-28T00:00:00"/>
    <x v="114"/>
    <x v="12"/>
    <x v="1"/>
    <s v="David Anderson"/>
    <x v="5"/>
    <n v="108.93055555555556"/>
    <x v="3"/>
    <x v="4"/>
  </r>
  <r>
    <x v="130"/>
    <s v="Sarah"/>
    <s v="Smith"/>
    <s v="SAL05"/>
    <m/>
    <s v="05/11/2023"/>
    <x v="115"/>
    <x v="16"/>
    <x v="5"/>
    <s v="Sarah Smith"/>
    <x v="4"/>
    <n v="3.1444444444444444"/>
    <x v="4"/>
    <x v="93"/>
  </r>
  <r>
    <x v="131"/>
    <s v="Melissa"/>
    <s v="Hernandez"/>
    <s v=" OPS06 "/>
    <m/>
    <d v="1922-03-19T00:00:00"/>
    <x v="116"/>
    <x v="25"/>
    <x v="3"/>
    <s v="Melissa Hernandez"/>
    <x v="3"/>
    <n v="104.28888888888889"/>
    <x v="2"/>
    <x v="94"/>
  </r>
  <r>
    <x v="132"/>
    <s v="Melissa"/>
    <s v="Johnson"/>
    <s v="FIN03"/>
    <m/>
    <d v="2017-12-22T00:00:00"/>
    <x v="117"/>
    <x v="51"/>
    <x v="4"/>
    <s v="Melissa Johnson"/>
    <x v="2"/>
    <n v="8.530555555555555"/>
    <x v="0"/>
    <x v="95"/>
  </r>
  <r>
    <x v="133"/>
    <s v="Jane"/>
    <s v="Garcia"/>
    <s v=" MKT04 "/>
    <m/>
    <s v="08/29/2021"/>
    <x v="118"/>
    <x v="53"/>
    <x v="0"/>
    <s v="Jane Garcia"/>
    <x v="1"/>
    <n v="4.8444444444444441"/>
    <x v="2"/>
    <x v="96"/>
  </r>
  <r>
    <x v="134"/>
    <s v="David"/>
    <s v="Davis"/>
    <s v="IT02"/>
    <m/>
    <d v="2018-09-17T00:00:00"/>
    <x v="119"/>
    <x v="22"/>
    <x v="1"/>
    <s v="David Davis"/>
    <x v="0"/>
    <n v="7.7944444444444443"/>
    <x v="0"/>
    <x v="97"/>
  </r>
  <r>
    <x v="135"/>
    <s v="James"/>
    <s v="Wilson"/>
    <s v="SAL05"/>
    <m/>
    <d v="2021-06-28T00:00:00"/>
    <x v="19"/>
    <x v="0"/>
    <x v="0"/>
    <s v="James Wilson"/>
    <x v="4"/>
    <n v="5.0138888888888893"/>
    <x v="0"/>
    <x v="13"/>
  </r>
  <r>
    <x v="136"/>
    <s v="Richard"/>
    <s v="Johnson"/>
    <s v="OPS06"/>
    <m/>
    <d v="1917-10-03T00:00:00"/>
    <x v="120"/>
    <x v="57"/>
    <x v="3"/>
    <s v="Richard Johnson"/>
    <x v="3"/>
    <n v="108.75"/>
    <x v="4"/>
    <x v="98"/>
  </r>
  <r>
    <x v="137"/>
    <s v="Richard"/>
    <s v="Williams"/>
    <s v="FIN03"/>
    <m/>
    <s v="10/22/2015"/>
    <x v="19"/>
    <x v="9"/>
    <x v="1"/>
    <s v="Richard Williams"/>
    <x v="2"/>
    <n v="10.697222222222223"/>
    <x v="0"/>
    <x v="13"/>
  </r>
  <r>
    <x v="138"/>
    <s v="John"/>
    <s v="Hernandez"/>
    <s v="OPS06"/>
    <m/>
    <d v="2018-06-06T00:00:00"/>
    <x v="121"/>
    <x v="22"/>
    <x v="1"/>
    <s v="John Hernandez"/>
    <x v="3"/>
    <n v="8.0749999999999993"/>
    <x v="0"/>
    <x v="99"/>
  </r>
  <r>
    <x v="139"/>
    <s v="Sarah"/>
    <s v="Gonzalez"/>
    <s v="OPS06"/>
    <m/>
    <d v="2017-07-16T00:00:00"/>
    <x v="122"/>
    <x v="27"/>
    <x v="0"/>
    <s v="Sarah Gonzalez"/>
    <x v="3"/>
    <n v="8.9638888888888886"/>
    <x v="1"/>
    <x v="100"/>
  </r>
  <r>
    <x v="140"/>
    <s v="Melissa"/>
    <s v="Hernandez"/>
    <s v="SAL05"/>
    <m/>
    <d v="2015-06-20T00:00:00"/>
    <x v="19"/>
    <x v="48"/>
    <x v="5"/>
    <s v="Melissa Hernandez"/>
    <x v="4"/>
    <n v="11.036111111111111"/>
    <x v="4"/>
    <x v="13"/>
  </r>
  <r>
    <x v="141"/>
    <s v="Melissa"/>
    <s v="Hernandez"/>
    <s v=" OPS06 "/>
    <m/>
    <d v="2019-05-24T00:00:00"/>
    <x v="123"/>
    <x v="50"/>
    <x v="5"/>
    <s v="Melissa Hernandez"/>
    <x v="3"/>
    <n v="7.1083333333333334"/>
    <x v="0"/>
    <x v="101"/>
  </r>
  <r>
    <x v="142"/>
    <s v="John"/>
    <s v="Davis"/>
    <s v="IT02"/>
    <m/>
    <d v="2020-02-26T00:00:00"/>
    <x v="19"/>
    <x v="34"/>
    <x v="0"/>
    <s v="John Davis"/>
    <x v="0"/>
    <n v="6.3527777777777779"/>
    <x v="1"/>
    <x v="13"/>
  </r>
  <r>
    <x v="143"/>
    <s v="Richard"/>
    <s v="Davis"/>
    <s v="HR01"/>
    <m/>
    <d v="2023-03-06T00:00:00"/>
    <x v="124"/>
    <x v="0"/>
    <x v="2"/>
    <s v="Richard Davis"/>
    <x v="5"/>
    <n v="3.3250000000000002"/>
    <x v="0"/>
    <x v="102"/>
  </r>
  <r>
    <x v="144"/>
    <s v="N/A"/>
    <s v="Jones"/>
    <s v=" IT02 "/>
    <m/>
    <s v="01/12/2019"/>
    <x v="125"/>
    <x v="19"/>
    <x v="4"/>
    <s v="N/A Jones"/>
    <x v="0"/>
    <n v="7.4749999999999996"/>
    <x v="0"/>
    <x v="103"/>
  </r>
  <r>
    <x v="145"/>
    <s v="William"/>
    <s v="Rodriguez"/>
    <s v="FIN03"/>
    <m/>
    <d v="2023-04-21T00:00:00"/>
    <x v="126"/>
    <x v="7"/>
    <x v="1"/>
    <s v="William Rodriguez"/>
    <x v="2"/>
    <n v="3.2"/>
    <x v="2"/>
    <x v="104"/>
  </r>
  <r>
    <x v="146"/>
    <s v="Melissa"/>
    <s v="Miller"/>
    <s v="SAL05"/>
    <m/>
    <d v="2016-05-29T00:00:00"/>
    <x v="127"/>
    <x v="26"/>
    <x v="1"/>
    <s v="Melissa Miller"/>
    <x v="4"/>
    <n v="10.094444444444445"/>
    <x v="3"/>
    <x v="4"/>
  </r>
  <r>
    <x v="147"/>
    <s v="Emily"/>
    <s v="Martinez"/>
    <s v="OPS06"/>
    <m/>
    <d v="2022-05-30T00:00:00"/>
    <x v="128"/>
    <x v="58"/>
    <x v="2"/>
    <s v="Emily Martinez"/>
    <x v="3"/>
    <n v="4.0916666666666668"/>
    <x v="2"/>
    <x v="105"/>
  </r>
  <r>
    <x v="148"/>
    <s v="James"/>
    <s v="Rodriguez"/>
    <s v="MKT04"/>
    <m/>
    <d v="1916-11-03T00:00:00"/>
    <x v="129"/>
    <x v="47"/>
    <x v="0"/>
    <s v="James Rodriguez"/>
    <x v="1"/>
    <n v="109.66666666666667"/>
    <x v="2"/>
    <x v="106"/>
  </r>
  <r>
    <x v="149"/>
    <s v="Amanda"/>
    <s v="Brown"/>
    <s v="IT02"/>
    <m/>
    <d v="2022-10-14T00:00:00"/>
    <x v="130"/>
    <x v="37"/>
    <x v="1"/>
    <s v="Amanda Brown"/>
    <x v="0"/>
    <n v="3.7194444444444446"/>
    <x v="4"/>
    <x v="1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BD4DA-9F6F-49BF-BEA5-362C71E04DC1}"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009F3A-3D40-438C-9E77-136AA50813F4}"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20" firstHeaderRow="1" firstDataRow="1" firstDataCol="1"/>
  <pivotFields count="14">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showAll="0"/>
    <pivotField showAll="0"/>
    <pivotField showAll="0"/>
    <pivotField showAll="0"/>
    <pivotField showAll="0"/>
    <pivotField showAll="0"/>
    <pivotField axis="axisRow" showAll="0">
      <items count="7">
        <item x="2"/>
        <item x="5"/>
        <item x="0"/>
        <item x="1"/>
        <item x="4"/>
        <item x="3"/>
        <item t="default"/>
      </items>
    </pivotField>
    <pivotField numFmtId="2" showAll="0"/>
    <pivotField showAll="0"/>
    <pivotField showAll="0"/>
  </pivotFields>
  <rowFields count="1">
    <field x="10"/>
  </rowFields>
  <rowItems count="7">
    <i>
      <x/>
    </i>
    <i>
      <x v="1"/>
    </i>
    <i>
      <x v="2"/>
    </i>
    <i>
      <x v="3"/>
    </i>
    <i>
      <x v="4"/>
    </i>
    <i>
      <x v="5"/>
    </i>
    <i t="grand">
      <x/>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974CA4-DDCC-4240-A6EF-FA12FF1F17D3}"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B20" firstHeaderRow="1" firstDataRow="1" firstDataCol="1"/>
  <pivotFields count="14">
    <pivotField showAll="0"/>
    <pivotField showAll="0"/>
    <pivotField showAll="0"/>
    <pivotField showAll="0"/>
    <pivotField showAll="0"/>
    <pivotField showAll="0"/>
    <pivotField showAll="0"/>
    <pivotField dataField="1"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axis="axisRow" showAll="0">
      <items count="7">
        <item x="1"/>
        <item x="2"/>
        <item x="0"/>
        <item x="4"/>
        <item x="3"/>
        <item x="5"/>
        <item t="default"/>
      </items>
    </pivotField>
    <pivotField showAll="0"/>
    <pivotField showAll="0">
      <items count="7">
        <item x="2"/>
        <item x="5"/>
        <item x="0"/>
        <item x="1"/>
        <item x="4"/>
        <item x="3"/>
        <item t="default"/>
      </items>
    </pivotField>
    <pivotField numFmtId="2" showAll="0"/>
    <pivotField showAll="0"/>
    <pivotField showAll="0"/>
  </pivotFields>
  <rowFields count="1">
    <field x="8"/>
  </rowFields>
  <rowItems count="7">
    <i>
      <x/>
    </i>
    <i>
      <x v="1"/>
    </i>
    <i>
      <x v="2"/>
    </i>
    <i>
      <x v="3"/>
    </i>
    <i>
      <x v="4"/>
    </i>
    <i>
      <x v="5"/>
    </i>
    <i t="grand">
      <x/>
    </i>
  </rowItems>
  <colItems count="1">
    <i/>
  </colItems>
  <dataFields count="1">
    <dataField name="Count of Perf_Score" fld="7" subtotal="count" baseField="0" baseItem="0"/>
  </dataField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17638E-434A-42C3-94B1-2CB3CE33BF6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0" firstHeaderRow="0" firstDataRow="1" firstDataCol="1"/>
  <pivotFields count="14">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showAll="0"/>
    <pivotField showAll="0"/>
    <pivotField dataField="1" showAll="0">
      <items count="132">
        <item x="66"/>
        <item x="112"/>
        <item x="75"/>
        <item x="128"/>
        <item x="103"/>
        <item x="65"/>
        <item x="54"/>
        <item x="0"/>
        <item x="120"/>
        <item x="62"/>
        <item x="73"/>
        <item x="39"/>
        <item x="121"/>
        <item x="91"/>
        <item x="63"/>
        <item x="50"/>
        <item x="80"/>
        <item x="37"/>
        <item x="32"/>
        <item x="6"/>
        <item x="106"/>
        <item x="12"/>
        <item x="127"/>
        <item x="110"/>
        <item x="57"/>
        <item x="122"/>
        <item x="64"/>
        <item x="15"/>
        <item x="30"/>
        <item x="93"/>
        <item x="82"/>
        <item x="24"/>
        <item x="78"/>
        <item x="7"/>
        <item x="36"/>
        <item x="68"/>
        <item x="85"/>
        <item x="4"/>
        <item x="18"/>
        <item x="101"/>
        <item x="11"/>
        <item x="102"/>
        <item x="42"/>
        <item x="84"/>
        <item x="51"/>
        <item x="14"/>
        <item x="92"/>
        <item x="25"/>
        <item x="41"/>
        <item x="74"/>
        <item x="88"/>
        <item x="118"/>
        <item x="46"/>
        <item x="71"/>
        <item x="79"/>
        <item x="111"/>
        <item x="28"/>
        <item x="126"/>
        <item x="76"/>
        <item x="38"/>
        <item x="69"/>
        <item x="117"/>
        <item x="108"/>
        <item x="90"/>
        <item x="31"/>
        <item x="53"/>
        <item x="94"/>
        <item x="44"/>
        <item x="129"/>
        <item x="48"/>
        <item x="22"/>
        <item x="9"/>
        <item x="86"/>
        <item x="29"/>
        <item x="72"/>
        <item x="45"/>
        <item x="13"/>
        <item x="23"/>
        <item x="87"/>
        <item x="104"/>
        <item x="8"/>
        <item x="34"/>
        <item x="17"/>
        <item x="3"/>
        <item x="59"/>
        <item x="43"/>
        <item x="16"/>
        <item x="124"/>
        <item x="21"/>
        <item x="109"/>
        <item x="116"/>
        <item x="55"/>
        <item x="35"/>
        <item x="113"/>
        <item x="1"/>
        <item x="125"/>
        <item x="33"/>
        <item x="97"/>
        <item x="56"/>
        <item x="105"/>
        <item x="49"/>
        <item x="5"/>
        <item x="100"/>
        <item x="20"/>
        <item x="52"/>
        <item x="123"/>
        <item x="98"/>
        <item x="115"/>
        <item x="61"/>
        <item x="99"/>
        <item x="2"/>
        <item x="83"/>
        <item x="114"/>
        <item x="130"/>
        <item x="10"/>
        <item x="70"/>
        <item x="89"/>
        <item x="27"/>
        <item x="60"/>
        <item x="119"/>
        <item x="40"/>
        <item x="107"/>
        <item x="47"/>
        <item x="58"/>
        <item x="77"/>
        <item x="26"/>
        <item x="95"/>
        <item x="67"/>
        <item x="81"/>
        <item x="96"/>
        <item x="19"/>
        <item t="default"/>
      </items>
    </pivotField>
    <pivotField showAll="0"/>
    <pivotField showAll="0"/>
    <pivotField showAll="0"/>
    <pivotField axis="axisRow" showAll="0" sortType="descending">
      <items count="7">
        <item x="2"/>
        <item x="5"/>
        <item x="0"/>
        <item x="1"/>
        <item x="4"/>
        <item x="3"/>
        <item t="default"/>
      </items>
      <autoSortScope>
        <pivotArea dataOnly="0" outline="0" fieldPosition="0">
          <references count="1">
            <reference field="4294967294" count="1" selected="0">
              <x v="1"/>
            </reference>
          </references>
        </pivotArea>
      </autoSortScope>
    </pivotField>
    <pivotField numFmtId="2" showAll="0"/>
    <pivotField showAll="0"/>
    <pivotField showAll="0"/>
  </pivotFields>
  <rowFields count="1">
    <field x="10"/>
  </rowFields>
  <rowItems count="7">
    <i>
      <x v="1"/>
    </i>
    <i>
      <x/>
    </i>
    <i>
      <x v="3"/>
    </i>
    <i>
      <x v="4"/>
    </i>
    <i>
      <x v="2"/>
    </i>
    <i>
      <x v="5"/>
    </i>
    <i t="grand">
      <x/>
    </i>
  </rowItems>
  <colFields count="1">
    <field x="-2"/>
  </colFields>
  <colItems count="2">
    <i>
      <x/>
    </i>
    <i i="1">
      <x v="1"/>
    </i>
  </colItems>
  <dataFields count="2">
    <dataField name="Count of Emp ID" fld="0" subtotal="count" baseField="0" baseItem="0"/>
    <dataField name="Average of Salary" fld="6" subtotal="average" baseField="0" baseItem="0" numFmtId="167"/>
  </dataFields>
  <formats count="1">
    <format dxfId="1">
      <pivotArea outline="0" collapsedLevelsAreSubtotals="1" fieldPosition="0">
        <references count="1">
          <reference field="4294967294" count="1" selected="0">
            <x v="1"/>
          </reference>
        </references>
      </pivotArea>
    </format>
  </formats>
  <chartFormats count="2">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B10A72-8EE4-4953-9D1C-DD9A62266E33}"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14">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showAll="0"/>
    <pivotField showAll="0"/>
    <pivotField showAll="0"/>
    <pivotField showAll="0"/>
    <pivotField showAll="0">
      <items count="7">
        <item x="1"/>
        <item x="2"/>
        <item x="0"/>
        <item x="4"/>
        <item x="3"/>
        <item x="5"/>
        <item t="default"/>
      </items>
    </pivotField>
    <pivotField showAll="0"/>
    <pivotField showAll="0">
      <items count="7">
        <item x="2"/>
        <item x="5"/>
        <item x="0"/>
        <item x="1"/>
        <item x="4"/>
        <item x="3"/>
        <item t="default"/>
      </items>
    </pivotField>
    <pivotField numFmtId="2" showAll="0"/>
    <pivotField showAll="0">
      <items count="6">
        <item x="2"/>
        <item x="0"/>
        <item x="4"/>
        <item x="3"/>
        <item x="1"/>
        <item t="default"/>
      </items>
    </pivotField>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054E39-DAD5-4497-9A0F-BEF65171449F}"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4:F10" firstHeaderRow="1" firstDataRow="1" firstDataCol="1"/>
  <pivotFields count="14">
    <pivotField showAll="0"/>
    <pivotField showAll="0"/>
    <pivotField showAll="0"/>
    <pivotField showAll="0"/>
    <pivotField showAll="0"/>
    <pivotField showAll="0"/>
    <pivotField showAll="0"/>
    <pivotField showAll="0"/>
    <pivotField showAll="0">
      <items count="7">
        <item x="1"/>
        <item x="2"/>
        <item x="0"/>
        <item x="4"/>
        <item x="3"/>
        <item x="5"/>
        <item t="default"/>
      </items>
    </pivotField>
    <pivotField showAll="0"/>
    <pivotField showAll="0">
      <items count="7">
        <item x="2"/>
        <item x="5"/>
        <item x="0"/>
        <item x="1"/>
        <item x="4"/>
        <item x="3"/>
        <item t="default"/>
      </items>
    </pivotField>
    <pivotField numFmtId="2" showAll="0"/>
    <pivotField axis="axisRow" showAll="0">
      <items count="6">
        <item x="2"/>
        <item x="0"/>
        <item x="4"/>
        <item x="3"/>
        <item x="1"/>
        <item t="default"/>
      </items>
    </pivotField>
    <pivotField dataField="1" showAll="0"/>
  </pivotFields>
  <rowFields count="1">
    <field x="12"/>
  </rowFields>
  <rowItems count="6">
    <i>
      <x/>
    </i>
    <i>
      <x v="1"/>
    </i>
    <i>
      <x v="2"/>
    </i>
    <i>
      <x v="3"/>
    </i>
    <i>
      <x v="4"/>
    </i>
    <i t="grand">
      <x/>
    </i>
  </rowItems>
  <colItems count="1">
    <i/>
  </colItems>
  <dataFields count="1">
    <dataField name="Count of Eligible Bonus Amount" fld="13" subtotal="count" baseField="0" baseItem="0"/>
  </dataFields>
  <chartFormats count="1">
    <chartFormat chart="1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E28DD4D1-C251-4D15-B370-BC3EB74D0DC7}" sourceName="Salary">
  <pivotTables>
    <pivotTable tabId="6" name="PivotTable1"/>
  </pivotTables>
  <data>
    <tabular pivotCacheId="158438945">
      <items count="131">
        <i x="66" s="1"/>
        <i x="112" s="1"/>
        <i x="75" s="1"/>
        <i x="128" s="1"/>
        <i x="103" s="1"/>
        <i x="65" s="1"/>
        <i x="54" s="1"/>
        <i x="0" s="1"/>
        <i x="120" s="1"/>
        <i x="62" s="1"/>
        <i x="73" s="1"/>
        <i x="39" s="1"/>
        <i x="121" s="1"/>
        <i x="91" s="1"/>
        <i x="63" s="1"/>
        <i x="50" s="1"/>
        <i x="80" s="1"/>
        <i x="37" s="1"/>
        <i x="32" s="1"/>
        <i x="6" s="1"/>
        <i x="106" s="1"/>
        <i x="12" s="1"/>
        <i x="127" s="1"/>
        <i x="110" s="1"/>
        <i x="57" s="1"/>
        <i x="122" s="1"/>
        <i x="64" s="1"/>
        <i x="15" s="1"/>
        <i x="30" s="1"/>
        <i x="93" s="1"/>
        <i x="82" s="1"/>
        <i x="24" s="1"/>
        <i x="78" s="1"/>
        <i x="7" s="1"/>
        <i x="36" s="1"/>
        <i x="68" s="1"/>
        <i x="85" s="1"/>
        <i x="4" s="1"/>
        <i x="18" s="1"/>
        <i x="101" s="1"/>
        <i x="11" s="1"/>
        <i x="102" s="1"/>
        <i x="42" s="1"/>
        <i x="84" s="1"/>
        <i x="51" s="1"/>
        <i x="14" s="1"/>
        <i x="92" s="1"/>
        <i x="25" s="1"/>
        <i x="41" s="1"/>
        <i x="74" s="1"/>
        <i x="88" s="1"/>
        <i x="118" s="1"/>
        <i x="46" s="1"/>
        <i x="71" s="1"/>
        <i x="79" s="1"/>
        <i x="111" s="1"/>
        <i x="28" s="1"/>
        <i x="126" s="1"/>
        <i x="76" s="1"/>
        <i x="38" s="1"/>
        <i x="69" s="1"/>
        <i x="117" s="1"/>
        <i x="108" s="1"/>
        <i x="90" s="1"/>
        <i x="31" s="1"/>
        <i x="53" s="1"/>
        <i x="94" s="1"/>
        <i x="44" s="1"/>
        <i x="129" s="1"/>
        <i x="48" s="1"/>
        <i x="22" s="1"/>
        <i x="9" s="1"/>
        <i x="86" s="1"/>
        <i x="29" s="1"/>
        <i x="72" s="1"/>
        <i x="45" s="1"/>
        <i x="13" s="1"/>
        <i x="23" s="1"/>
        <i x="87" s="1"/>
        <i x="104" s="1"/>
        <i x="8" s="1"/>
        <i x="34" s="1"/>
        <i x="17" s="1"/>
        <i x="3" s="1"/>
        <i x="59" s="1"/>
        <i x="43" s="1"/>
        <i x="16" s="1"/>
        <i x="124" s="1"/>
        <i x="21" s="1"/>
        <i x="109" s="1"/>
        <i x="116" s="1"/>
        <i x="55" s="1"/>
        <i x="35" s="1"/>
        <i x="113" s="1"/>
        <i x="1" s="1"/>
        <i x="125" s="1"/>
        <i x="33" s="1"/>
        <i x="97" s="1"/>
        <i x="56" s="1"/>
        <i x="105" s="1"/>
        <i x="49" s="1"/>
        <i x="5" s="1"/>
        <i x="100" s="1"/>
        <i x="20" s="1"/>
        <i x="52" s="1"/>
        <i x="123" s="1"/>
        <i x="98" s="1"/>
        <i x="115" s="1"/>
        <i x="61" s="1"/>
        <i x="99" s="1"/>
        <i x="2" s="1"/>
        <i x="83" s="1"/>
        <i x="114" s="1"/>
        <i x="130" s="1"/>
        <i x="10" s="1"/>
        <i x="70" s="1"/>
        <i x="89" s="1"/>
        <i x="27" s="1"/>
        <i x="60" s="1"/>
        <i x="119" s="1"/>
        <i x="40" s="1"/>
        <i x="107" s="1"/>
        <i x="47" s="1"/>
        <i x="58" s="1"/>
        <i x="77" s="1"/>
        <i x="26" s="1"/>
        <i x="95" s="1"/>
        <i x="67" s="1"/>
        <i x="81" s="1"/>
        <i x="9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_Score" xr10:uid="{CB3CB10A-1D98-489E-9442-C8E93D0D0570}" sourceName="Perf_Score">
  <pivotTables>
    <pivotTable tabId="6" name="PivotTable5"/>
  </pivotTables>
  <data>
    <tabular pivotCacheId="158438945">
      <items count="59">
        <i x="26" s="1"/>
        <i x="18" s="1"/>
        <i x="36" s="1"/>
        <i x="45" s="1"/>
        <i x="56" s="1"/>
        <i x="41" s="1"/>
        <i x="55" s="1"/>
        <i x="4" s="1"/>
        <i x="12" s="1"/>
        <i x="6" s="1"/>
        <i x="38" s="1"/>
        <i x="10" s="1"/>
        <i x="5" s="1"/>
        <i x="15" s="1"/>
        <i x="52" s="1"/>
        <i x="0" s="1"/>
        <i x="32" s="1"/>
        <i x="2" s="1"/>
        <i x="29" s="1"/>
        <i x="50" s="1"/>
        <i x="8" s="1"/>
        <i x="19" s="1"/>
        <i x="46" s="1"/>
        <i x="9" s="1"/>
        <i x="33" s="1"/>
        <i x="17" s="1"/>
        <i x="43" s="1"/>
        <i x="21" s="1"/>
        <i x="44" s="1"/>
        <i x="22" s="1"/>
        <i x="51" s="1"/>
        <i x="3" s="1"/>
        <i x="28" s="1"/>
        <i x="24" s="1"/>
        <i x="58" s="1"/>
        <i x="47" s="1"/>
        <i x="14" s="1"/>
        <i x="30" s="1"/>
        <i x="11" s="1"/>
        <i x="25" s="1"/>
        <i x="7" s="1"/>
        <i x="23" s="1"/>
        <i x="49" s="1"/>
        <i x="53" s="1"/>
        <i x="54" s="1"/>
        <i x="31" s="1"/>
        <i x="40" s="1"/>
        <i x="16" s="1"/>
        <i x="20" s="1"/>
        <i x="37" s="1"/>
        <i x="57" s="1"/>
        <i x="13" s="1"/>
        <i x="48" s="1"/>
        <i x="35" s="1"/>
        <i x="34" s="1"/>
        <i x="42" s="1"/>
        <i x="27" s="1"/>
        <i x="39"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 xr10:uid="{9DF70F87-BC1C-412B-8835-98F4664A153C}" cache="Slicer_Salary" caption="Salary" style="SlicerStyleLight6" rowHeight="241300"/>
  <slicer name="Perf_Score 2" xr10:uid="{60273824-58E8-4C7B-8619-F94B85986009}" cache="Slicer_Perf_Score" caption="Perf_Score" columnCount="2"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60E2F3-FC50-429C-8EA5-8A979EC16E87}" name="Table3" displayName="Table3" ref="A1:M158" totalsRowShown="0" headerRowDxfId="22" dataDxfId="20" headerRowBorderDxfId="21" tableBorderDxfId="19" totalsRowBorderDxfId="18">
  <autoFilter ref="A1:M158" xr:uid="{D560E2F3-FC50-429C-8EA5-8A979EC16E87}">
    <filterColumn colId="5">
      <customFilters>
        <customFilter operator="notEqual" val=" "/>
      </customFilters>
    </filterColumn>
    <filterColumn colId="7">
      <filters>
        <filter val="Finance"/>
        <filter val="Human Resources"/>
        <filter val="Information Technology"/>
        <filter val="Marketing"/>
        <filter val="Sales"/>
      </filters>
    </filterColumn>
    <filterColumn colId="9">
      <filters>
        <filter val="Achieving"/>
        <filter val="Developing"/>
        <filter val="Exceeding"/>
        <filter val="Needs Improvement"/>
      </filters>
    </filterColumn>
  </autoFilter>
  <tableColumns count="13">
    <tableColumn id="1" xr3:uid="{95B5C3D6-E2A1-4B86-9B17-DAE0D6603754}" name="Emp ID"/>
    <tableColumn id="2" xr3:uid="{3B0A9D21-BEF7-43A5-BAC7-8365243111F3}" name="Full Name " dataDxfId="11"/>
    <tableColumn id="4" xr3:uid="{07E32A38-0846-4CC7-9C16-E20945A218A9}" name="Dept Code"/>
    <tableColumn id="6" xr3:uid="{080281F9-4EA8-473B-8E2F-E1533E055886}" name="Hire Date" dataDxfId="5"/>
    <tableColumn id="7" xr3:uid="{E78B0214-C5CE-403A-B8DF-B1B2B15EB2F5}" name="Salary" dataDxfId="6" dataCellStyle="Comma"/>
    <tableColumn id="8" xr3:uid="{14AE0D7C-34E5-431B-B754-653C99C1E92F}" name="Perf_Score" dataDxfId="9"/>
    <tableColumn id="9" xr3:uid="{34DF89BC-E4E1-419C-8A00-ACE893F8AF3D}" name="Employment Status" dataDxfId="10"/>
    <tableColumn id="11" xr3:uid="{519A5050-BC27-4778-9E2E-F9E937F7F41C}" name="Department Name" dataDxfId="8">
      <calculatedColumnFormula>_xlfn.XLOOKUP(UPPER(TRIM(C2)), Lookup_Departments!$A$2:$A$6, Lookup_Departments!$B$2:$B$6, "Unknown Dept")</calculatedColumnFormula>
    </tableColumn>
    <tableColumn id="12" xr3:uid="{5447306E-AF61-4AE9-87B7-207FAD2B1769}" name="Years of Service" dataDxfId="7">
      <calculatedColumnFormula>DATEDIF(Table3[[#This Row],[Hire Date]],TODAY(),"Y")</calculatedColumnFormula>
    </tableColumn>
    <tableColumn id="13" xr3:uid="{4E65C94F-DD60-4399-A2CC-D7CD6B05657F}" name="Performance Band" dataDxfId="4">
      <calculatedColumnFormula>_xlfn.XLOOKUP(Table3[[#This Row],[Perf_Score]],Table2[Min_Score],Table2[Performance_Band],"N/A",-1)</calculatedColumnFormula>
    </tableColumn>
    <tableColumn id="3" xr3:uid="{5D02531E-03C8-4A1B-913F-6A6D903848FE}" name="Bonus percentage" dataDxfId="3" dataCellStyle="Percent">
      <calculatedColumnFormula>_xlfn.XLOOKUP(Table3[[#This Row],[Performance Band]],Table2[Performance_Band],Table2[Bonus_Percentage],"N/A",0)</calculatedColumnFormula>
    </tableColumn>
    <tableColumn id="14" xr3:uid="{6B34DE8C-CBA6-4DBA-9CBD-9CE954E21A4A}" name="Eligible Bonus Amount" dataDxfId="2">
      <calculatedColumnFormula>Table3[[#This Row],[Salary]]*Table3[[#This Row],[Bonus percentage]]</calculatedColumnFormula>
    </tableColumn>
    <tableColumn id="5" xr3:uid="{3D689A7E-F5DD-4997-8145-012259DF83A2}" name="Attrition " dataDxfId="0">
      <calculatedColumnFormula array="1">_xlfn.IFS(Table3[[#This Row],[Employment Status]]="LEFT","YES",Table3[[#This Row],[Employment Status]]="RESIGNED","YES","TRUE","NO")</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52D76A-8A73-4471-A16F-34B334370E13}" name="Table1" displayName="Table1" ref="A1:B7" totalsRowShown="0" headerRowDxfId="17" headerRowBorderDxfId="16" tableBorderDxfId="15">
  <autoFilter ref="A1:B7" xr:uid="{5452D76A-8A73-4471-A16F-34B334370E13}"/>
  <tableColumns count="2">
    <tableColumn id="1" xr3:uid="{9422528C-BC12-4759-AC2E-753EC3477163}" name="Dept_Code"/>
    <tableColumn id="2" xr3:uid="{7C3DA666-015B-4CF4-8B3D-3499276F7535}" name="Department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9DBE19-8DF4-4807-A97E-11405684F2F5}" name="Table2" displayName="Table2" ref="A1:D6" totalsRowShown="0" headerRowDxfId="14" headerRowBorderDxfId="13" tableBorderDxfId="12">
  <autoFilter ref="A1:D6" xr:uid="{599DBE19-8DF4-4807-A97E-11405684F2F5}"/>
  <tableColumns count="4">
    <tableColumn id="1" xr3:uid="{3BC2F95B-3F1D-4DFA-84BB-7DB69F4EF7E2}" name="Min_Score"/>
    <tableColumn id="2" xr3:uid="{4BEED0FE-1800-46A2-BFBA-72CADD7188D6}" name="Max_Score"/>
    <tableColumn id="3" xr3:uid="{E810299D-AB87-4E07-87B3-8512433C7D0A}" name="Performance_Band"/>
    <tableColumn id="4" xr3:uid="{302B9216-5361-4ED2-92A8-8843D17EA0FF}" name="Bonus_Percent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55D9-6327-4295-B7CB-0E2EABDD20FE}">
  <dimension ref="A3:C20"/>
  <sheetViews>
    <sheetView topLeftCell="A3" workbookViewId="0">
      <selection activeCell="A3" sqref="A3:C20"/>
    </sheetView>
  </sheetViews>
  <sheetFormatPr defaultRowHeight="14.5" x14ac:dyDescent="0.35"/>
  <sheetData>
    <row r="3" spans="1:3" x14ac:dyDescent="0.35">
      <c r="A3" s="40"/>
      <c r="B3" s="41"/>
      <c r="C3" s="42"/>
    </row>
    <row r="4" spans="1:3" x14ac:dyDescent="0.35">
      <c r="A4" s="43"/>
      <c r="B4" s="44"/>
      <c r="C4" s="45"/>
    </row>
    <row r="5" spans="1:3" x14ac:dyDescent="0.35">
      <c r="A5" s="43"/>
      <c r="B5" s="44"/>
      <c r="C5" s="45"/>
    </row>
    <row r="6" spans="1:3" x14ac:dyDescent="0.35">
      <c r="A6" s="43"/>
      <c r="B6" s="44"/>
      <c r="C6" s="45"/>
    </row>
    <row r="7" spans="1:3" x14ac:dyDescent="0.35">
      <c r="A7" s="43"/>
      <c r="B7" s="44"/>
      <c r="C7" s="45"/>
    </row>
    <row r="8" spans="1:3" x14ac:dyDescent="0.35">
      <c r="A8" s="43"/>
      <c r="B8" s="44"/>
      <c r="C8" s="45"/>
    </row>
    <row r="9" spans="1:3" x14ac:dyDescent="0.35">
      <c r="A9" s="43"/>
      <c r="B9" s="44"/>
      <c r="C9" s="45"/>
    </row>
    <row r="10" spans="1:3" x14ac:dyDescent="0.35">
      <c r="A10" s="43"/>
      <c r="B10" s="44"/>
      <c r="C10" s="45"/>
    </row>
    <row r="11" spans="1:3" x14ac:dyDescent="0.35">
      <c r="A11" s="43"/>
      <c r="B11" s="44"/>
      <c r="C11" s="45"/>
    </row>
    <row r="12" spans="1:3" x14ac:dyDescent="0.35">
      <c r="A12" s="43"/>
      <c r="B12" s="44"/>
      <c r="C12" s="45"/>
    </row>
    <row r="13" spans="1:3" x14ac:dyDescent="0.35">
      <c r="A13" s="43"/>
      <c r="B13" s="44"/>
      <c r="C13" s="45"/>
    </row>
    <row r="14" spans="1:3" x14ac:dyDescent="0.35">
      <c r="A14" s="43"/>
      <c r="B14" s="44"/>
      <c r="C14" s="45"/>
    </row>
    <row r="15" spans="1:3" x14ac:dyDescent="0.35">
      <c r="A15" s="43"/>
      <c r="B15" s="44"/>
      <c r="C15" s="45"/>
    </row>
    <row r="16" spans="1:3" x14ac:dyDescent="0.35">
      <c r="A16" s="43"/>
      <c r="B16" s="44"/>
      <c r="C16" s="45"/>
    </row>
    <row r="17" spans="1:3" x14ac:dyDescent="0.35">
      <c r="A17" s="43"/>
      <c r="B17" s="44"/>
      <c r="C17" s="45"/>
    </row>
    <row r="18" spans="1:3" x14ac:dyDescent="0.35">
      <c r="A18" s="43"/>
      <c r="B18" s="44"/>
      <c r="C18" s="45"/>
    </row>
    <row r="19" spans="1:3" x14ac:dyDescent="0.35">
      <c r="A19" s="43"/>
      <c r="B19" s="44"/>
      <c r="C19" s="45"/>
    </row>
    <row r="20" spans="1:3" x14ac:dyDescent="0.35">
      <c r="A20" s="46"/>
      <c r="B20" s="47"/>
      <c r="C20"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8"/>
  <sheetViews>
    <sheetView topLeftCell="A75" workbookViewId="0">
      <selection activeCell="H90" sqref="H90"/>
    </sheetView>
  </sheetViews>
  <sheetFormatPr defaultRowHeight="14.5" x14ac:dyDescent="0.35"/>
  <cols>
    <col min="1" max="1" width="11.36328125" customWidth="1"/>
    <col min="2" max="2" width="17.1796875" bestFit="1" customWidth="1"/>
    <col min="3" max="3" width="14.1796875" customWidth="1"/>
    <col min="4" max="4" width="13.26953125" style="22" bestFit="1" customWidth="1"/>
    <col min="5" max="5" width="12.6328125" style="23" customWidth="1"/>
    <col min="6" max="6" width="12.08984375" style="31" bestFit="1" customWidth="1"/>
    <col min="7" max="7" width="19.6328125" customWidth="1"/>
    <col min="8" max="8" width="21.08984375" bestFit="1" customWidth="1"/>
    <col min="9" max="9" width="18.453125" style="34" bestFit="1" customWidth="1"/>
    <col min="10" max="10" width="21" bestFit="1" customWidth="1"/>
    <col min="11" max="11" width="20.453125" style="39" bestFit="1" customWidth="1"/>
    <col min="12" max="12" width="24.26953125" bestFit="1" customWidth="1"/>
    <col min="14" max="14" width="9.36328125" bestFit="1" customWidth="1"/>
  </cols>
  <sheetData>
    <row r="1" spans="1:15" x14ac:dyDescent="0.35">
      <c r="A1" s="16" t="s">
        <v>0</v>
      </c>
      <c r="B1" s="27" t="s">
        <v>348</v>
      </c>
      <c r="C1" s="16" t="s">
        <v>1</v>
      </c>
      <c r="D1" s="21" t="s">
        <v>2</v>
      </c>
      <c r="E1" s="50" t="s">
        <v>3</v>
      </c>
      <c r="F1" s="30" t="s">
        <v>4</v>
      </c>
      <c r="G1" s="17" t="s">
        <v>5</v>
      </c>
      <c r="H1" s="16" t="s">
        <v>6</v>
      </c>
      <c r="I1" s="32" t="s">
        <v>7</v>
      </c>
      <c r="J1" s="16" t="s">
        <v>8</v>
      </c>
      <c r="K1" s="37" t="s">
        <v>352</v>
      </c>
      <c r="L1" s="16" t="s">
        <v>9</v>
      </c>
      <c r="M1" s="51" t="s">
        <v>353</v>
      </c>
    </row>
    <row r="2" spans="1:15" x14ac:dyDescent="0.35">
      <c r="A2" t="s">
        <v>10</v>
      </c>
      <c r="B2" s="20" t="s">
        <v>258</v>
      </c>
      <c r="C2" t="s">
        <v>11</v>
      </c>
      <c r="D2" s="36">
        <v>43093</v>
      </c>
      <c r="E2" s="23">
        <v>50361</v>
      </c>
      <c r="F2" s="31">
        <v>52</v>
      </c>
      <c r="G2" t="s">
        <v>349</v>
      </c>
      <c r="H2" s="18" t="str">
        <f>_xlfn.XLOOKUP(UPPER(TRIM(C2)), Lookup_Departments!$A$2:$A$6, Lookup_Departments!$B$2:$B$6, "Unknown Dept")</f>
        <v>Information Technology</v>
      </c>
      <c r="I2" s="33">
        <f ca="1">DATEDIF(Table3[[#This Row],[Hire Date]],TODAY(),"Y")</f>
        <v>8</v>
      </c>
      <c r="J2" s="18" t="str">
        <f>_xlfn.XLOOKUP(Table3[[#This Row],[Perf_Score]],Table2[Min_Score],Table2[Performance_Band],"N/A",-1)</f>
        <v>Developing</v>
      </c>
      <c r="K2" s="38">
        <f>_xlfn.XLOOKUP(Table3[[#This Row],[Performance Band]],Table2[Performance_Band],Table2[Bonus_Percentage],"N/A",0)</f>
        <v>0.02</v>
      </c>
      <c r="L2" s="19">
        <f>Table3[[#This Row],[Salary]]*Table3[[#This Row],[Bonus percentage]]</f>
        <v>1007.22</v>
      </c>
      <c r="M2" s="18" t="str" cm="1">
        <f t="array" ref="M2">_xlfn.IFS(Table3[[#This Row],[Employment Status]]="LEFT","YES",Table3[[#This Row],[Employment Status]]="RESIGNED","YES","TRUE","NO")</f>
        <v>NO</v>
      </c>
      <c r="N2" s="28"/>
      <c r="O2" s="28"/>
    </row>
    <row r="3" spans="1:15" x14ac:dyDescent="0.35">
      <c r="A3" t="s">
        <v>13</v>
      </c>
      <c r="B3" s="20" t="s">
        <v>259</v>
      </c>
      <c r="C3" t="s">
        <v>14</v>
      </c>
      <c r="D3" s="36">
        <v>44659</v>
      </c>
      <c r="E3" s="23">
        <v>112673</v>
      </c>
      <c r="F3" s="31">
        <v>68.077465000000004</v>
      </c>
      <c r="G3" t="s">
        <v>349</v>
      </c>
      <c r="H3" s="18" t="str">
        <f>_xlfn.XLOOKUP(UPPER(TRIM(C3)), Lookup_Departments!$A$2:$A$6, Lookup_Departments!$B$2:$B$6, "Unknown Dept")</f>
        <v>Marketing</v>
      </c>
      <c r="I3" s="33">
        <f ca="1">DATEDIF(Table3[[#This Row],[Hire Date]],TODAY(),"Y")</f>
        <v>4</v>
      </c>
      <c r="J3" s="18" t="str">
        <f>_xlfn.XLOOKUP(Table3[[#This Row],[Perf_Score]],Table2[Min_Score],Table2[Performance_Band],"N/A",-1)</f>
        <v>Developing</v>
      </c>
      <c r="K3" s="38">
        <f>_xlfn.XLOOKUP(Table3[[#This Row],[Performance Band]],Table2[Performance_Band],Table2[Bonus_Percentage],"N/A",0)</f>
        <v>0.02</v>
      </c>
      <c r="L3" s="19">
        <f>Table3[[#This Row],[Salary]]*Table3[[#This Row],[Bonus percentage]]</f>
        <v>2253.46</v>
      </c>
      <c r="M3" s="18" t="str" cm="1">
        <f t="array" ref="M3">_xlfn.IFS(Table3[[#This Row],[Employment Status]]="LEFT","YES",Table3[[#This Row],[Employment Status]]="RESIGNED","YES","TRUE","NO")</f>
        <v>NO</v>
      </c>
    </row>
    <row r="4" spans="1:15" x14ac:dyDescent="0.35">
      <c r="A4" t="s">
        <v>16</v>
      </c>
      <c r="B4" s="20" t="s">
        <v>260</v>
      </c>
      <c r="C4" t="s">
        <v>11</v>
      </c>
      <c r="D4" s="36">
        <v>42431</v>
      </c>
      <c r="E4" s="23" t="s">
        <v>17</v>
      </c>
      <c r="F4" s="31">
        <v>54</v>
      </c>
      <c r="G4" t="s">
        <v>350</v>
      </c>
      <c r="H4" s="18" t="str">
        <f>_xlfn.XLOOKUP(UPPER(TRIM(C4)), Lookup_Departments!$A$2:$A$6, Lookup_Departments!$B$2:$B$6, "Unknown Dept")</f>
        <v>Information Technology</v>
      </c>
      <c r="I4" s="33">
        <f ca="1">DATEDIF(Table3[[#This Row],[Hire Date]],TODAY(),"Y")</f>
        <v>10</v>
      </c>
      <c r="J4" s="18" t="str">
        <f>_xlfn.XLOOKUP(Table3[[#This Row],[Perf_Score]],Table2[Min_Score],Table2[Performance_Band],"N/A",-1)</f>
        <v>Developing</v>
      </c>
      <c r="K4" s="38">
        <f>_xlfn.XLOOKUP(Table3[[#This Row],[Performance Band]],Table2[Performance_Band],Table2[Bonus_Percentage],"N/A",0)</f>
        <v>0.02</v>
      </c>
      <c r="L4" s="19">
        <f>Table3[[#This Row],[Salary]]*Table3[[#This Row],[Bonus percentage]]</f>
        <v>2288.5</v>
      </c>
      <c r="M4" s="18" t="str" cm="1">
        <f t="array" ref="M4">_xlfn.IFS(Table3[[#This Row],[Employment Status]]="LEFT","YES",Table3[[#This Row],[Employment Status]]="RESIGNED","YES","TRUE","NO")</f>
        <v>YES</v>
      </c>
      <c r="N4" s="29"/>
    </row>
    <row r="5" spans="1:15" x14ac:dyDescent="0.35">
      <c r="A5" t="s">
        <v>19</v>
      </c>
      <c r="B5" s="20" t="s">
        <v>239</v>
      </c>
      <c r="C5" t="s">
        <v>20</v>
      </c>
      <c r="D5" s="36">
        <v>45110</v>
      </c>
      <c r="E5" s="23">
        <v>103831</v>
      </c>
      <c r="F5" s="31">
        <v>70</v>
      </c>
      <c r="G5" t="s">
        <v>349</v>
      </c>
      <c r="H5" s="18" t="str">
        <f>_xlfn.XLOOKUP(UPPER(TRIM(C5)), Lookup_Departments!$A$2:$A$6, Lookup_Departments!$B$2:$B$6, "Unknown Dept")</f>
        <v>Finance</v>
      </c>
      <c r="I5" s="33">
        <f ca="1">DATEDIF(Table3[[#This Row],[Hire Date]],TODAY(),"Y")</f>
        <v>3</v>
      </c>
      <c r="J5" s="18" t="str">
        <f>_xlfn.XLOOKUP(Table3[[#This Row],[Perf_Score]],Table2[Min_Score],Table2[Performance_Band],"N/A",-1)</f>
        <v>Achieving</v>
      </c>
      <c r="K5" s="38">
        <f>_xlfn.XLOOKUP(Table3[[#This Row],[Performance Band]],Table2[Performance_Band],Table2[Bonus_Percentage],"N/A",0)</f>
        <v>0.05</v>
      </c>
      <c r="L5" s="19">
        <f>Table3[[#This Row],[Salary]]*Table3[[#This Row],[Bonus percentage]]</f>
        <v>5191.55</v>
      </c>
      <c r="M5" s="18" t="str" cm="1">
        <f t="array" ref="M5">_xlfn.IFS(Table3[[#This Row],[Employment Status]]="LEFT","YES",Table3[[#This Row],[Employment Status]]="RESIGNED","YES","TRUE","NO")</f>
        <v>NO</v>
      </c>
    </row>
    <row r="6" spans="1:15" x14ac:dyDescent="0.35">
      <c r="A6" t="s">
        <v>21</v>
      </c>
      <c r="B6" s="20" t="s">
        <v>261</v>
      </c>
      <c r="C6" t="s">
        <v>11</v>
      </c>
      <c r="D6" s="36">
        <v>44977</v>
      </c>
      <c r="E6" s="23">
        <v>73785</v>
      </c>
      <c r="F6" s="31">
        <v>40</v>
      </c>
      <c r="G6" t="s">
        <v>350</v>
      </c>
      <c r="H6" s="18" t="str">
        <f>_xlfn.XLOOKUP(UPPER(TRIM(C6)), Lookup_Departments!$A$2:$A$6, Lookup_Departments!$B$2:$B$6, "Unknown Dept")</f>
        <v>Information Technology</v>
      </c>
      <c r="I6" s="33">
        <f ca="1">DATEDIF(Table3[[#This Row],[Hire Date]],TODAY(),"Y")</f>
        <v>3</v>
      </c>
      <c r="J6" s="18" t="str">
        <f>_xlfn.XLOOKUP(Table3[[#This Row],[Perf_Score]],Table2[Min_Score],Table2[Performance_Band],"N/A",-1)</f>
        <v>Needs Improvement</v>
      </c>
      <c r="K6" s="38">
        <f>_xlfn.XLOOKUP(Table3[[#This Row],[Performance Band]],Table2[Performance_Band],Table2[Bonus_Percentage],"N/A",0)</f>
        <v>0</v>
      </c>
      <c r="L6" s="19">
        <f>Table3[[#This Row],[Salary]]*Table3[[#This Row],[Bonus percentage]]</f>
        <v>0</v>
      </c>
      <c r="M6" s="18" t="str" cm="1">
        <f t="array" ref="M6">_xlfn.IFS(Table3[[#This Row],[Employment Status]]="LEFT","YES",Table3[[#This Row],[Employment Status]]="RESIGNED","YES","TRUE","NO")</f>
        <v>YES</v>
      </c>
    </row>
    <row r="7" spans="1:15" hidden="1" x14ac:dyDescent="0.35">
      <c r="A7" t="s">
        <v>23</v>
      </c>
      <c r="B7" s="20" t="s">
        <v>262</v>
      </c>
      <c r="C7" t="s">
        <v>24</v>
      </c>
      <c r="D7" s="36">
        <v>43892</v>
      </c>
      <c r="E7" s="23">
        <v>115882</v>
      </c>
      <c r="F7" s="31">
        <v>49</v>
      </c>
      <c r="G7" t="s">
        <v>349</v>
      </c>
      <c r="H7" s="18" t="str">
        <f>_xlfn.XLOOKUP(UPPER(TRIM(C7)), Lookup_Departments!$A$2:$A$6, Lookup_Departments!$B$2:$B$6, "Unknown Dept")</f>
        <v>Unknown Dept</v>
      </c>
      <c r="I7" s="33">
        <f ca="1">DATEDIF(Table3[[#This Row],[Hire Date]],TODAY(),"Y")</f>
        <v>6</v>
      </c>
      <c r="J7" s="18" t="str">
        <f>_xlfn.XLOOKUP(Table3[[#This Row],[Perf_Score]],Table2[Min_Score],Table2[Performance_Band],"N/A",-1)</f>
        <v>Needs Improvement</v>
      </c>
      <c r="K7" s="38">
        <f>_xlfn.XLOOKUP(Table3[[#This Row],[Performance Band]],Table2[Performance_Band],Table2[Bonus_Percentage],"N/A",0)</f>
        <v>0</v>
      </c>
      <c r="L7" s="19">
        <f>Table3[[#This Row],[Salary]]*Table3[[#This Row],[Bonus percentage]]</f>
        <v>0</v>
      </c>
      <c r="M7" s="18" t="str" cm="1">
        <f t="array" ref="M7">_xlfn.IFS(Table3[[#This Row],[Employment Status]]="LEFT","YES",Table3[[#This Row],[Employment Status]]="RESIGNED","YES","TRUE","NO")</f>
        <v>NO</v>
      </c>
    </row>
    <row r="8" spans="1:15" hidden="1" x14ac:dyDescent="0.35">
      <c r="A8" t="s">
        <v>25</v>
      </c>
      <c r="B8" s="20" t="s">
        <v>263</v>
      </c>
      <c r="C8" t="s">
        <v>24</v>
      </c>
      <c r="D8" s="36">
        <v>45272</v>
      </c>
      <c r="E8" s="23">
        <v>59980</v>
      </c>
      <c r="F8" s="31">
        <v>70</v>
      </c>
      <c r="G8" t="s">
        <v>350</v>
      </c>
      <c r="H8" s="18" t="str">
        <f>_xlfn.XLOOKUP(UPPER(TRIM(C8)), Lookup_Departments!$A$2:$A$6, Lookup_Departments!$B$2:$B$6, "Unknown Dept")</f>
        <v>Unknown Dept</v>
      </c>
      <c r="I8" s="33">
        <f ca="1">DATEDIF(Table3[[#This Row],[Hire Date]],TODAY(),"Y")</f>
        <v>2</v>
      </c>
      <c r="J8" s="18" t="str">
        <f>_xlfn.XLOOKUP(Table3[[#This Row],[Perf_Score]],Table2[Min_Score],Table2[Performance_Band],"N/A",-1)</f>
        <v>Achieving</v>
      </c>
      <c r="K8" s="38">
        <f>_xlfn.XLOOKUP(Table3[[#This Row],[Performance Band]],Table2[Performance_Band],Table2[Bonus_Percentage],"N/A",0)</f>
        <v>0.05</v>
      </c>
      <c r="L8" s="19">
        <f>Table3[[#This Row],[Salary]]*Table3[[#This Row],[Bonus percentage]]</f>
        <v>2999</v>
      </c>
      <c r="M8" s="18" t="str" cm="1">
        <f t="array" ref="M8">_xlfn.IFS(Table3[[#This Row],[Employment Status]]="LEFT","YES",Table3[[#This Row],[Employment Status]]="RESIGNED","YES","TRUE","NO")</f>
        <v>YES</v>
      </c>
    </row>
    <row r="9" spans="1:15" hidden="1" x14ac:dyDescent="0.35">
      <c r="A9" t="s">
        <v>26</v>
      </c>
      <c r="B9" s="20" t="s">
        <v>264</v>
      </c>
      <c r="C9" t="s">
        <v>24</v>
      </c>
      <c r="D9" s="36">
        <v>44174</v>
      </c>
      <c r="E9" s="23">
        <v>68728</v>
      </c>
      <c r="F9" s="31">
        <v>45</v>
      </c>
      <c r="G9" t="s">
        <v>349</v>
      </c>
      <c r="H9" s="18" t="str">
        <f>_xlfn.XLOOKUP(UPPER(TRIM(C9)), Lookup_Departments!$A$2:$A$6, Lookup_Departments!$B$2:$B$6, "Unknown Dept")</f>
        <v>Unknown Dept</v>
      </c>
      <c r="I9" s="33">
        <f ca="1">DATEDIF(Table3[[#This Row],[Hire Date]],TODAY(),"Y")</f>
        <v>5</v>
      </c>
      <c r="J9" s="18" t="str">
        <f>_xlfn.XLOOKUP(Table3[[#This Row],[Perf_Score]],Table2[Min_Score],Table2[Performance_Band],"N/A",-1)</f>
        <v>Needs Improvement</v>
      </c>
      <c r="K9" s="38">
        <f>_xlfn.XLOOKUP(Table3[[#This Row],[Performance Band]],Table2[Performance_Band],Table2[Bonus_Percentage],"N/A",0)</f>
        <v>0</v>
      </c>
      <c r="L9" s="19">
        <f>Table3[[#This Row],[Salary]]*Table3[[#This Row],[Bonus percentage]]</f>
        <v>0</v>
      </c>
      <c r="M9" s="18" t="str" cm="1">
        <f t="array" ref="M9">_xlfn.IFS(Table3[[#This Row],[Employment Status]]="LEFT","YES",Table3[[#This Row],[Employment Status]]="RESIGNED","YES","TRUE","NO")</f>
        <v>NO</v>
      </c>
    </row>
    <row r="10" spans="1:15" x14ac:dyDescent="0.35">
      <c r="A10" t="s">
        <v>27</v>
      </c>
      <c r="B10" s="20" t="s">
        <v>244</v>
      </c>
      <c r="C10" t="s">
        <v>20</v>
      </c>
      <c r="D10" s="36">
        <v>43107</v>
      </c>
      <c r="E10" s="23">
        <v>102139</v>
      </c>
      <c r="F10" s="31">
        <v>79</v>
      </c>
      <c r="G10" t="s">
        <v>349</v>
      </c>
      <c r="H10" s="18" t="str">
        <f>_xlfn.XLOOKUP(UPPER(TRIM(C10)), Lookup_Departments!$A$2:$A$6, Lookup_Departments!$B$2:$B$6, "Unknown Dept")</f>
        <v>Finance</v>
      </c>
      <c r="I10" s="33">
        <f ca="1">DATEDIF(Table3[[#This Row],[Hire Date]],TODAY(),"Y")</f>
        <v>8</v>
      </c>
      <c r="J10" s="18" t="str">
        <f>_xlfn.XLOOKUP(Table3[[#This Row],[Perf_Score]],Table2[Min_Score],Table2[Performance_Band],"N/A",-1)</f>
        <v>Achieving</v>
      </c>
      <c r="K10" s="38">
        <f>_xlfn.XLOOKUP(Table3[[#This Row],[Performance Band]],Table2[Performance_Band],Table2[Bonus_Percentage],"N/A",0)</f>
        <v>0.05</v>
      </c>
      <c r="L10" s="19">
        <f>Table3[[#This Row],[Salary]]*Table3[[#This Row],[Bonus percentage]]</f>
        <v>5106.9500000000007</v>
      </c>
      <c r="M10" s="18" t="str" cm="1">
        <f t="array" ref="M10">_xlfn.IFS(Table3[[#This Row],[Employment Status]]="LEFT","YES",Table3[[#This Row],[Employment Status]]="RESIGNED","YES","TRUE","NO")</f>
        <v>NO</v>
      </c>
    </row>
    <row r="11" spans="1:15" x14ac:dyDescent="0.35">
      <c r="A11" t="s">
        <v>28</v>
      </c>
      <c r="B11" s="20" t="s">
        <v>265</v>
      </c>
      <c r="C11" t="s">
        <v>29</v>
      </c>
      <c r="D11" s="36">
        <v>42676</v>
      </c>
      <c r="E11" s="23">
        <v>94998</v>
      </c>
      <c r="F11" s="31">
        <v>58</v>
      </c>
      <c r="G11" t="s">
        <v>349</v>
      </c>
      <c r="H11" s="18" t="str">
        <f>_xlfn.XLOOKUP(UPPER(TRIM(C11)), Lookup_Departments!$A$2:$A$6, Lookup_Departments!$B$2:$B$6, "Unknown Dept")</f>
        <v>Sales</v>
      </c>
      <c r="I11" s="33">
        <f ca="1">DATEDIF(Table3[[#This Row],[Hire Date]],TODAY(),"Y")</f>
        <v>9</v>
      </c>
      <c r="J11" s="18" t="str">
        <f>_xlfn.XLOOKUP(Table3[[#This Row],[Perf_Score]],Table2[Min_Score],Table2[Performance_Band],"N/A",-1)</f>
        <v>Developing</v>
      </c>
      <c r="K11" s="38">
        <f>_xlfn.XLOOKUP(Table3[[#This Row],[Performance Band]],Table2[Performance_Band],Table2[Bonus_Percentage],"N/A",0)</f>
        <v>0.02</v>
      </c>
      <c r="L11" s="19">
        <f>Table3[[#This Row],[Salary]]*Table3[[#This Row],[Bonus percentage]]</f>
        <v>1899.96</v>
      </c>
      <c r="M11" s="18" t="str" cm="1">
        <f t="array" ref="M11">_xlfn.IFS(Table3[[#This Row],[Employment Status]]="LEFT","YES",Table3[[#This Row],[Employment Status]]="RESIGNED","YES","TRUE","NO")</f>
        <v>NO</v>
      </c>
    </row>
    <row r="12" spans="1:15" x14ac:dyDescent="0.35">
      <c r="A12" t="s">
        <v>31</v>
      </c>
      <c r="B12" s="20" t="s">
        <v>266</v>
      </c>
      <c r="C12" t="s">
        <v>32</v>
      </c>
      <c r="D12" s="36">
        <v>43911</v>
      </c>
      <c r="E12" s="23" t="s">
        <v>33</v>
      </c>
      <c r="F12" s="31">
        <v>49</v>
      </c>
      <c r="G12" t="s">
        <v>349</v>
      </c>
      <c r="H12" s="18" t="str">
        <f>_xlfn.XLOOKUP(UPPER(TRIM(C12)), Lookup_Departments!$A$2:$A$6, Lookup_Departments!$B$2:$B$6, "Unknown Dept")</f>
        <v>Sales</v>
      </c>
      <c r="I12" s="33">
        <f ca="1">DATEDIF(Table3[[#This Row],[Hire Date]],TODAY(),"Y")</f>
        <v>6</v>
      </c>
      <c r="J12" s="18" t="str">
        <f>_xlfn.XLOOKUP(Table3[[#This Row],[Perf_Score]],Table2[Min_Score],Table2[Performance_Band],"N/A",-1)</f>
        <v>Needs Improvement</v>
      </c>
      <c r="K12" s="38">
        <f>_xlfn.XLOOKUP(Table3[[#This Row],[Performance Band]],Table2[Performance_Band],Table2[Bonus_Percentage],"N/A",0)</f>
        <v>0</v>
      </c>
      <c r="L12" s="19">
        <f>Table3[[#This Row],[Salary]]*Table3[[#This Row],[Bonus percentage]]</f>
        <v>0</v>
      </c>
      <c r="M12" s="18" t="str" cm="1">
        <f t="array" ref="M12">_xlfn.IFS(Table3[[#This Row],[Employment Status]]="LEFT","YES",Table3[[#This Row],[Employment Status]]="RESIGNED","YES","TRUE","NO")</f>
        <v>NO</v>
      </c>
    </row>
    <row r="13" spans="1:15" x14ac:dyDescent="0.35">
      <c r="A13" t="s">
        <v>34</v>
      </c>
      <c r="B13" s="20" t="s">
        <v>267</v>
      </c>
      <c r="C13" t="s">
        <v>11</v>
      </c>
      <c r="D13" s="36">
        <v>42425</v>
      </c>
      <c r="E13" s="23">
        <v>76918</v>
      </c>
      <c r="F13" s="31">
        <v>62</v>
      </c>
      <c r="G13" t="s">
        <v>349</v>
      </c>
      <c r="H13" s="18" t="str">
        <f>_xlfn.XLOOKUP(UPPER(TRIM(C13)), Lookup_Departments!$A$2:$A$6, Lookup_Departments!$B$2:$B$6, "Unknown Dept")</f>
        <v>Information Technology</v>
      </c>
      <c r="I13" s="33">
        <f ca="1">DATEDIF(Table3[[#This Row],[Hire Date]],TODAY(),"Y")</f>
        <v>10</v>
      </c>
      <c r="J13" s="18" t="str">
        <f>_xlfn.XLOOKUP(Table3[[#This Row],[Perf_Score]],Table2[Min_Score],Table2[Performance_Band],"N/A",-1)</f>
        <v>Developing</v>
      </c>
      <c r="K13" s="38">
        <f>_xlfn.XLOOKUP(Table3[[#This Row],[Performance Band]],Table2[Performance_Band],Table2[Bonus_Percentage],"N/A",0)</f>
        <v>0.02</v>
      </c>
      <c r="L13" s="19">
        <f>Table3[[#This Row],[Salary]]*Table3[[#This Row],[Bonus percentage]]</f>
        <v>1538.3600000000001</v>
      </c>
      <c r="M13" s="18" t="str" cm="1">
        <f t="array" ref="M13">_xlfn.IFS(Table3[[#This Row],[Employment Status]]="LEFT","YES",Table3[[#This Row],[Employment Status]]="RESIGNED","YES","TRUE","NO")</f>
        <v>NO</v>
      </c>
    </row>
    <row r="14" spans="1:15" x14ac:dyDescent="0.35">
      <c r="A14" t="s">
        <v>36</v>
      </c>
      <c r="B14" s="20" t="s">
        <v>268</v>
      </c>
      <c r="C14" t="s">
        <v>37</v>
      </c>
      <c r="D14" s="36">
        <v>44364</v>
      </c>
      <c r="E14" s="23">
        <v>61408</v>
      </c>
      <c r="F14" s="31">
        <v>48</v>
      </c>
      <c r="G14" t="s">
        <v>349</v>
      </c>
      <c r="H14" s="18" t="str">
        <f>_xlfn.XLOOKUP(UPPER(TRIM(C14)), Lookup_Departments!$A$2:$A$6, Lookup_Departments!$B$2:$B$6, "Unknown Dept")</f>
        <v>Marketing</v>
      </c>
      <c r="I14" s="33">
        <f ca="1">DATEDIF(Table3[[#This Row],[Hire Date]],TODAY(),"Y")</f>
        <v>5</v>
      </c>
      <c r="J14" s="18" t="str">
        <f>_xlfn.XLOOKUP(Table3[[#This Row],[Perf_Score]],Table2[Min_Score],Table2[Performance_Band],"N/A",-1)</f>
        <v>Needs Improvement</v>
      </c>
      <c r="K14" s="38">
        <f>_xlfn.XLOOKUP(Table3[[#This Row],[Performance Band]],Table2[Performance_Band],Table2[Bonus_Percentage],"N/A",0)</f>
        <v>0</v>
      </c>
      <c r="L14" s="19">
        <f>Table3[[#This Row],[Salary]]*Table3[[#This Row],[Bonus percentage]]</f>
        <v>0</v>
      </c>
      <c r="M14" s="18" t="str" cm="1">
        <f t="array" ref="M14">_xlfn.IFS(Table3[[#This Row],[Employment Status]]="LEFT","YES",Table3[[#This Row],[Employment Status]]="RESIGNED","YES","TRUE","NO")</f>
        <v>NO</v>
      </c>
    </row>
    <row r="15" spans="1:15" x14ac:dyDescent="0.35">
      <c r="A15" t="s">
        <v>38</v>
      </c>
      <c r="B15" s="20" t="s">
        <v>269</v>
      </c>
      <c r="C15" t="s">
        <v>14</v>
      </c>
      <c r="D15" s="36">
        <v>44001</v>
      </c>
      <c r="E15" s="23">
        <v>99990</v>
      </c>
      <c r="F15" s="31">
        <v>54</v>
      </c>
      <c r="G15" t="s">
        <v>349</v>
      </c>
      <c r="H15" s="18" t="str">
        <f>_xlfn.XLOOKUP(UPPER(TRIM(C15)), Lookup_Departments!$A$2:$A$6, Lookup_Departments!$B$2:$B$6, "Unknown Dept")</f>
        <v>Marketing</v>
      </c>
      <c r="I15" s="33">
        <f ca="1">DATEDIF(Table3[[#This Row],[Hire Date]],TODAY(),"Y")</f>
        <v>6</v>
      </c>
      <c r="J15" s="18" t="str">
        <f>_xlfn.XLOOKUP(Table3[[#This Row],[Perf_Score]],Table2[Min_Score],Table2[Performance_Band],"N/A",-1)</f>
        <v>Developing</v>
      </c>
      <c r="K15" s="38">
        <f>_xlfn.XLOOKUP(Table3[[#This Row],[Performance Band]],Table2[Performance_Band],Table2[Bonus_Percentage],"N/A",0)</f>
        <v>0.02</v>
      </c>
      <c r="L15" s="19">
        <f>Table3[[#This Row],[Salary]]*Table3[[#This Row],[Bonus percentage]]</f>
        <v>1999.8</v>
      </c>
      <c r="M15" s="18" t="str" cm="1">
        <f t="array" ref="M15">_xlfn.IFS(Table3[[#This Row],[Employment Status]]="LEFT","YES",Table3[[#This Row],[Employment Status]]="RESIGNED","YES","TRUE","NO")</f>
        <v>NO</v>
      </c>
    </row>
    <row r="16" spans="1:15" x14ac:dyDescent="0.35">
      <c r="A16" t="s">
        <v>39</v>
      </c>
      <c r="B16" s="20" t="s">
        <v>270</v>
      </c>
      <c r="C16" t="s">
        <v>14</v>
      </c>
      <c r="D16" s="36">
        <v>43820</v>
      </c>
      <c r="E16" s="23">
        <v>80385</v>
      </c>
      <c r="F16" s="31">
        <v>68.077465000000004</v>
      </c>
      <c r="G16" t="s">
        <v>349</v>
      </c>
      <c r="H16" s="18" t="str">
        <f>_xlfn.XLOOKUP(UPPER(TRIM(C16)), Lookup_Departments!$A$2:$A$6, Lookup_Departments!$B$2:$B$6, "Unknown Dept")</f>
        <v>Marketing</v>
      </c>
      <c r="I16" s="33">
        <f ca="1">DATEDIF(Table3[[#This Row],[Hire Date]],TODAY(),"Y")</f>
        <v>6</v>
      </c>
      <c r="J16" s="18" t="str">
        <f>_xlfn.XLOOKUP(Table3[[#This Row],[Perf_Score]],Table2[Min_Score],Table2[Performance_Band],"N/A",-1)</f>
        <v>Developing</v>
      </c>
      <c r="K16" s="38">
        <f>_xlfn.XLOOKUP(Table3[[#This Row],[Performance Band]],Table2[Performance_Band],Table2[Bonus_Percentage],"N/A",0)</f>
        <v>0.02</v>
      </c>
      <c r="L16" s="19">
        <f>Table3[[#This Row],[Salary]]*Table3[[#This Row],[Bonus percentage]]</f>
        <v>1607.7</v>
      </c>
      <c r="M16" s="18" t="str" cm="1">
        <f t="array" ref="M16">_xlfn.IFS(Table3[[#This Row],[Employment Status]]="LEFT","YES",Table3[[#This Row],[Employment Status]]="RESIGNED","YES","TRUE","NO")</f>
        <v>NO</v>
      </c>
    </row>
    <row r="17" spans="1:13" x14ac:dyDescent="0.35">
      <c r="A17" t="s">
        <v>40</v>
      </c>
      <c r="B17" s="20" t="s">
        <v>246</v>
      </c>
      <c r="C17" t="s">
        <v>29</v>
      </c>
      <c r="D17" s="36">
        <v>45169</v>
      </c>
      <c r="E17" s="23">
        <v>65290</v>
      </c>
      <c r="F17" s="31">
        <v>77</v>
      </c>
      <c r="G17" t="s">
        <v>349</v>
      </c>
      <c r="H17" s="18" t="str">
        <f>_xlfn.XLOOKUP(UPPER(TRIM(C17)), Lookup_Departments!$A$2:$A$6, Lookup_Departments!$B$2:$B$6, "Unknown Dept")</f>
        <v>Sales</v>
      </c>
      <c r="I17" s="33">
        <f ca="1">DATEDIF(Table3[[#This Row],[Hire Date]],TODAY(),"Y")</f>
        <v>2</v>
      </c>
      <c r="J17" s="18" t="str">
        <f>_xlfn.XLOOKUP(Table3[[#This Row],[Perf_Score]],Table2[Min_Score],Table2[Performance_Band],"N/A",-1)</f>
        <v>Achieving</v>
      </c>
      <c r="K17" s="38">
        <f>_xlfn.XLOOKUP(Table3[[#This Row],[Performance Band]],Table2[Performance_Band],Table2[Bonus_Percentage],"N/A",0)</f>
        <v>0.05</v>
      </c>
      <c r="L17" s="19">
        <f>Table3[[#This Row],[Salary]]*Table3[[#This Row],[Bonus percentage]]</f>
        <v>3264.5</v>
      </c>
      <c r="M17" s="18" t="str" cm="1">
        <f t="array" ref="M17">_xlfn.IFS(Table3[[#This Row],[Employment Status]]="LEFT","YES",Table3[[#This Row],[Employment Status]]="RESIGNED","YES","TRUE","NO")</f>
        <v>NO</v>
      </c>
    </row>
    <row r="18" spans="1:13" x14ac:dyDescent="0.35">
      <c r="A18" t="s">
        <v>41</v>
      </c>
      <c r="B18" s="20" t="s">
        <v>271</v>
      </c>
      <c r="C18" t="s">
        <v>11</v>
      </c>
      <c r="D18" s="36">
        <v>42337</v>
      </c>
      <c r="E18" s="23">
        <v>105765</v>
      </c>
      <c r="F18" s="31">
        <v>42</v>
      </c>
      <c r="G18" t="s">
        <v>349</v>
      </c>
      <c r="H18" s="18" t="str">
        <f>_xlfn.XLOOKUP(UPPER(TRIM(C18)), Lookup_Departments!$A$2:$A$6, Lookup_Departments!$B$2:$B$6, "Unknown Dept")</f>
        <v>Information Technology</v>
      </c>
      <c r="I18" s="33">
        <f ca="1">DATEDIF(Table3[[#This Row],[Hire Date]],TODAY(),"Y")</f>
        <v>10</v>
      </c>
      <c r="J18" s="18" t="str">
        <f>_xlfn.XLOOKUP(Table3[[#This Row],[Perf_Score]],Table2[Min_Score],Table2[Performance_Band],"N/A",-1)</f>
        <v>Needs Improvement</v>
      </c>
      <c r="K18" s="38">
        <f>_xlfn.XLOOKUP(Table3[[#This Row],[Performance Band]],Table2[Performance_Band],Table2[Bonus_Percentage],"N/A",0)</f>
        <v>0</v>
      </c>
      <c r="L18" s="19">
        <f>Table3[[#This Row],[Salary]]*Table3[[#This Row],[Bonus percentage]]</f>
        <v>0</v>
      </c>
      <c r="M18" s="18" t="str" cm="1">
        <f t="array" ref="M18">_xlfn.IFS(Table3[[#This Row],[Employment Status]]="LEFT","YES",Table3[[#This Row],[Employment Status]]="RESIGNED","YES","TRUE","NO")</f>
        <v>NO</v>
      </c>
    </row>
    <row r="19" spans="1:13" x14ac:dyDescent="0.35">
      <c r="A19" t="s">
        <v>42</v>
      </c>
      <c r="B19" s="20" t="s">
        <v>272</v>
      </c>
      <c r="C19" t="s">
        <v>29</v>
      </c>
      <c r="D19" s="36">
        <v>42899</v>
      </c>
      <c r="E19" s="23">
        <v>102921</v>
      </c>
      <c r="F19" s="31">
        <v>49</v>
      </c>
      <c r="G19" t="s">
        <v>349</v>
      </c>
      <c r="H19" s="18" t="str">
        <f>_xlfn.XLOOKUP(UPPER(TRIM(C19)), Lookup_Departments!$A$2:$A$6, Lookup_Departments!$B$2:$B$6, "Unknown Dept")</f>
        <v>Sales</v>
      </c>
      <c r="I19" s="33">
        <f ca="1">DATEDIF(Table3[[#This Row],[Hire Date]],TODAY(),"Y")</f>
        <v>9</v>
      </c>
      <c r="J19" s="18" t="str">
        <f>_xlfn.XLOOKUP(Table3[[#This Row],[Perf_Score]],Table2[Min_Score],Table2[Performance_Band],"N/A",-1)</f>
        <v>Needs Improvement</v>
      </c>
      <c r="K19" s="38">
        <f>_xlfn.XLOOKUP(Table3[[#This Row],[Performance Band]],Table2[Performance_Band],Table2[Bonus_Percentage],"N/A",0)</f>
        <v>0</v>
      </c>
      <c r="L19" s="19">
        <f>Table3[[#This Row],[Salary]]*Table3[[#This Row],[Bonus percentage]]</f>
        <v>0</v>
      </c>
      <c r="M19" s="18" t="str" cm="1">
        <f t="array" ref="M19">_xlfn.IFS(Table3[[#This Row],[Employment Status]]="LEFT","YES",Table3[[#This Row],[Employment Status]]="RESIGNED","YES","TRUE","NO")</f>
        <v>NO</v>
      </c>
    </row>
    <row r="20" spans="1:13" x14ac:dyDescent="0.35">
      <c r="A20" t="s">
        <v>43</v>
      </c>
      <c r="B20" s="20" t="s">
        <v>273</v>
      </c>
      <c r="C20" t="s">
        <v>14</v>
      </c>
      <c r="D20" s="36">
        <v>42425</v>
      </c>
      <c r="E20" s="23">
        <v>73984</v>
      </c>
      <c r="F20" s="31">
        <v>93</v>
      </c>
      <c r="G20" t="s">
        <v>349</v>
      </c>
      <c r="H20" s="18" t="str">
        <f>_xlfn.XLOOKUP(UPPER(TRIM(C20)), Lookup_Departments!$A$2:$A$6, Lookup_Departments!$B$2:$B$6, "Unknown Dept")</f>
        <v>Marketing</v>
      </c>
      <c r="I20" s="33">
        <f ca="1">DATEDIF(Table3[[#This Row],[Hire Date]],TODAY(),"Y")</f>
        <v>10</v>
      </c>
      <c r="J20" s="18" t="str">
        <f>_xlfn.XLOOKUP(Table3[[#This Row],[Perf_Score]],Table2[Min_Score],Table2[Performance_Band],"N/A",-1)</f>
        <v>Exceeding</v>
      </c>
      <c r="K20" s="38">
        <f>_xlfn.XLOOKUP(Table3[[#This Row],[Performance Band]],Table2[Performance_Band],Table2[Bonus_Percentage],"N/A",0)</f>
        <v>0.08</v>
      </c>
      <c r="L20" s="19">
        <f>Table3[[#This Row],[Salary]]*Table3[[#This Row],[Bonus percentage]]</f>
        <v>5918.72</v>
      </c>
      <c r="M20" s="18" t="str" cm="1">
        <f t="array" ref="M20">_xlfn.IFS(Table3[[#This Row],[Employment Status]]="LEFT","YES",Table3[[#This Row],[Employment Status]]="RESIGNED","YES","TRUE","NO")</f>
        <v>NO</v>
      </c>
    </row>
    <row r="21" spans="1:13" x14ac:dyDescent="0.35">
      <c r="A21" t="s">
        <v>44</v>
      </c>
      <c r="B21" s="20" t="s">
        <v>274</v>
      </c>
      <c r="C21" t="s">
        <v>11</v>
      </c>
      <c r="D21" s="36">
        <v>43235</v>
      </c>
      <c r="E21" s="23">
        <v>82713</v>
      </c>
      <c r="F21" s="31">
        <v>75</v>
      </c>
      <c r="G21" t="s">
        <v>349</v>
      </c>
      <c r="H21" s="18" t="str">
        <f>_xlfn.XLOOKUP(UPPER(TRIM(C21)), Lookup_Departments!$A$2:$A$6, Lookup_Departments!$B$2:$B$6, "Unknown Dept")</f>
        <v>Information Technology</v>
      </c>
      <c r="I21" s="33">
        <f ca="1">DATEDIF(Table3[[#This Row],[Hire Date]],TODAY(),"Y")</f>
        <v>8</v>
      </c>
      <c r="J21" s="18" t="str">
        <f>_xlfn.XLOOKUP(Table3[[#This Row],[Perf_Score]],Table2[Min_Score],Table2[Performance_Band],"N/A",-1)</f>
        <v>Achieving</v>
      </c>
      <c r="K21" s="38">
        <f>_xlfn.XLOOKUP(Table3[[#This Row],[Performance Band]],Table2[Performance_Band],Table2[Bonus_Percentage],"N/A",0)</f>
        <v>0.05</v>
      </c>
      <c r="L21" s="19">
        <f>Table3[[#This Row],[Salary]]*Table3[[#This Row],[Bonus percentage]]</f>
        <v>4135.6500000000005</v>
      </c>
      <c r="M21" s="18" t="str" cm="1">
        <f t="array" ref="M21">_xlfn.IFS(Table3[[#This Row],[Employment Status]]="LEFT","YES",Table3[[#This Row],[Employment Status]]="RESIGNED","YES","TRUE","NO")</f>
        <v>NO</v>
      </c>
    </row>
    <row r="22" spans="1:13" x14ac:dyDescent="0.35">
      <c r="A22" t="s">
        <v>45</v>
      </c>
      <c r="B22" s="20" t="s">
        <v>251</v>
      </c>
      <c r="C22" t="s">
        <v>20</v>
      </c>
      <c r="D22" s="36">
        <v>42575</v>
      </c>
      <c r="E22" s="23">
        <v>118527</v>
      </c>
      <c r="F22" s="31">
        <v>50</v>
      </c>
      <c r="G22" t="s">
        <v>349</v>
      </c>
      <c r="H22" s="18" t="str">
        <f>_xlfn.XLOOKUP(UPPER(TRIM(C22)), Lookup_Departments!$A$2:$A$6, Lookup_Departments!$B$2:$B$6, "Unknown Dept")</f>
        <v>Finance</v>
      </c>
      <c r="I22" s="33">
        <f ca="1">DATEDIF(Table3[[#This Row],[Hire Date]],TODAY(),"Y")</f>
        <v>9</v>
      </c>
      <c r="J22" s="18" t="str">
        <f>_xlfn.XLOOKUP(Table3[[#This Row],[Perf_Score]],Table2[Min_Score],Table2[Performance_Band],"N/A",-1)</f>
        <v>Developing</v>
      </c>
      <c r="K22" s="38">
        <f>_xlfn.XLOOKUP(Table3[[#This Row],[Performance Band]],Table2[Performance_Band],Table2[Bonus_Percentage],"N/A",0)</f>
        <v>0.02</v>
      </c>
      <c r="L22" s="19">
        <f>Table3[[#This Row],[Salary]]*Table3[[#This Row],[Bonus percentage]]</f>
        <v>2370.54</v>
      </c>
      <c r="M22" s="18" t="str" cm="1">
        <f t="array" ref="M22">_xlfn.IFS(Table3[[#This Row],[Employment Status]]="LEFT","YES",Table3[[#This Row],[Employment Status]]="RESIGNED","YES","TRUE","NO")</f>
        <v>NO</v>
      </c>
    </row>
    <row r="23" spans="1:13" x14ac:dyDescent="0.35">
      <c r="A23" t="s">
        <v>46</v>
      </c>
      <c r="B23" s="20" t="s">
        <v>259</v>
      </c>
      <c r="C23" t="s">
        <v>14</v>
      </c>
      <c r="D23" s="36">
        <v>43076</v>
      </c>
      <c r="E23" s="23">
        <v>107871</v>
      </c>
      <c r="F23" s="31">
        <v>88</v>
      </c>
      <c r="G23" t="s">
        <v>349</v>
      </c>
      <c r="H23" s="18" t="str">
        <f>_xlfn.XLOOKUP(UPPER(TRIM(C23)), Lookup_Departments!$A$2:$A$6, Lookup_Departments!$B$2:$B$6, "Unknown Dept")</f>
        <v>Marketing</v>
      </c>
      <c r="I23" s="33">
        <f ca="1">DATEDIF(Table3[[#This Row],[Hire Date]],TODAY(),"Y")</f>
        <v>8</v>
      </c>
      <c r="J23" s="18" t="str">
        <f>_xlfn.XLOOKUP(Table3[[#This Row],[Perf_Score]],Table2[Min_Score],Table2[Performance_Band],"N/A",-1)</f>
        <v>Exceeding</v>
      </c>
      <c r="K23" s="38">
        <f>_xlfn.XLOOKUP(Table3[[#This Row],[Performance Band]],Table2[Performance_Band],Table2[Bonus_Percentage],"N/A",0)</f>
        <v>0.08</v>
      </c>
      <c r="L23" s="19">
        <f>Table3[[#This Row],[Salary]]*Table3[[#This Row],[Bonus percentage]]</f>
        <v>8629.68</v>
      </c>
      <c r="M23" s="18" t="str" cm="1">
        <f t="array" ref="M23">_xlfn.IFS(Table3[[#This Row],[Employment Status]]="LEFT","YES",Table3[[#This Row],[Employment Status]]="RESIGNED","YES","TRUE","NO")</f>
        <v>NO</v>
      </c>
    </row>
    <row r="24" spans="1:13" x14ac:dyDescent="0.35">
      <c r="A24" t="s">
        <v>47</v>
      </c>
      <c r="B24" s="20" t="s">
        <v>275</v>
      </c>
      <c r="C24" t="s">
        <v>11</v>
      </c>
      <c r="D24" s="36">
        <v>44353</v>
      </c>
      <c r="E24" s="23">
        <v>93956</v>
      </c>
      <c r="F24" s="31">
        <v>50</v>
      </c>
      <c r="G24" t="s">
        <v>350</v>
      </c>
      <c r="H24" s="18" t="str">
        <f>_xlfn.XLOOKUP(UPPER(TRIM(C24)), Lookup_Departments!$A$2:$A$6, Lookup_Departments!$B$2:$B$6, "Unknown Dept")</f>
        <v>Information Technology</v>
      </c>
      <c r="I24" s="33">
        <f ca="1">DATEDIF(Table3[[#This Row],[Hire Date]],TODAY(),"Y")</f>
        <v>5</v>
      </c>
      <c r="J24" s="18" t="str">
        <f>_xlfn.XLOOKUP(Table3[[#This Row],[Perf_Score]],Table2[Min_Score],Table2[Performance_Band],"N/A",-1)</f>
        <v>Developing</v>
      </c>
      <c r="K24" s="38">
        <f>_xlfn.XLOOKUP(Table3[[#This Row],[Performance Band]],Table2[Performance_Band],Table2[Bonus_Percentage],"N/A",0)</f>
        <v>0.02</v>
      </c>
      <c r="L24" s="19">
        <f>Table3[[#This Row],[Salary]]*Table3[[#This Row],[Bonus percentage]]</f>
        <v>1879.1200000000001</v>
      </c>
      <c r="M24" s="18" t="str" cm="1">
        <f t="array" ref="M24">_xlfn.IFS(Table3[[#This Row],[Employment Status]]="LEFT","YES",Table3[[#This Row],[Employment Status]]="RESIGNED","YES","TRUE","NO")</f>
        <v>YES</v>
      </c>
    </row>
    <row r="25" spans="1:13" x14ac:dyDescent="0.35">
      <c r="A25" t="s">
        <v>48</v>
      </c>
      <c r="B25" s="20" t="s">
        <v>250</v>
      </c>
      <c r="C25" t="s">
        <v>20</v>
      </c>
      <c r="D25" s="36">
        <v>44815</v>
      </c>
      <c r="E25" s="23">
        <v>100851</v>
      </c>
      <c r="F25" s="31">
        <v>64</v>
      </c>
      <c r="G25" t="s">
        <v>349</v>
      </c>
      <c r="H25" s="18" t="str">
        <f>_xlfn.XLOOKUP(UPPER(TRIM(C25)), Lookup_Departments!$A$2:$A$6, Lookup_Departments!$B$2:$B$6, "Unknown Dept")</f>
        <v>Finance</v>
      </c>
      <c r="I25" s="33">
        <f ca="1">DATEDIF(Table3[[#This Row],[Hire Date]],TODAY(),"Y")</f>
        <v>3</v>
      </c>
      <c r="J25" s="18" t="str">
        <f>_xlfn.XLOOKUP(Table3[[#This Row],[Perf_Score]],Table2[Min_Score],Table2[Performance_Band],"N/A",-1)</f>
        <v>Developing</v>
      </c>
      <c r="K25" s="38">
        <f>_xlfn.XLOOKUP(Table3[[#This Row],[Performance Band]],Table2[Performance_Band],Table2[Bonus_Percentage],"N/A",0)</f>
        <v>0.02</v>
      </c>
      <c r="L25" s="19">
        <f>Table3[[#This Row],[Salary]]*Table3[[#This Row],[Bonus percentage]]</f>
        <v>2017.02</v>
      </c>
      <c r="M25" s="18" t="str" cm="1">
        <f t="array" ref="M25">_xlfn.IFS(Table3[[#This Row],[Employment Status]]="LEFT","YES",Table3[[#This Row],[Employment Status]]="RESIGNED","YES","TRUE","NO")</f>
        <v>NO</v>
      </c>
    </row>
    <row r="26" spans="1:13" x14ac:dyDescent="0.35">
      <c r="A26" t="s">
        <v>49</v>
      </c>
      <c r="B26" s="20" t="s">
        <v>276</v>
      </c>
      <c r="C26" t="s">
        <v>29</v>
      </c>
      <c r="D26" s="36">
        <v>42565</v>
      </c>
      <c r="E26" s="23">
        <v>68655</v>
      </c>
      <c r="F26" s="31">
        <v>32</v>
      </c>
      <c r="G26" t="s">
        <v>349</v>
      </c>
      <c r="H26" s="18" t="str">
        <f>_xlfn.XLOOKUP(UPPER(TRIM(C26)), Lookup_Departments!$A$2:$A$6, Lookup_Departments!$B$2:$B$6, "Unknown Dept")</f>
        <v>Sales</v>
      </c>
      <c r="I26" s="33">
        <f ca="1">DATEDIF(Table3[[#This Row],[Hire Date]],TODAY(),"Y")</f>
        <v>9</v>
      </c>
      <c r="J26" s="18" t="str">
        <f>_xlfn.XLOOKUP(Table3[[#This Row],[Perf_Score]],Table2[Min_Score],Table2[Performance_Band],"N/A",-1)</f>
        <v>Needs Improvement</v>
      </c>
      <c r="K26" s="38">
        <f>_xlfn.XLOOKUP(Table3[[#This Row],[Performance Band]],Table2[Performance_Band],Table2[Bonus_Percentage],"N/A",0)</f>
        <v>0</v>
      </c>
      <c r="L26" s="19">
        <f>Table3[[#This Row],[Salary]]*Table3[[#This Row],[Bonus percentage]]</f>
        <v>0</v>
      </c>
      <c r="M26" s="18" t="str" cm="1">
        <f t="array" ref="M26">_xlfn.IFS(Table3[[#This Row],[Employment Status]]="LEFT","YES",Table3[[#This Row],[Employment Status]]="RESIGNED","YES","TRUE","NO")</f>
        <v>NO</v>
      </c>
    </row>
    <row r="27" spans="1:13" x14ac:dyDescent="0.35">
      <c r="A27" t="s">
        <v>50</v>
      </c>
      <c r="B27" s="20" t="s">
        <v>276</v>
      </c>
      <c r="C27" t="s">
        <v>29</v>
      </c>
      <c r="D27" s="36">
        <v>44728</v>
      </c>
      <c r="E27" s="23">
        <v>81205</v>
      </c>
      <c r="F27" s="31">
        <v>59</v>
      </c>
      <c r="G27" t="s">
        <v>349</v>
      </c>
      <c r="H27" s="18" t="str">
        <f>_xlfn.XLOOKUP(UPPER(TRIM(C27)), Lookup_Departments!$A$2:$A$6, Lookup_Departments!$B$2:$B$6, "Unknown Dept")</f>
        <v>Sales</v>
      </c>
      <c r="I27" s="33">
        <f ca="1">DATEDIF(Table3[[#This Row],[Hire Date]],TODAY(),"Y")</f>
        <v>4</v>
      </c>
      <c r="J27" s="18" t="str">
        <f>_xlfn.XLOOKUP(Table3[[#This Row],[Perf_Score]],Table2[Min_Score],Table2[Performance_Band],"N/A",-1)</f>
        <v>Developing</v>
      </c>
      <c r="K27" s="38">
        <f>_xlfn.XLOOKUP(Table3[[#This Row],[Performance Band]],Table2[Performance_Band],Table2[Bonus_Percentage],"N/A",0)</f>
        <v>0.02</v>
      </c>
      <c r="L27" s="19">
        <f>Table3[[#This Row],[Salary]]*Table3[[#This Row],[Bonus percentage]]</f>
        <v>1624.1000000000001</v>
      </c>
      <c r="M27" s="18" t="str" cm="1">
        <f t="array" ref="M27">_xlfn.IFS(Table3[[#This Row],[Employment Status]]="LEFT","YES",Table3[[#This Row],[Employment Status]]="RESIGNED","YES","TRUE","NO")</f>
        <v>NO</v>
      </c>
    </row>
    <row r="28" spans="1:13" x14ac:dyDescent="0.35">
      <c r="A28" t="s">
        <v>51</v>
      </c>
      <c r="B28" s="20" t="s">
        <v>263</v>
      </c>
      <c r="C28" t="s">
        <v>29</v>
      </c>
      <c r="D28" s="36">
        <v>45134</v>
      </c>
      <c r="E28" s="23" t="s">
        <v>52</v>
      </c>
      <c r="F28" s="31">
        <v>88</v>
      </c>
      <c r="G28" t="s">
        <v>349</v>
      </c>
      <c r="H28" s="18" t="str">
        <f>_xlfn.XLOOKUP(UPPER(TRIM(C28)), Lookup_Departments!$A$2:$A$6, Lookup_Departments!$B$2:$B$6, "Unknown Dept")</f>
        <v>Sales</v>
      </c>
      <c r="I28" s="33">
        <f ca="1">DATEDIF(Table3[[#This Row],[Hire Date]],TODAY(),"Y")</f>
        <v>2</v>
      </c>
      <c r="J28" s="18" t="str">
        <f>_xlfn.XLOOKUP(Table3[[#This Row],[Perf_Score]],Table2[Min_Score],Table2[Performance_Band],"N/A",-1)</f>
        <v>Exceeding</v>
      </c>
      <c r="K28" s="38">
        <f>_xlfn.XLOOKUP(Table3[[#This Row],[Performance Band]],Table2[Performance_Band],Table2[Bonus_Percentage],"N/A",0)</f>
        <v>0.08</v>
      </c>
      <c r="L28" s="19">
        <f>Table3[[#This Row],[Salary]]*Table3[[#This Row],[Bonus percentage]]</f>
        <v>6208.8</v>
      </c>
      <c r="M28" s="18" t="str" cm="1">
        <f t="array" ref="M28">_xlfn.IFS(Table3[[#This Row],[Employment Status]]="LEFT","YES",Table3[[#This Row],[Employment Status]]="RESIGNED","YES","TRUE","NO")</f>
        <v>NO</v>
      </c>
    </row>
    <row r="29" spans="1:13" x14ac:dyDescent="0.35">
      <c r="A29" t="s">
        <v>53</v>
      </c>
      <c r="B29" s="20" t="s">
        <v>246</v>
      </c>
      <c r="C29" t="s">
        <v>54</v>
      </c>
      <c r="D29" s="36">
        <v>43732</v>
      </c>
      <c r="E29" s="23" t="s">
        <v>55</v>
      </c>
      <c r="F29" s="31">
        <v>90</v>
      </c>
      <c r="G29" t="s">
        <v>349</v>
      </c>
      <c r="H29" s="18" t="str">
        <f>_xlfn.XLOOKUP(UPPER(TRIM(C29)), Lookup_Departments!$A$2:$A$6, Lookup_Departments!$B$2:$B$6, "Unknown Dept")</f>
        <v>Information Technology</v>
      </c>
      <c r="I29" s="33">
        <f ca="1">DATEDIF(Table3[[#This Row],[Hire Date]],TODAY(),"Y")</f>
        <v>6</v>
      </c>
      <c r="J29" s="18" t="str">
        <f>_xlfn.XLOOKUP(Table3[[#This Row],[Perf_Score]],Table2[Min_Score],Table2[Performance_Band],"N/A",-1)</f>
        <v>Exceeding</v>
      </c>
      <c r="K29" s="38">
        <f>_xlfn.XLOOKUP(Table3[[#This Row],[Performance Band]],Table2[Performance_Band],Table2[Bonus_Percentage],"N/A",0)</f>
        <v>0.08</v>
      </c>
      <c r="L29" s="19">
        <f>Table3[[#This Row],[Salary]]*Table3[[#This Row],[Bonus percentage]]</f>
        <v>4069.84</v>
      </c>
      <c r="M29" s="18" t="str" cm="1">
        <f t="array" ref="M29">_xlfn.IFS(Table3[[#This Row],[Employment Status]]="LEFT","YES",Table3[[#This Row],[Employment Status]]="RESIGNED","YES","TRUE","NO")</f>
        <v>NO</v>
      </c>
    </row>
    <row r="30" spans="1:13" x14ac:dyDescent="0.35">
      <c r="A30" t="s">
        <v>56</v>
      </c>
      <c r="B30" s="20" t="s">
        <v>249</v>
      </c>
      <c r="C30" t="s">
        <v>57</v>
      </c>
      <c r="D30" s="36">
        <v>44765</v>
      </c>
      <c r="E30" s="23">
        <v>85312</v>
      </c>
      <c r="F30" s="31">
        <v>66</v>
      </c>
      <c r="G30" t="s">
        <v>349</v>
      </c>
      <c r="H30" s="18" t="str">
        <f>_xlfn.XLOOKUP(UPPER(TRIM(C30)), Lookup_Departments!$A$2:$A$6, Lookup_Departments!$B$2:$B$6, "Unknown Dept")</f>
        <v>Finance</v>
      </c>
      <c r="I30" s="33">
        <f ca="1">DATEDIF(Table3[[#This Row],[Hire Date]],TODAY(),"Y")</f>
        <v>3</v>
      </c>
      <c r="J30" s="18" t="str">
        <f>_xlfn.XLOOKUP(Table3[[#This Row],[Perf_Score]],Table2[Min_Score],Table2[Performance_Band],"N/A",-1)</f>
        <v>Developing</v>
      </c>
      <c r="K30" s="38">
        <f>_xlfn.XLOOKUP(Table3[[#This Row],[Performance Band]],Table2[Performance_Band],Table2[Bonus_Percentage],"N/A",0)</f>
        <v>0.02</v>
      </c>
      <c r="L30" s="19">
        <f>Table3[[#This Row],[Salary]]*Table3[[#This Row],[Bonus percentage]]</f>
        <v>1706.24</v>
      </c>
      <c r="M30" s="18" t="str" cm="1">
        <f t="array" ref="M30">_xlfn.IFS(Table3[[#This Row],[Employment Status]]="LEFT","YES",Table3[[#This Row],[Employment Status]]="RESIGNED","YES","TRUE","NO")</f>
        <v>NO</v>
      </c>
    </row>
    <row r="31" spans="1:13" x14ac:dyDescent="0.35">
      <c r="A31" t="s">
        <v>58</v>
      </c>
      <c r="B31" s="20" t="s">
        <v>277</v>
      </c>
      <c r="C31" t="s">
        <v>29</v>
      </c>
      <c r="D31" s="36">
        <v>43233</v>
      </c>
      <c r="E31" s="23">
        <v>82713</v>
      </c>
      <c r="F31" s="31">
        <v>68</v>
      </c>
      <c r="G31" t="s">
        <v>349</v>
      </c>
      <c r="H31" s="18" t="str">
        <f>_xlfn.XLOOKUP(UPPER(TRIM(C31)), Lookup_Departments!$A$2:$A$6, Lookup_Departments!$B$2:$B$6, "Unknown Dept")</f>
        <v>Sales</v>
      </c>
      <c r="I31" s="33">
        <f ca="1">DATEDIF(Table3[[#This Row],[Hire Date]],TODAY(),"Y")</f>
        <v>8</v>
      </c>
      <c r="J31" s="18" t="str">
        <f>_xlfn.XLOOKUP(Table3[[#This Row],[Perf_Score]],Table2[Min_Score],Table2[Performance_Band],"N/A",-1)</f>
        <v>Developing</v>
      </c>
      <c r="K31" s="38">
        <f>_xlfn.XLOOKUP(Table3[[#This Row],[Performance Band]],Table2[Performance_Band],Table2[Bonus_Percentage],"N/A",0)</f>
        <v>0.02</v>
      </c>
      <c r="L31" s="19">
        <f>Table3[[#This Row],[Salary]]*Table3[[#This Row],[Bonus percentage]]</f>
        <v>1654.26</v>
      </c>
      <c r="M31" s="18" t="str" cm="1">
        <f t="array" ref="M31">_xlfn.IFS(Table3[[#This Row],[Employment Status]]="LEFT","YES",Table3[[#This Row],[Employment Status]]="RESIGNED","YES","TRUE","NO")</f>
        <v>NO</v>
      </c>
    </row>
    <row r="32" spans="1:13" hidden="1" x14ac:dyDescent="0.35">
      <c r="A32" t="s">
        <v>59</v>
      </c>
      <c r="B32" s="20" t="s">
        <v>278</v>
      </c>
      <c r="C32" t="s">
        <v>24</v>
      </c>
      <c r="D32" s="36">
        <v>42202</v>
      </c>
      <c r="E32" s="23">
        <v>97055</v>
      </c>
      <c r="F32" s="31">
        <v>80</v>
      </c>
      <c r="G32" t="s">
        <v>349</v>
      </c>
      <c r="H32" s="18" t="str">
        <f>_xlfn.XLOOKUP(UPPER(TRIM(C32)), Lookup_Departments!$A$2:$A$6, Lookup_Departments!$B$2:$B$6, "Unknown Dept")</f>
        <v>Unknown Dept</v>
      </c>
      <c r="I32" s="33">
        <f ca="1">DATEDIF(Table3[[#This Row],[Hire Date]],TODAY(),"Y")</f>
        <v>10</v>
      </c>
      <c r="J32" s="18" t="str">
        <f>_xlfn.XLOOKUP(Table3[[#This Row],[Perf_Score]],Table2[Min_Score],Table2[Performance_Band],"N/A",-1)</f>
        <v>Achieving</v>
      </c>
      <c r="K32" s="38">
        <f>_xlfn.XLOOKUP(Table3[[#This Row],[Performance Band]],Table2[Performance_Band],Table2[Bonus_Percentage],"N/A",0)</f>
        <v>0.05</v>
      </c>
      <c r="L32" s="19">
        <f>Table3[[#This Row],[Salary]]*Table3[[#This Row],[Bonus percentage]]</f>
        <v>4852.75</v>
      </c>
      <c r="M32" s="18" t="str" cm="1">
        <f t="array" ref="M32">_xlfn.IFS(Table3[[#This Row],[Employment Status]]="LEFT","YES",Table3[[#This Row],[Employment Status]]="RESIGNED","YES","TRUE","NO")</f>
        <v>NO</v>
      </c>
    </row>
    <row r="33" spans="1:13" x14ac:dyDescent="0.35">
      <c r="A33" t="s">
        <v>60</v>
      </c>
      <c r="B33" s="20" t="s">
        <v>279</v>
      </c>
      <c r="C33" t="s">
        <v>11</v>
      </c>
      <c r="D33" s="36">
        <v>42221</v>
      </c>
      <c r="E33" s="23">
        <v>66069</v>
      </c>
      <c r="F33" s="31">
        <v>72</v>
      </c>
      <c r="G33" t="s">
        <v>349</v>
      </c>
      <c r="H33" s="18" t="str">
        <f>_xlfn.XLOOKUP(UPPER(TRIM(C33)), Lookup_Departments!$A$2:$A$6, Lookup_Departments!$B$2:$B$6, "Unknown Dept")</f>
        <v>Information Technology</v>
      </c>
      <c r="I33" s="33">
        <f ca="1">DATEDIF(Table3[[#This Row],[Hire Date]],TODAY(),"Y")</f>
        <v>10</v>
      </c>
      <c r="J33" s="18" t="str">
        <f>_xlfn.XLOOKUP(Table3[[#This Row],[Perf_Score]],Table2[Min_Score],Table2[Performance_Band],"N/A",-1)</f>
        <v>Achieving</v>
      </c>
      <c r="K33" s="38">
        <f>_xlfn.XLOOKUP(Table3[[#This Row],[Performance Band]],Table2[Performance_Band],Table2[Bonus_Percentage],"N/A",0)</f>
        <v>0.05</v>
      </c>
      <c r="L33" s="19">
        <f>Table3[[#This Row],[Salary]]*Table3[[#This Row],[Bonus percentage]]</f>
        <v>3303.4500000000003</v>
      </c>
      <c r="M33" s="18" t="str" cm="1">
        <f t="array" ref="M33">_xlfn.IFS(Table3[[#This Row],[Employment Status]]="LEFT","YES",Table3[[#This Row],[Employment Status]]="RESIGNED","YES","TRUE","NO")</f>
        <v>NO</v>
      </c>
    </row>
    <row r="34" spans="1:13" x14ac:dyDescent="0.35">
      <c r="A34" t="s">
        <v>61</v>
      </c>
      <c r="B34" s="20" t="s">
        <v>280</v>
      </c>
      <c r="C34" t="s">
        <v>54</v>
      </c>
      <c r="D34" s="36">
        <v>45195</v>
      </c>
      <c r="E34" s="23">
        <v>90157</v>
      </c>
      <c r="F34" s="31">
        <v>58</v>
      </c>
      <c r="G34" t="s">
        <v>349</v>
      </c>
      <c r="H34" s="18" t="str">
        <f>_xlfn.XLOOKUP(UPPER(TRIM(C34)), Lookup_Departments!$A$2:$A$6, Lookup_Departments!$B$2:$B$6, "Unknown Dept")</f>
        <v>Information Technology</v>
      </c>
      <c r="I34" s="33">
        <f ca="1">DATEDIF(Table3[[#This Row],[Hire Date]],TODAY(),"Y")</f>
        <v>2</v>
      </c>
      <c r="J34" s="18" t="str">
        <f>_xlfn.XLOOKUP(Table3[[#This Row],[Perf_Score]],Table2[Min_Score],Table2[Performance_Band],"N/A",-1)</f>
        <v>Developing</v>
      </c>
      <c r="K34" s="38">
        <f>_xlfn.XLOOKUP(Table3[[#This Row],[Performance Band]],Table2[Performance_Band],Table2[Bonus_Percentage],"N/A",0)</f>
        <v>0.02</v>
      </c>
      <c r="L34" s="19">
        <f>Table3[[#This Row],[Salary]]*Table3[[#This Row],[Bonus percentage]]</f>
        <v>1803.14</v>
      </c>
      <c r="M34" s="18" t="str" cm="1">
        <f t="array" ref="M34">_xlfn.IFS(Table3[[#This Row],[Employment Status]]="LEFT","YES",Table3[[#This Row],[Employment Status]]="RESIGNED","YES","TRUE","NO")</f>
        <v>NO</v>
      </c>
    </row>
    <row r="35" spans="1:13" x14ac:dyDescent="0.35">
      <c r="A35" t="s">
        <v>62</v>
      </c>
      <c r="B35" s="20" t="s">
        <v>281</v>
      </c>
      <c r="C35" t="s">
        <v>63</v>
      </c>
      <c r="D35" s="36">
        <v>43626</v>
      </c>
      <c r="E35" s="23">
        <v>59899</v>
      </c>
      <c r="F35" s="31">
        <v>78</v>
      </c>
      <c r="G35" t="s">
        <v>349</v>
      </c>
      <c r="H35" s="18" t="str">
        <f>_xlfn.XLOOKUP(UPPER(TRIM(C35)), Lookup_Departments!$A$2:$A$6, Lookup_Departments!$B$2:$B$6, "Unknown Dept")</f>
        <v>Human Resources</v>
      </c>
      <c r="I35" s="33">
        <f ca="1">DATEDIF(Table3[[#This Row],[Hire Date]],TODAY(),"Y")</f>
        <v>7</v>
      </c>
      <c r="J35" s="18" t="str">
        <f>_xlfn.XLOOKUP(Table3[[#This Row],[Perf_Score]],Table2[Min_Score],Table2[Performance_Band],"N/A",-1)</f>
        <v>Achieving</v>
      </c>
      <c r="K35" s="38">
        <f>_xlfn.XLOOKUP(Table3[[#This Row],[Performance Band]],Table2[Performance_Band],Table2[Bonus_Percentage],"N/A",0)</f>
        <v>0.05</v>
      </c>
      <c r="L35" s="19">
        <f>Table3[[#This Row],[Salary]]*Table3[[#This Row],[Bonus percentage]]</f>
        <v>2994.9500000000003</v>
      </c>
      <c r="M35" s="18" t="str" cm="1">
        <f t="array" ref="M35">_xlfn.IFS(Table3[[#This Row],[Employment Status]]="LEFT","YES",Table3[[#This Row],[Employment Status]]="RESIGNED","YES","TRUE","NO")</f>
        <v>NO</v>
      </c>
    </row>
    <row r="36" spans="1:13" x14ac:dyDescent="0.35">
      <c r="A36" t="s">
        <v>64</v>
      </c>
      <c r="B36" s="20" t="s">
        <v>248</v>
      </c>
      <c r="C36" t="s">
        <v>20</v>
      </c>
      <c r="D36" s="36">
        <v>44578</v>
      </c>
      <c r="E36" s="23">
        <v>113389</v>
      </c>
      <c r="F36" s="31">
        <v>30</v>
      </c>
      <c r="G36" t="s">
        <v>349</v>
      </c>
      <c r="H36" s="18" t="str">
        <f>_xlfn.XLOOKUP(UPPER(TRIM(C36)), Lookup_Departments!$A$2:$A$6, Lookup_Departments!$B$2:$B$6, "Unknown Dept")</f>
        <v>Finance</v>
      </c>
      <c r="I36" s="33">
        <f ca="1">DATEDIF(Table3[[#This Row],[Hire Date]],TODAY(),"Y")</f>
        <v>4</v>
      </c>
      <c r="J36" s="18" t="str">
        <f>_xlfn.XLOOKUP(Table3[[#This Row],[Perf_Score]],Table2[Min_Score],Table2[Performance_Band],"N/A",-1)</f>
        <v>Needs Improvement</v>
      </c>
      <c r="K36" s="38">
        <f>_xlfn.XLOOKUP(Table3[[#This Row],[Performance Band]],Table2[Performance_Band],Table2[Bonus_Percentage],"N/A",0)</f>
        <v>0</v>
      </c>
      <c r="L36" s="19">
        <f>Table3[[#This Row],[Salary]]*Table3[[#This Row],[Bonus percentage]]</f>
        <v>0</v>
      </c>
      <c r="M36" s="18" t="str" cm="1">
        <f t="array" ref="M36">_xlfn.IFS(Table3[[#This Row],[Employment Status]]="LEFT","YES",Table3[[#This Row],[Employment Status]]="RESIGNED","YES","TRUE","NO")</f>
        <v>NO</v>
      </c>
    </row>
    <row r="37" spans="1:13" x14ac:dyDescent="0.35">
      <c r="A37" t="s">
        <v>65</v>
      </c>
      <c r="B37" s="20" t="s">
        <v>248</v>
      </c>
      <c r="C37" t="s">
        <v>11</v>
      </c>
      <c r="D37" s="36">
        <v>42919</v>
      </c>
      <c r="E37" s="23">
        <v>102691</v>
      </c>
      <c r="F37" s="31">
        <v>52</v>
      </c>
      <c r="G37" t="s">
        <v>349</v>
      </c>
      <c r="H37" s="18" t="str">
        <f>_xlfn.XLOOKUP(UPPER(TRIM(C37)), Lookup_Departments!$A$2:$A$6, Lookup_Departments!$B$2:$B$6, "Unknown Dept")</f>
        <v>Information Technology</v>
      </c>
      <c r="I37" s="33">
        <f ca="1">DATEDIF(Table3[[#This Row],[Hire Date]],TODAY(),"Y")</f>
        <v>9</v>
      </c>
      <c r="J37" s="18" t="str">
        <f>_xlfn.XLOOKUP(Table3[[#This Row],[Perf_Score]],Table2[Min_Score],Table2[Performance_Band],"N/A",-1)</f>
        <v>Developing</v>
      </c>
      <c r="K37" s="38">
        <f>_xlfn.XLOOKUP(Table3[[#This Row],[Performance Band]],Table2[Performance_Band],Table2[Bonus_Percentage],"N/A",0)</f>
        <v>0.02</v>
      </c>
      <c r="L37" s="19">
        <f>Table3[[#This Row],[Salary]]*Table3[[#This Row],[Bonus percentage]]</f>
        <v>2053.8200000000002</v>
      </c>
      <c r="M37" s="18" t="str" cm="1">
        <f t="array" ref="M37">_xlfn.IFS(Table3[[#This Row],[Employment Status]]="LEFT","YES",Table3[[#This Row],[Employment Status]]="RESIGNED","YES","TRUE","NO")</f>
        <v>NO</v>
      </c>
    </row>
    <row r="38" spans="1:13" hidden="1" x14ac:dyDescent="0.35">
      <c r="A38" t="s">
        <v>66</v>
      </c>
      <c r="B38" s="20" t="s">
        <v>263</v>
      </c>
      <c r="C38" t="s">
        <v>24</v>
      </c>
      <c r="D38" s="36">
        <v>42248</v>
      </c>
      <c r="E38" s="23">
        <v>111845</v>
      </c>
      <c r="F38" s="31">
        <v>98</v>
      </c>
      <c r="G38" t="s">
        <v>349</v>
      </c>
      <c r="H38" s="18" t="str">
        <f>_xlfn.XLOOKUP(UPPER(TRIM(C38)), Lookup_Departments!$A$2:$A$6, Lookup_Departments!$B$2:$B$6, "Unknown Dept")</f>
        <v>Unknown Dept</v>
      </c>
      <c r="I38" s="33">
        <f ca="1">DATEDIF(Table3[[#This Row],[Hire Date]],TODAY(),"Y")</f>
        <v>10</v>
      </c>
      <c r="J38" s="18" t="str">
        <f>_xlfn.XLOOKUP(Table3[[#This Row],[Perf_Score]],Table2[Min_Score],Table2[Performance_Band],"N/A",-1)</f>
        <v>Outstanding</v>
      </c>
      <c r="K38" s="38">
        <f>_xlfn.XLOOKUP(Table3[[#This Row],[Performance Band]],Table2[Performance_Band],Table2[Bonus_Percentage],"N/A",0)</f>
        <v>0.12</v>
      </c>
      <c r="L38" s="19">
        <f>Table3[[#This Row],[Salary]]*Table3[[#This Row],[Bonus percentage]]</f>
        <v>13421.4</v>
      </c>
      <c r="M38" s="18" t="str" cm="1">
        <f t="array" ref="M38">_xlfn.IFS(Table3[[#This Row],[Employment Status]]="LEFT","YES",Table3[[#This Row],[Employment Status]]="RESIGNED","YES","TRUE","NO")</f>
        <v>NO</v>
      </c>
    </row>
    <row r="39" spans="1:13" x14ac:dyDescent="0.35">
      <c r="A39" t="s">
        <v>67</v>
      </c>
      <c r="B39" s="20" t="s">
        <v>282</v>
      </c>
      <c r="C39" t="s">
        <v>29</v>
      </c>
      <c r="D39" s="36">
        <v>44776</v>
      </c>
      <c r="E39" s="23">
        <v>69219</v>
      </c>
      <c r="F39" s="31">
        <v>93</v>
      </c>
      <c r="G39" t="s">
        <v>349</v>
      </c>
      <c r="H39" s="18" t="str">
        <f>_xlfn.XLOOKUP(UPPER(TRIM(C39)), Lookup_Departments!$A$2:$A$6, Lookup_Departments!$B$2:$B$6, "Unknown Dept")</f>
        <v>Sales</v>
      </c>
      <c r="I39" s="33">
        <f ca="1">DATEDIF(Table3[[#This Row],[Hire Date]],TODAY(),"Y")</f>
        <v>3</v>
      </c>
      <c r="J39" s="18" t="str">
        <f>_xlfn.XLOOKUP(Table3[[#This Row],[Perf_Score]],Table2[Min_Score],Table2[Performance_Band],"N/A",-1)</f>
        <v>Exceeding</v>
      </c>
      <c r="K39" s="38">
        <f>_xlfn.XLOOKUP(Table3[[#This Row],[Performance Band]],Table2[Performance_Band],Table2[Bonus_Percentage],"N/A",0)</f>
        <v>0.08</v>
      </c>
      <c r="L39" s="19">
        <f>Table3[[#This Row],[Salary]]*Table3[[#This Row],[Bonus percentage]]</f>
        <v>5537.52</v>
      </c>
      <c r="M39" s="18" t="str" cm="1">
        <f t="array" ref="M39">_xlfn.IFS(Table3[[#This Row],[Employment Status]]="LEFT","YES",Table3[[#This Row],[Employment Status]]="RESIGNED","YES","TRUE","NO")</f>
        <v>NO</v>
      </c>
    </row>
    <row r="40" spans="1:13" x14ac:dyDescent="0.35">
      <c r="A40" t="s">
        <v>68</v>
      </c>
      <c r="B40" s="20" t="s">
        <v>247</v>
      </c>
      <c r="C40" t="s">
        <v>20</v>
      </c>
      <c r="D40" s="36">
        <v>44741</v>
      </c>
      <c r="E40" s="23">
        <v>82713</v>
      </c>
      <c r="F40" s="31">
        <v>80</v>
      </c>
      <c r="G40" t="s">
        <v>350</v>
      </c>
      <c r="H40" s="18" t="str">
        <f>_xlfn.XLOOKUP(UPPER(TRIM(C40)), Lookup_Departments!$A$2:$A$6, Lookup_Departments!$B$2:$B$6, "Unknown Dept")</f>
        <v>Finance</v>
      </c>
      <c r="I40" s="33">
        <f ca="1">DATEDIF(Table3[[#This Row],[Hire Date]],TODAY(),"Y")</f>
        <v>4</v>
      </c>
      <c r="J40" s="18" t="str">
        <f>_xlfn.XLOOKUP(Table3[[#This Row],[Perf_Score]],Table2[Min_Score],Table2[Performance_Band],"N/A",-1)</f>
        <v>Achieving</v>
      </c>
      <c r="K40" s="38">
        <f>_xlfn.XLOOKUP(Table3[[#This Row],[Performance Band]],Table2[Performance_Band],Table2[Bonus_Percentage],"N/A",0)</f>
        <v>0.05</v>
      </c>
      <c r="L40" s="19">
        <f>Table3[[#This Row],[Salary]]*Table3[[#This Row],[Bonus percentage]]</f>
        <v>4135.6500000000005</v>
      </c>
      <c r="M40" s="18" t="str" cm="1">
        <f t="array" ref="M40">_xlfn.IFS(Table3[[#This Row],[Employment Status]]="LEFT","YES",Table3[[#This Row],[Employment Status]]="RESIGNED","YES","TRUE","NO")</f>
        <v>YES</v>
      </c>
    </row>
    <row r="41" spans="1:13" hidden="1" x14ac:dyDescent="0.35">
      <c r="A41" t="s">
        <v>69</v>
      </c>
      <c r="B41" s="20" t="s">
        <v>283</v>
      </c>
      <c r="C41" t="s">
        <v>24</v>
      </c>
      <c r="D41" s="36">
        <v>43949</v>
      </c>
      <c r="E41" s="23">
        <v>57514</v>
      </c>
      <c r="F41" s="31">
        <v>68.077465000000004</v>
      </c>
      <c r="G41" t="s">
        <v>349</v>
      </c>
      <c r="H41" s="18" t="str">
        <f>_xlfn.XLOOKUP(UPPER(TRIM(C41)), Lookup_Departments!$A$2:$A$6, Lookup_Departments!$B$2:$B$6, "Unknown Dept")</f>
        <v>Unknown Dept</v>
      </c>
      <c r="I41" s="33">
        <f ca="1">DATEDIF(Table3[[#This Row],[Hire Date]],TODAY(),"Y")</f>
        <v>6</v>
      </c>
      <c r="J41" s="18" t="str">
        <f>_xlfn.XLOOKUP(Table3[[#This Row],[Perf_Score]],Table2[Min_Score],Table2[Performance_Band],"N/A",-1)</f>
        <v>Developing</v>
      </c>
      <c r="K41" s="38">
        <f>_xlfn.XLOOKUP(Table3[[#This Row],[Performance Band]],Table2[Performance_Band],Table2[Bonus_Percentage],"N/A",0)</f>
        <v>0.02</v>
      </c>
      <c r="L41" s="19">
        <f>Table3[[#This Row],[Salary]]*Table3[[#This Row],[Bonus percentage]]</f>
        <v>1150.28</v>
      </c>
      <c r="M41" s="18" t="str" cm="1">
        <f t="array" ref="M41">_xlfn.IFS(Table3[[#This Row],[Employment Status]]="LEFT","YES",Table3[[#This Row],[Employment Status]]="RESIGNED","YES","TRUE","NO")</f>
        <v>NO</v>
      </c>
    </row>
    <row r="42" spans="1:13" x14ac:dyDescent="0.35">
      <c r="A42" t="s">
        <v>70</v>
      </c>
      <c r="B42" s="20" t="s">
        <v>284</v>
      </c>
      <c r="C42" t="s">
        <v>29</v>
      </c>
      <c r="D42" s="36">
        <v>42987</v>
      </c>
      <c r="E42" s="23">
        <v>86245</v>
      </c>
      <c r="F42" s="31">
        <v>71</v>
      </c>
      <c r="G42" t="s">
        <v>350</v>
      </c>
      <c r="H42" s="18" t="str">
        <f>_xlfn.XLOOKUP(UPPER(TRIM(C42)), Lookup_Departments!$A$2:$A$6, Lookup_Departments!$B$2:$B$6, "Unknown Dept")</f>
        <v>Sales</v>
      </c>
      <c r="I42" s="33">
        <f ca="1">DATEDIF(Table3[[#This Row],[Hire Date]],TODAY(),"Y")</f>
        <v>8</v>
      </c>
      <c r="J42" s="18" t="str">
        <f>_xlfn.XLOOKUP(Table3[[#This Row],[Perf_Score]],Table2[Min_Score],Table2[Performance_Band],"N/A",-1)</f>
        <v>Achieving</v>
      </c>
      <c r="K42" s="38">
        <f>_xlfn.XLOOKUP(Table3[[#This Row],[Performance Band]],Table2[Performance_Band],Table2[Bonus_Percentage],"N/A",0)</f>
        <v>0.05</v>
      </c>
      <c r="L42" s="19">
        <f>Table3[[#This Row],[Salary]]*Table3[[#This Row],[Bonus percentage]]</f>
        <v>4312.25</v>
      </c>
      <c r="M42" s="18" t="str" cm="1">
        <f t="array" ref="M42">_xlfn.IFS(Table3[[#This Row],[Employment Status]]="LEFT","YES",Table3[[#This Row],[Employment Status]]="RESIGNED","YES","TRUE","NO")</f>
        <v>YES</v>
      </c>
    </row>
    <row r="43" spans="1:13" x14ac:dyDescent="0.35">
      <c r="A43" t="s">
        <v>71</v>
      </c>
      <c r="B43" s="20" t="s">
        <v>285</v>
      </c>
      <c r="C43" t="s">
        <v>29</v>
      </c>
      <c r="D43" s="36">
        <v>43181</v>
      </c>
      <c r="E43" s="23">
        <v>52407</v>
      </c>
      <c r="F43" s="31">
        <v>55</v>
      </c>
      <c r="G43" t="s">
        <v>349</v>
      </c>
      <c r="H43" s="18" t="str">
        <f>_xlfn.XLOOKUP(UPPER(TRIM(C43)), Lookup_Departments!$A$2:$A$6, Lookup_Departments!$B$2:$B$6, "Unknown Dept")</f>
        <v>Sales</v>
      </c>
      <c r="I43" s="33">
        <f ca="1">DATEDIF(Table3[[#This Row],[Hire Date]],TODAY(),"Y")</f>
        <v>8</v>
      </c>
      <c r="J43" s="18" t="str">
        <f>_xlfn.XLOOKUP(Table3[[#This Row],[Perf_Score]],Table2[Min_Score],Table2[Performance_Band],"N/A",-1)</f>
        <v>Developing</v>
      </c>
      <c r="K43" s="38">
        <f>_xlfn.XLOOKUP(Table3[[#This Row],[Performance Band]],Table2[Performance_Band],Table2[Bonus_Percentage],"N/A",0)</f>
        <v>0.02</v>
      </c>
      <c r="L43" s="19">
        <f>Table3[[#This Row],[Salary]]*Table3[[#This Row],[Bonus percentage]]</f>
        <v>1048.1400000000001</v>
      </c>
      <c r="M43" s="18" t="str" cm="1">
        <f t="array" ref="M43">_xlfn.IFS(Table3[[#This Row],[Employment Status]]="LEFT","YES",Table3[[#This Row],[Employment Status]]="RESIGNED","YES","TRUE","NO")</f>
        <v>NO</v>
      </c>
    </row>
    <row r="44" spans="1:13" hidden="1" x14ac:dyDescent="0.35">
      <c r="A44" t="s">
        <v>72</v>
      </c>
      <c r="B44" s="20" t="s">
        <v>286</v>
      </c>
      <c r="C44" t="s">
        <v>24</v>
      </c>
      <c r="D44" s="36">
        <v>43958</v>
      </c>
      <c r="E44" s="23" t="s">
        <v>73</v>
      </c>
      <c r="F44" s="31">
        <v>93</v>
      </c>
      <c r="G44" t="s">
        <v>351</v>
      </c>
      <c r="H44" s="18" t="str">
        <f>_xlfn.XLOOKUP(UPPER(TRIM(C44)), Lookup_Departments!$A$2:$A$6, Lookup_Departments!$B$2:$B$6, "Unknown Dept")</f>
        <v>Unknown Dept</v>
      </c>
      <c r="I44" s="33">
        <f ca="1">DATEDIF(Table3[[#This Row],[Hire Date]],TODAY(),"Y")</f>
        <v>6</v>
      </c>
      <c r="J44" s="18" t="str">
        <f>_xlfn.XLOOKUP(Table3[[#This Row],[Perf_Score]],Table2[Min_Score],Table2[Performance_Band],"N/A",-1)</f>
        <v>Exceeding</v>
      </c>
      <c r="K44" s="38">
        <f>_xlfn.XLOOKUP(Table3[[#This Row],[Performance Band]],Table2[Performance_Band],Table2[Bonus_Percentage],"N/A",0)</f>
        <v>0.08</v>
      </c>
      <c r="L44" s="19">
        <f>Table3[[#This Row],[Salary]]*Table3[[#This Row],[Bonus percentage]]</f>
        <v>5328.4800000000005</v>
      </c>
      <c r="M44" s="18" t="str" cm="1">
        <f t="array" ref="M44">_xlfn.IFS(Table3[[#This Row],[Employment Status]]="LEFT","YES",Table3[[#This Row],[Employment Status]]="RESIGNED","YES","TRUE","NO")</f>
        <v>YES</v>
      </c>
    </row>
    <row r="45" spans="1:13" x14ac:dyDescent="0.35">
      <c r="A45" t="s">
        <v>75</v>
      </c>
      <c r="B45" s="20" t="s">
        <v>287</v>
      </c>
      <c r="C45" t="s">
        <v>11</v>
      </c>
      <c r="D45" s="36">
        <v>43549</v>
      </c>
      <c r="E45" s="23">
        <v>81896</v>
      </c>
      <c r="F45" s="31">
        <v>79</v>
      </c>
      <c r="G45" t="s">
        <v>351</v>
      </c>
      <c r="H45" s="18" t="str">
        <f>_xlfn.XLOOKUP(UPPER(TRIM(C45)), Lookup_Departments!$A$2:$A$6, Lookup_Departments!$B$2:$B$6, "Unknown Dept")</f>
        <v>Information Technology</v>
      </c>
      <c r="I45" s="33">
        <f ca="1">DATEDIF(Table3[[#This Row],[Hire Date]],TODAY(),"Y")</f>
        <v>7</v>
      </c>
      <c r="J45" s="18" t="str">
        <f>_xlfn.XLOOKUP(Table3[[#This Row],[Perf_Score]],Table2[Min_Score],Table2[Performance_Band],"N/A",-1)</f>
        <v>Achieving</v>
      </c>
      <c r="K45" s="38">
        <f>_xlfn.XLOOKUP(Table3[[#This Row],[Performance Band]],Table2[Performance_Band],Table2[Bonus_Percentage],"N/A",0)</f>
        <v>0.05</v>
      </c>
      <c r="L45" s="19">
        <f>Table3[[#This Row],[Salary]]*Table3[[#This Row],[Bonus percentage]]</f>
        <v>4094.8</v>
      </c>
      <c r="M45" s="18" t="str" cm="1">
        <f t="array" ref="M45">_xlfn.IFS(Table3[[#This Row],[Employment Status]]="LEFT","YES",Table3[[#This Row],[Employment Status]]="RESIGNED","YES","TRUE","NO")</f>
        <v>YES</v>
      </c>
    </row>
    <row r="46" spans="1:13" x14ac:dyDescent="0.35">
      <c r="A46" t="s">
        <v>76</v>
      </c>
      <c r="B46" s="20" t="s">
        <v>288</v>
      </c>
      <c r="C46" t="s">
        <v>29</v>
      </c>
      <c r="D46" s="36">
        <v>43686</v>
      </c>
      <c r="E46" s="23">
        <v>78402</v>
      </c>
      <c r="F46" s="31">
        <v>54</v>
      </c>
      <c r="G46" t="s">
        <v>349</v>
      </c>
      <c r="H46" s="18" t="str">
        <f>_xlfn.XLOOKUP(UPPER(TRIM(C46)), Lookup_Departments!$A$2:$A$6, Lookup_Departments!$B$2:$B$6, "Unknown Dept")</f>
        <v>Sales</v>
      </c>
      <c r="I46" s="33">
        <f ca="1">DATEDIF(Table3[[#This Row],[Hire Date]],TODAY(),"Y")</f>
        <v>6</v>
      </c>
      <c r="J46" s="18" t="str">
        <f>_xlfn.XLOOKUP(Table3[[#This Row],[Perf_Score]],Table2[Min_Score],Table2[Performance_Band],"N/A",-1)</f>
        <v>Developing</v>
      </c>
      <c r="K46" s="38">
        <f>_xlfn.XLOOKUP(Table3[[#This Row],[Performance Band]],Table2[Performance_Band],Table2[Bonus_Percentage],"N/A",0)</f>
        <v>0.02</v>
      </c>
      <c r="L46" s="19">
        <f>Table3[[#This Row],[Salary]]*Table3[[#This Row],[Bonus percentage]]</f>
        <v>1568.04</v>
      </c>
      <c r="M46" s="18" t="str" cm="1">
        <f t="array" ref="M46">_xlfn.IFS(Table3[[#This Row],[Employment Status]]="LEFT","YES",Table3[[#This Row],[Employment Status]]="RESIGNED","YES","TRUE","NO")</f>
        <v>NO</v>
      </c>
    </row>
    <row r="47" spans="1:13" hidden="1" x14ac:dyDescent="0.35">
      <c r="A47" t="s">
        <v>77</v>
      </c>
      <c r="B47" s="20" t="s">
        <v>289</v>
      </c>
      <c r="C47" t="s">
        <v>24</v>
      </c>
      <c r="D47" s="36">
        <v>42565</v>
      </c>
      <c r="E47" s="23">
        <v>105498</v>
      </c>
      <c r="F47" s="31">
        <v>76</v>
      </c>
      <c r="G47" t="s">
        <v>349</v>
      </c>
      <c r="H47" s="18" t="str">
        <f>_xlfn.XLOOKUP(UPPER(TRIM(C47)), Lookup_Departments!$A$2:$A$6, Lookup_Departments!$B$2:$B$6, "Unknown Dept")</f>
        <v>Unknown Dept</v>
      </c>
      <c r="I47" s="33">
        <f ca="1">DATEDIF(Table3[[#This Row],[Hire Date]],TODAY(),"Y")</f>
        <v>9</v>
      </c>
      <c r="J47" s="18" t="str">
        <f>_xlfn.XLOOKUP(Table3[[#This Row],[Perf_Score]],Table2[Min_Score],Table2[Performance_Band],"N/A",-1)</f>
        <v>Achieving</v>
      </c>
      <c r="K47" s="38">
        <f>_xlfn.XLOOKUP(Table3[[#This Row],[Performance Band]],Table2[Performance_Band],Table2[Bonus_Percentage],"N/A",0)</f>
        <v>0.05</v>
      </c>
      <c r="L47" s="19">
        <f>Table3[[#This Row],[Salary]]*Table3[[#This Row],[Bonus percentage]]</f>
        <v>5274.9000000000005</v>
      </c>
      <c r="M47" s="18" t="str" cm="1">
        <f t="array" ref="M47">_xlfn.IFS(Table3[[#This Row],[Employment Status]]="LEFT","YES",Table3[[#This Row],[Employment Status]]="RESIGNED","YES","TRUE","NO")</f>
        <v>NO</v>
      </c>
    </row>
    <row r="48" spans="1:13" x14ac:dyDescent="0.35">
      <c r="A48" t="s">
        <v>78</v>
      </c>
      <c r="B48" s="20" t="s">
        <v>238</v>
      </c>
      <c r="C48" t="s">
        <v>14</v>
      </c>
      <c r="D48" s="36">
        <v>42647</v>
      </c>
      <c r="E48" s="23">
        <v>91749</v>
      </c>
      <c r="F48" s="31">
        <v>72</v>
      </c>
      <c r="G48" t="s">
        <v>350</v>
      </c>
      <c r="H48" s="18" t="str">
        <f>_xlfn.XLOOKUP(UPPER(TRIM(C48)), Lookup_Departments!$A$2:$A$6, Lookup_Departments!$B$2:$B$6, "Unknown Dept")</f>
        <v>Marketing</v>
      </c>
      <c r="I48" s="33">
        <f ca="1">DATEDIF(Table3[[#This Row],[Hire Date]],TODAY(),"Y")</f>
        <v>9</v>
      </c>
      <c r="J48" s="18" t="str">
        <f>_xlfn.XLOOKUP(Table3[[#This Row],[Perf_Score]],Table2[Min_Score],Table2[Performance_Band],"N/A",-1)</f>
        <v>Achieving</v>
      </c>
      <c r="K48" s="38">
        <f>_xlfn.XLOOKUP(Table3[[#This Row],[Performance Band]],Table2[Performance_Band],Table2[Bonus_Percentage],"N/A",0)</f>
        <v>0.05</v>
      </c>
      <c r="L48" s="19">
        <f>Table3[[#This Row],[Salary]]*Table3[[#This Row],[Bonus percentage]]</f>
        <v>4587.45</v>
      </c>
      <c r="M48" s="18" t="str" cm="1">
        <f t="array" ref="M48">_xlfn.IFS(Table3[[#This Row],[Employment Status]]="LEFT","YES",Table3[[#This Row],[Employment Status]]="RESIGNED","YES","TRUE","NO")</f>
        <v>YES</v>
      </c>
    </row>
    <row r="49" spans="1:13" hidden="1" x14ac:dyDescent="0.35">
      <c r="A49" t="s">
        <v>79</v>
      </c>
      <c r="B49" s="20" t="s">
        <v>290</v>
      </c>
      <c r="C49" t="s">
        <v>24</v>
      </c>
      <c r="D49" s="36">
        <v>43656</v>
      </c>
      <c r="E49" s="23">
        <v>99935</v>
      </c>
      <c r="F49" s="31">
        <v>84</v>
      </c>
      <c r="G49" t="s">
        <v>351</v>
      </c>
      <c r="H49" s="18" t="str">
        <f>_xlfn.XLOOKUP(UPPER(TRIM(C49)), Lookup_Departments!$A$2:$A$6, Lookup_Departments!$B$2:$B$6, "Unknown Dept")</f>
        <v>Unknown Dept</v>
      </c>
      <c r="I49" s="33">
        <f ca="1">DATEDIF(Table3[[#This Row],[Hire Date]],TODAY(),"Y")</f>
        <v>6</v>
      </c>
      <c r="J49" s="18" t="str">
        <f>_xlfn.XLOOKUP(Table3[[#This Row],[Perf_Score]],Table2[Min_Score],Table2[Performance_Band],"N/A",-1)</f>
        <v>Achieving</v>
      </c>
      <c r="K49" s="38">
        <f>_xlfn.XLOOKUP(Table3[[#This Row],[Performance Band]],Table2[Performance_Band],Table2[Bonus_Percentage],"N/A",0)</f>
        <v>0.05</v>
      </c>
      <c r="L49" s="19">
        <f>Table3[[#This Row],[Salary]]*Table3[[#This Row],[Bonus percentage]]</f>
        <v>4996.75</v>
      </c>
      <c r="M49" s="18" t="str" cm="1">
        <f t="array" ref="M49">_xlfn.IFS(Table3[[#This Row],[Employment Status]]="LEFT","YES",Table3[[#This Row],[Employment Status]]="RESIGNED","YES","TRUE","NO")</f>
        <v>YES</v>
      </c>
    </row>
    <row r="50" spans="1:13" x14ac:dyDescent="0.35">
      <c r="A50" t="s">
        <v>80</v>
      </c>
      <c r="B50" s="20" t="s">
        <v>291</v>
      </c>
      <c r="C50" t="s">
        <v>11</v>
      </c>
      <c r="D50" s="36">
        <v>44437</v>
      </c>
      <c r="E50" s="23">
        <v>83531</v>
      </c>
      <c r="F50" s="31">
        <v>30</v>
      </c>
      <c r="G50" t="s">
        <v>350</v>
      </c>
      <c r="H50" s="18" t="str">
        <f>_xlfn.XLOOKUP(UPPER(TRIM(C50)), Lookup_Departments!$A$2:$A$6, Lookup_Departments!$B$2:$B$6, "Unknown Dept")</f>
        <v>Information Technology</v>
      </c>
      <c r="I50" s="33">
        <f ca="1">DATEDIF(Table3[[#This Row],[Hire Date]],TODAY(),"Y")</f>
        <v>4</v>
      </c>
      <c r="J50" s="18" t="str">
        <f>_xlfn.XLOOKUP(Table3[[#This Row],[Perf_Score]],Table2[Min_Score],Table2[Performance_Band],"N/A",-1)</f>
        <v>Needs Improvement</v>
      </c>
      <c r="K50" s="38">
        <f>_xlfn.XLOOKUP(Table3[[#This Row],[Performance Band]],Table2[Performance_Band],Table2[Bonus_Percentage],"N/A",0)</f>
        <v>0</v>
      </c>
      <c r="L50" s="19">
        <f>Table3[[#This Row],[Salary]]*Table3[[#This Row],[Bonus percentage]]</f>
        <v>0</v>
      </c>
      <c r="M50" s="18" t="str" cm="1">
        <f t="array" ref="M50">_xlfn.IFS(Table3[[#This Row],[Employment Status]]="LEFT","YES",Table3[[#This Row],[Employment Status]]="RESIGNED","YES","TRUE","NO")</f>
        <v>YES</v>
      </c>
    </row>
    <row r="51" spans="1:13" x14ac:dyDescent="0.35">
      <c r="A51" t="s">
        <v>81</v>
      </c>
      <c r="B51" s="20" t="s">
        <v>292</v>
      </c>
      <c r="C51" t="s">
        <v>37</v>
      </c>
      <c r="D51" s="36">
        <v>42761</v>
      </c>
      <c r="E51" s="23" t="s">
        <v>82</v>
      </c>
      <c r="F51" s="31">
        <v>68.077465000000004</v>
      </c>
      <c r="G51" t="s">
        <v>349</v>
      </c>
      <c r="H51" s="18" t="str">
        <f>_xlfn.XLOOKUP(UPPER(TRIM(C51)), Lookup_Departments!$A$2:$A$6, Lookup_Departments!$B$2:$B$6, "Unknown Dept")</f>
        <v>Marketing</v>
      </c>
      <c r="I51" s="33">
        <f ca="1">DATEDIF(Table3[[#This Row],[Hire Date]],TODAY(),"Y")</f>
        <v>9</v>
      </c>
      <c r="J51" s="18" t="str">
        <f>_xlfn.XLOOKUP(Table3[[#This Row],[Perf_Score]],Table2[Min_Score],Table2[Performance_Band],"N/A",-1)</f>
        <v>Developing</v>
      </c>
      <c r="K51" s="38">
        <f>_xlfn.XLOOKUP(Table3[[#This Row],[Performance Band]],Table2[Performance_Band],Table2[Bonus_Percentage],"N/A",0)</f>
        <v>0.02</v>
      </c>
      <c r="L51" s="19">
        <f>Table3[[#This Row],[Salary]]*Table3[[#This Row],[Bonus percentage]]</f>
        <v>1500.46</v>
      </c>
      <c r="M51" s="18" t="str" cm="1">
        <f t="array" ref="M51">_xlfn.IFS(Table3[[#This Row],[Employment Status]]="LEFT","YES",Table3[[#This Row],[Employment Status]]="RESIGNED","YES","TRUE","NO")</f>
        <v>NO</v>
      </c>
    </row>
    <row r="52" spans="1:13" x14ac:dyDescent="0.35">
      <c r="A52" t="s">
        <v>83</v>
      </c>
      <c r="B52" s="20" t="s">
        <v>240</v>
      </c>
      <c r="C52" t="s">
        <v>63</v>
      </c>
      <c r="D52" s="36">
        <v>43981</v>
      </c>
      <c r="E52" s="23">
        <v>93290</v>
      </c>
      <c r="F52" s="31">
        <v>53</v>
      </c>
      <c r="G52" t="s">
        <v>349</v>
      </c>
      <c r="H52" s="18" t="str">
        <f>_xlfn.XLOOKUP(UPPER(TRIM(C52)), Lookup_Departments!$A$2:$A$6, Lookup_Departments!$B$2:$B$6, "Unknown Dept")</f>
        <v>Human Resources</v>
      </c>
      <c r="I52" s="33">
        <f ca="1">DATEDIF(Table3[[#This Row],[Hire Date]],TODAY(),"Y")</f>
        <v>6</v>
      </c>
      <c r="J52" s="18" t="str">
        <f>_xlfn.XLOOKUP(Table3[[#This Row],[Perf_Score]],Table2[Min_Score],Table2[Performance_Band],"N/A",-1)</f>
        <v>Developing</v>
      </c>
      <c r="K52" s="38">
        <f>_xlfn.XLOOKUP(Table3[[#This Row],[Performance Band]],Table2[Performance_Band],Table2[Bonus_Percentage],"N/A",0)</f>
        <v>0.02</v>
      </c>
      <c r="L52" s="19">
        <f>Table3[[#This Row],[Salary]]*Table3[[#This Row],[Bonus percentage]]</f>
        <v>1865.8</v>
      </c>
      <c r="M52" s="18" t="str" cm="1">
        <f t="array" ref="M52">_xlfn.IFS(Table3[[#This Row],[Employment Status]]="LEFT","YES",Table3[[#This Row],[Employment Status]]="RESIGNED","YES","TRUE","NO")</f>
        <v>NO</v>
      </c>
    </row>
    <row r="53" spans="1:13" hidden="1" x14ac:dyDescent="0.35">
      <c r="A53" t="s">
        <v>84</v>
      </c>
      <c r="B53" s="20" t="s">
        <v>293</v>
      </c>
      <c r="C53" t="s">
        <v>24</v>
      </c>
      <c r="D53" s="36">
        <v>44612</v>
      </c>
      <c r="E53" s="23">
        <v>115527</v>
      </c>
      <c r="F53" s="31">
        <v>63</v>
      </c>
      <c r="G53" t="s">
        <v>351</v>
      </c>
      <c r="H53" s="18" t="str">
        <f>_xlfn.XLOOKUP(UPPER(TRIM(C53)), Lookup_Departments!$A$2:$A$6, Lookup_Departments!$B$2:$B$6, "Unknown Dept")</f>
        <v>Unknown Dept</v>
      </c>
      <c r="I53" s="33">
        <f ca="1">DATEDIF(Table3[[#This Row],[Hire Date]],TODAY(),"Y")</f>
        <v>4</v>
      </c>
      <c r="J53" s="18" t="str">
        <f>_xlfn.XLOOKUP(Table3[[#This Row],[Perf_Score]],Table2[Min_Score],Table2[Performance_Band],"N/A",-1)</f>
        <v>Developing</v>
      </c>
      <c r="K53" s="38">
        <f>_xlfn.XLOOKUP(Table3[[#This Row],[Performance Band]],Table2[Performance_Band],Table2[Bonus_Percentage],"N/A",0)</f>
        <v>0.02</v>
      </c>
      <c r="L53" s="19">
        <f>Table3[[#This Row],[Salary]]*Table3[[#This Row],[Bonus percentage]]</f>
        <v>2310.54</v>
      </c>
      <c r="M53" s="18" t="str" cm="1">
        <f t="array" ref="M53">_xlfn.IFS(Table3[[#This Row],[Employment Status]]="LEFT","YES",Table3[[#This Row],[Employment Status]]="RESIGNED","YES","TRUE","NO")</f>
        <v>YES</v>
      </c>
    </row>
    <row r="54" spans="1:13" x14ac:dyDescent="0.35">
      <c r="A54" t="s">
        <v>85</v>
      </c>
      <c r="B54" s="20" t="s">
        <v>246</v>
      </c>
      <c r="C54" t="s">
        <v>20</v>
      </c>
      <c r="D54" s="36">
        <v>42628</v>
      </c>
      <c r="E54" s="23">
        <v>55920</v>
      </c>
      <c r="F54" s="31">
        <v>84</v>
      </c>
      <c r="G54" t="s">
        <v>349</v>
      </c>
      <c r="H54" s="18" t="str">
        <f>_xlfn.XLOOKUP(UPPER(TRIM(C54)), Lookup_Departments!$A$2:$A$6, Lookup_Departments!$B$2:$B$6, "Unknown Dept")</f>
        <v>Finance</v>
      </c>
      <c r="I54" s="33">
        <f ca="1">DATEDIF(Table3[[#This Row],[Hire Date]],TODAY(),"Y")</f>
        <v>9</v>
      </c>
      <c r="J54" s="18" t="str">
        <f>_xlfn.XLOOKUP(Table3[[#This Row],[Perf_Score]],Table2[Min_Score],Table2[Performance_Band],"N/A",-1)</f>
        <v>Achieving</v>
      </c>
      <c r="K54" s="38">
        <f>_xlfn.XLOOKUP(Table3[[#This Row],[Performance Band]],Table2[Performance_Band],Table2[Bonus_Percentage],"N/A",0)</f>
        <v>0.05</v>
      </c>
      <c r="L54" s="19">
        <f>Table3[[#This Row],[Salary]]*Table3[[#This Row],[Bonus percentage]]</f>
        <v>2796</v>
      </c>
      <c r="M54" s="18" t="str" cm="1">
        <f t="array" ref="M54">_xlfn.IFS(Table3[[#This Row],[Employment Status]]="LEFT","YES",Table3[[#This Row],[Employment Status]]="RESIGNED","YES","TRUE","NO")</f>
        <v>NO</v>
      </c>
    </row>
    <row r="55" spans="1:13" x14ac:dyDescent="0.35">
      <c r="A55" t="s">
        <v>86</v>
      </c>
      <c r="B55" s="20" t="s">
        <v>262</v>
      </c>
      <c r="C55" t="s">
        <v>29</v>
      </c>
      <c r="D55" s="36">
        <v>43656</v>
      </c>
      <c r="E55" s="23">
        <v>80189</v>
      </c>
      <c r="F55" s="31">
        <v>30</v>
      </c>
      <c r="G55" t="s">
        <v>349</v>
      </c>
      <c r="H55" s="18" t="str">
        <f>_xlfn.XLOOKUP(UPPER(TRIM(C55)), Lookup_Departments!$A$2:$A$6, Lookup_Departments!$B$2:$B$6, "Unknown Dept")</f>
        <v>Sales</v>
      </c>
      <c r="I55" s="33">
        <f ca="1">DATEDIF(Table3[[#This Row],[Hire Date]],TODAY(),"Y")</f>
        <v>6</v>
      </c>
      <c r="J55" s="18" t="str">
        <f>_xlfn.XLOOKUP(Table3[[#This Row],[Perf_Score]],Table2[Min_Score],Table2[Performance_Band],"N/A",-1)</f>
        <v>Needs Improvement</v>
      </c>
      <c r="K55" s="38">
        <f>_xlfn.XLOOKUP(Table3[[#This Row],[Performance Band]],Table2[Performance_Band],Table2[Bonus_Percentage],"N/A",0)</f>
        <v>0</v>
      </c>
      <c r="L55" s="19">
        <f>Table3[[#This Row],[Salary]]*Table3[[#This Row],[Bonus percentage]]</f>
        <v>0</v>
      </c>
      <c r="M55" s="18" t="str" cm="1">
        <f t="array" ref="M55">_xlfn.IFS(Table3[[#This Row],[Employment Status]]="LEFT","YES",Table3[[#This Row],[Employment Status]]="RESIGNED","YES","TRUE","NO")</f>
        <v>NO</v>
      </c>
    </row>
    <row r="56" spans="1:13" hidden="1" x14ac:dyDescent="0.35">
      <c r="A56" t="s">
        <v>87</v>
      </c>
      <c r="B56" s="20" t="s">
        <v>294</v>
      </c>
      <c r="C56" t="s">
        <v>63</v>
      </c>
      <c r="D56" s="36">
        <v>43464</v>
      </c>
      <c r="E56" s="23">
        <v>118947</v>
      </c>
      <c r="F56" s="31">
        <v>96</v>
      </c>
      <c r="G56" t="s">
        <v>349</v>
      </c>
      <c r="H56" s="18" t="str">
        <f>_xlfn.XLOOKUP(UPPER(TRIM(C56)), Lookup_Departments!$A$2:$A$6, Lookup_Departments!$B$2:$B$6, "Unknown Dept")</f>
        <v>Human Resources</v>
      </c>
      <c r="I56" s="33">
        <f ca="1">DATEDIF(Table3[[#This Row],[Hire Date]],TODAY(),"Y")</f>
        <v>7</v>
      </c>
      <c r="J56" s="18" t="str">
        <f>_xlfn.XLOOKUP(Table3[[#This Row],[Perf_Score]],Table2[Min_Score],Table2[Performance_Band],"N/A",-1)</f>
        <v>Outstanding</v>
      </c>
      <c r="K56" s="38">
        <f>_xlfn.XLOOKUP(Table3[[#This Row],[Performance Band]],Table2[Performance_Band],Table2[Bonus_Percentage],"N/A",0)</f>
        <v>0.12</v>
      </c>
      <c r="L56" s="19">
        <f>Table3[[#This Row],[Salary]]*Table3[[#This Row],[Bonus percentage]]</f>
        <v>14273.64</v>
      </c>
      <c r="M56" s="18" t="str" cm="1">
        <f t="array" ref="M56">_xlfn.IFS(Table3[[#This Row],[Employment Status]]="LEFT","YES",Table3[[#This Row],[Employment Status]]="RESIGNED","YES","TRUE","NO")</f>
        <v>NO</v>
      </c>
    </row>
    <row r="57" spans="1:13" x14ac:dyDescent="0.35">
      <c r="A57" t="s">
        <v>88</v>
      </c>
      <c r="B57" s="20" t="s">
        <v>295</v>
      </c>
      <c r="C57" t="s">
        <v>11</v>
      </c>
      <c r="D57" s="36">
        <v>44189</v>
      </c>
      <c r="E57" s="23">
        <v>82713</v>
      </c>
      <c r="F57" s="31">
        <v>54</v>
      </c>
      <c r="G57" t="s">
        <v>349</v>
      </c>
      <c r="H57" s="18" t="str">
        <f>_xlfn.XLOOKUP(UPPER(TRIM(C57)), Lookup_Departments!$A$2:$A$6, Lookup_Departments!$B$2:$B$6, "Unknown Dept")</f>
        <v>Information Technology</v>
      </c>
      <c r="I57" s="33">
        <f ca="1">DATEDIF(Table3[[#This Row],[Hire Date]],TODAY(),"Y")</f>
        <v>5</v>
      </c>
      <c r="J57" s="18" t="str">
        <f>_xlfn.XLOOKUP(Table3[[#This Row],[Perf_Score]],Table2[Min_Score],Table2[Performance_Band],"N/A",-1)</f>
        <v>Developing</v>
      </c>
      <c r="K57" s="38">
        <f>_xlfn.XLOOKUP(Table3[[#This Row],[Performance Band]],Table2[Performance_Band],Table2[Bonus_Percentage],"N/A",0)</f>
        <v>0.02</v>
      </c>
      <c r="L57" s="19">
        <f>Table3[[#This Row],[Salary]]*Table3[[#This Row],[Bonus percentage]]</f>
        <v>1654.26</v>
      </c>
      <c r="M57" s="18" t="str" cm="1">
        <f t="array" ref="M57">_xlfn.IFS(Table3[[#This Row],[Employment Status]]="LEFT","YES",Table3[[#This Row],[Employment Status]]="RESIGNED","YES","TRUE","NO")</f>
        <v>NO</v>
      </c>
    </row>
    <row r="58" spans="1:13" hidden="1" x14ac:dyDescent="0.35">
      <c r="A58" t="s">
        <v>89</v>
      </c>
      <c r="B58" s="20" t="s">
        <v>296</v>
      </c>
      <c r="C58" t="s">
        <v>24</v>
      </c>
      <c r="D58" s="36">
        <v>45112</v>
      </c>
      <c r="E58" s="23">
        <v>82713</v>
      </c>
      <c r="F58" s="31">
        <v>75</v>
      </c>
      <c r="G58" t="s">
        <v>349</v>
      </c>
      <c r="H58" s="18" t="str">
        <f>_xlfn.XLOOKUP(UPPER(TRIM(C58)), Lookup_Departments!$A$2:$A$6, Lookup_Departments!$B$2:$B$6, "Unknown Dept")</f>
        <v>Unknown Dept</v>
      </c>
      <c r="I58" s="33">
        <f ca="1">DATEDIF(Table3[[#This Row],[Hire Date]],TODAY(),"Y")</f>
        <v>3</v>
      </c>
      <c r="J58" s="18" t="str">
        <f>_xlfn.XLOOKUP(Table3[[#This Row],[Perf_Score]],Table2[Min_Score],Table2[Performance_Band],"N/A",-1)</f>
        <v>Achieving</v>
      </c>
      <c r="K58" s="38">
        <f>_xlfn.XLOOKUP(Table3[[#This Row],[Performance Band]],Table2[Performance_Band],Table2[Bonus_Percentage],"N/A",0)</f>
        <v>0.05</v>
      </c>
      <c r="L58" s="19">
        <f>Table3[[#This Row],[Salary]]*Table3[[#This Row],[Bonus percentage]]</f>
        <v>4135.6500000000005</v>
      </c>
      <c r="M58" s="18" t="str" cm="1">
        <f t="array" ref="M58">_xlfn.IFS(Table3[[#This Row],[Employment Status]]="LEFT","YES",Table3[[#This Row],[Employment Status]]="RESIGNED","YES","TRUE","NO")</f>
        <v>NO</v>
      </c>
    </row>
    <row r="59" spans="1:13" hidden="1" x14ac:dyDescent="0.35">
      <c r="A59" t="s">
        <v>90</v>
      </c>
      <c r="B59" s="20" t="s">
        <v>297</v>
      </c>
      <c r="C59" t="s">
        <v>91</v>
      </c>
      <c r="D59" s="36">
        <v>44148</v>
      </c>
      <c r="E59" s="23">
        <v>91655</v>
      </c>
      <c r="F59" s="31">
        <v>95</v>
      </c>
      <c r="G59" t="s">
        <v>349</v>
      </c>
      <c r="H59" s="18" t="str">
        <f>_xlfn.XLOOKUP(UPPER(TRIM(C59)), Lookup_Departments!$A$2:$A$6, Lookup_Departments!$B$2:$B$6, "Unknown Dept")</f>
        <v>Human Resources</v>
      </c>
      <c r="I59" s="33">
        <f ca="1">DATEDIF(Table3[[#This Row],[Hire Date]],TODAY(),"Y")</f>
        <v>5</v>
      </c>
      <c r="J59" s="18" t="str">
        <f>_xlfn.XLOOKUP(Table3[[#This Row],[Perf_Score]],Table2[Min_Score],Table2[Performance_Band],"N/A",-1)</f>
        <v>Outstanding</v>
      </c>
      <c r="K59" s="38">
        <f>_xlfn.XLOOKUP(Table3[[#This Row],[Performance Band]],Table2[Performance_Band],Table2[Bonus_Percentage],"N/A",0)</f>
        <v>0.12</v>
      </c>
      <c r="L59" s="19">
        <f>Table3[[#This Row],[Salary]]*Table3[[#This Row],[Bonus percentage]]</f>
        <v>10998.6</v>
      </c>
      <c r="M59" s="18" t="str" cm="1">
        <f t="array" ref="M59">_xlfn.IFS(Table3[[#This Row],[Employment Status]]="LEFT","YES",Table3[[#This Row],[Employment Status]]="RESIGNED","YES","TRUE","NO")</f>
        <v>NO</v>
      </c>
    </row>
    <row r="60" spans="1:13" x14ac:dyDescent="0.35">
      <c r="A60" t="s">
        <v>92</v>
      </c>
      <c r="B60" s="20" t="s">
        <v>258</v>
      </c>
      <c r="C60" t="s">
        <v>11</v>
      </c>
      <c r="D60" s="36">
        <v>43283</v>
      </c>
      <c r="E60" s="23">
        <v>49435</v>
      </c>
      <c r="F60" s="31">
        <v>68.077465000000004</v>
      </c>
      <c r="G60" t="s">
        <v>350</v>
      </c>
      <c r="H60" s="18" t="str">
        <f>_xlfn.XLOOKUP(UPPER(TRIM(C60)), Lookup_Departments!$A$2:$A$6, Lookup_Departments!$B$2:$B$6, "Unknown Dept")</f>
        <v>Information Technology</v>
      </c>
      <c r="I60" s="33">
        <f ca="1">DATEDIF(Table3[[#This Row],[Hire Date]],TODAY(),"Y")</f>
        <v>8</v>
      </c>
      <c r="J60" s="18" t="str">
        <f>_xlfn.XLOOKUP(Table3[[#This Row],[Perf_Score]],Table2[Min_Score],Table2[Performance_Band],"N/A",-1)</f>
        <v>Developing</v>
      </c>
      <c r="K60" s="38">
        <f>_xlfn.XLOOKUP(Table3[[#This Row],[Performance Band]],Table2[Performance_Band],Table2[Bonus_Percentage],"N/A",0)</f>
        <v>0.02</v>
      </c>
      <c r="L60" s="19">
        <f>Table3[[#This Row],[Salary]]*Table3[[#This Row],[Bonus percentage]]</f>
        <v>988.7</v>
      </c>
      <c r="M60" s="18" t="str" cm="1">
        <f t="array" ref="M60">_xlfn.IFS(Table3[[#This Row],[Employment Status]]="LEFT","YES",Table3[[#This Row],[Employment Status]]="RESIGNED","YES","TRUE","NO")</f>
        <v>YES</v>
      </c>
    </row>
    <row r="61" spans="1:13" x14ac:dyDescent="0.35">
      <c r="A61" t="s">
        <v>93</v>
      </c>
      <c r="B61" s="20" t="s">
        <v>284</v>
      </c>
      <c r="C61" t="s">
        <v>32</v>
      </c>
      <c r="D61" s="36">
        <v>45255</v>
      </c>
      <c r="E61" s="23">
        <v>110381</v>
      </c>
      <c r="F61" s="31">
        <v>93</v>
      </c>
      <c r="G61" t="s">
        <v>349</v>
      </c>
      <c r="H61" s="18" t="str">
        <f>_xlfn.XLOOKUP(UPPER(TRIM(C61)), Lookup_Departments!$A$2:$A$6, Lookup_Departments!$B$2:$B$6, "Unknown Dept")</f>
        <v>Sales</v>
      </c>
      <c r="I61" s="33">
        <f ca="1">DATEDIF(Table3[[#This Row],[Hire Date]],TODAY(),"Y")</f>
        <v>2</v>
      </c>
      <c r="J61" s="18" t="str">
        <f>_xlfn.XLOOKUP(Table3[[#This Row],[Perf_Score]],Table2[Min_Score],Table2[Performance_Band],"N/A",-1)</f>
        <v>Exceeding</v>
      </c>
      <c r="K61" s="38">
        <f>_xlfn.XLOOKUP(Table3[[#This Row],[Performance Band]],Table2[Performance_Band],Table2[Bonus_Percentage],"N/A",0)</f>
        <v>0.08</v>
      </c>
      <c r="L61" s="19">
        <f>Table3[[#This Row],[Salary]]*Table3[[#This Row],[Bonus percentage]]</f>
        <v>8830.48</v>
      </c>
      <c r="M61" s="18" t="str" cm="1">
        <f t="array" ref="M61">_xlfn.IFS(Table3[[#This Row],[Employment Status]]="LEFT","YES",Table3[[#This Row],[Employment Status]]="RESIGNED","YES","TRUE","NO")</f>
        <v>NO</v>
      </c>
    </row>
    <row r="62" spans="1:13" x14ac:dyDescent="0.35">
      <c r="A62" t="s">
        <v>94</v>
      </c>
      <c r="B62" s="20" t="s">
        <v>298</v>
      </c>
      <c r="C62" t="s">
        <v>63</v>
      </c>
      <c r="D62" s="36">
        <v>45217</v>
      </c>
      <c r="E62" s="23">
        <v>114748</v>
      </c>
      <c r="F62" s="31">
        <v>33</v>
      </c>
      <c r="G62" t="s">
        <v>349</v>
      </c>
      <c r="H62" s="18" t="str">
        <f>_xlfn.XLOOKUP(UPPER(TRIM(C62)), Lookup_Departments!$A$2:$A$6, Lookup_Departments!$B$2:$B$6, "Unknown Dept")</f>
        <v>Human Resources</v>
      </c>
      <c r="I62" s="33">
        <f ca="1">DATEDIF(Table3[[#This Row],[Hire Date]],TODAY(),"Y")</f>
        <v>2</v>
      </c>
      <c r="J62" s="18" t="str">
        <f>_xlfn.XLOOKUP(Table3[[#This Row],[Perf_Score]],Table2[Min_Score],Table2[Performance_Band],"N/A",-1)</f>
        <v>Needs Improvement</v>
      </c>
      <c r="K62" s="38">
        <f>_xlfn.XLOOKUP(Table3[[#This Row],[Performance Band]],Table2[Performance_Band],Table2[Bonus_Percentage],"N/A",0)</f>
        <v>0</v>
      </c>
      <c r="L62" s="19">
        <f>Table3[[#This Row],[Salary]]*Table3[[#This Row],[Bonus percentage]]</f>
        <v>0</v>
      </c>
      <c r="M62" s="18" t="str" cm="1">
        <f t="array" ref="M62">_xlfn.IFS(Table3[[#This Row],[Employment Status]]="LEFT","YES",Table3[[#This Row],[Employment Status]]="RESIGNED","YES","TRUE","NO")</f>
        <v>NO</v>
      </c>
    </row>
    <row r="63" spans="1:13" hidden="1" x14ac:dyDescent="0.35">
      <c r="A63" t="s">
        <v>95</v>
      </c>
      <c r="B63" s="20" t="s">
        <v>299</v>
      </c>
      <c r="C63" t="s">
        <v>24</v>
      </c>
      <c r="D63" s="36">
        <v>44079</v>
      </c>
      <c r="E63" s="23">
        <v>63302</v>
      </c>
      <c r="F63" s="31">
        <v>91</v>
      </c>
      <c r="G63" t="s">
        <v>349</v>
      </c>
      <c r="H63" s="18" t="str">
        <f>_xlfn.XLOOKUP(UPPER(TRIM(C63)), Lookup_Departments!$A$2:$A$6, Lookup_Departments!$B$2:$B$6, "Unknown Dept")</f>
        <v>Unknown Dept</v>
      </c>
      <c r="I63" s="33">
        <f ca="1">DATEDIF(Table3[[#This Row],[Hire Date]],TODAY(),"Y")</f>
        <v>5</v>
      </c>
      <c r="J63" s="18" t="str">
        <f>_xlfn.XLOOKUP(Table3[[#This Row],[Perf_Score]],Table2[Min_Score],Table2[Performance_Band],"N/A",-1)</f>
        <v>Exceeding</v>
      </c>
      <c r="K63" s="38">
        <f>_xlfn.XLOOKUP(Table3[[#This Row],[Performance Band]],Table2[Performance_Band],Table2[Bonus_Percentage],"N/A",0)</f>
        <v>0.08</v>
      </c>
      <c r="L63" s="19">
        <f>Table3[[#This Row],[Salary]]*Table3[[#This Row],[Bonus percentage]]</f>
        <v>5064.16</v>
      </c>
      <c r="M63" s="18" t="str" cm="1">
        <f t="array" ref="M63">_xlfn.IFS(Table3[[#This Row],[Employment Status]]="LEFT","YES",Table3[[#This Row],[Employment Status]]="RESIGNED","YES","TRUE","NO")</f>
        <v>NO</v>
      </c>
    </row>
    <row r="64" spans="1:13" x14ac:dyDescent="0.35">
      <c r="A64" t="s">
        <v>96</v>
      </c>
      <c r="B64" s="20" t="s">
        <v>300</v>
      </c>
      <c r="C64" t="s">
        <v>54</v>
      </c>
      <c r="D64" s="36">
        <v>42800</v>
      </c>
      <c r="E64" s="23" t="s">
        <v>97</v>
      </c>
      <c r="F64" s="31">
        <v>64</v>
      </c>
      <c r="G64" t="s">
        <v>349</v>
      </c>
      <c r="H64" s="18" t="str">
        <f>_xlfn.XLOOKUP(UPPER(TRIM(C64)), Lookup_Departments!$A$2:$A$6, Lookup_Departments!$B$2:$B$6, "Unknown Dept")</f>
        <v>Information Technology</v>
      </c>
      <c r="I64" s="33">
        <f ca="1">DATEDIF(Table3[[#This Row],[Hire Date]],TODAY(),"Y")</f>
        <v>9</v>
      </c>
      <c r="J64" s="18" t="str">
        <f>_xlfn.XLOOKUP(Table3[[#This Row],[Perf_Score]],Table2[Min_Score],Table2[Performance_Band],"N/A",-1)</f>
        <v>Developing</v>
      </c>
      <c r="K64" s="38">
        <f>_xlfn.XLOOKUP(Table3[[#This Row],[Performance Band]],Table2[Performance_Band],Table2[Bonus_Percentage],"N/A",0)</f>
        <v>0.02</v>
      </c>
      <c r="L64" s="19">
        <f>Table3[[#This Row],[Salary]]*Table3[[#This Row],[Bonus percentage]]</f>
        <v>1510.38</v>
      </c>
      <c r="M64" s="18" t="str" cm="1">
        <f t="array" ref="M64">_xlfn.IFS(Table3[[#This Row],[Employment Status]]="LEFT","YES",Table3[[#This Row],[Employment Status]]="RESIGNED","YES","TRUE","NO")</f>
        <v>NO</v>
      </c>
    </row>
    <row r="65" spans="1:13" x14ac:dyDescent="0.35">
      <c r="A65" t="s">
        <v>98</v>
      </c>
      <c r="B65" s="20" t="s">
        <v>240</v>
      </c>
      <c r="C65" t="s">
        <v>20</v>
      </c>
      <c r="D65" s="36">
        <v>42122</v>
      </c>
      <c r="E65" s="23">
        <v>103891</v>
      </c>
      <c r="F65" s="31">
        <v>80</v>
      </c>
      <c r="G65" t="s">
        <v>349</v>
      </c>
      <c r="H65" s="18" t="str">
        <f>_xlfn.XLOOKUP(UPPER(TRIM(C65)), Lookup_Departments!$A$2:$A$6, Lookup_Departments!$B$2:$B$6, "Unknown Dept")</f>
        <v>Finance</v>
      </c>
      <c r="I65" s="33">
        <f ca="1">DATEDIF(Table3[[#This Row],[Hire Date]],TODAY(),"Y")</f>
        <v>11</v>
      </c>
      <c r="J65" s="18" t="str">
        <f>_xlfn.XLOOKUP(Table3[[#This Row],[Perf_Score]],Table2[Min_Score],Table2[Performance_Band],"N/A",-1)</f>
        <v>Achieving</v>
      </c>
      <c r="K65" s="38">
        <f>_xlfn.XLOOKUP(Table3[[#This Row],[Performance Band]],Table2[Performance_Band],Table2[Bonus_Percentage],"N/A",0)</f>
        <v>0.05</v>
      </c>
      <c r="L65" s="19">
        <f>Table3[[#This Row],[Salary]]*Table3[[#This Row],[Bonus percentage]]</f>
        <v>5194.55</v>
      </c>
      <c r="M65" s="18" t="str" cm="1">
        <f t="array" ref="M65">_xlfn.IFS(Table3[[#This Row],[Employment Status]]="LEFT","YES",Table3[[#This Row],[Employment Status]]="RESIGNED","YES","TRUE","NO")</f>
        <v>NO</v>
      </c>
    </row>
    <row r="66" spans="1:13" hidden="1" x14ac:dyDescent="0.35">
      <c r="A66" t="s">
        <v>99</v>
      </c>
      <c r="B66" s="20" t="s">
        <v>301</v>
      </c>
      <c r="C66" t="s">
        <v>24</v>
      </c>
      <c r="D66" s="36">
        <v>42838</v>
      </c>
      <c r="E66" s="23">
        <v>82713</v>
      </c>
      <c r="F66" s="31">
        <v>46</v>
      </c>
      <c r="G66" t="s">
        <v>350</v>
      </c>
      <c r="H66" s="18" t="str">
        <f>_xlfn.XLOOKUP(UPPER(TRIM(C66)), Lookup_Departments!$A$2:$A$6, Lookup_Departments!$B$2:$B$6, "Unknown Dept")</f>
        <v>Unknown Dept</v>
      </c>
      <c r="I66" s="33">
        <f ca="1">DATEDIF(Table3[[#This Row],[Hire Date]],TODAY(),"Y")</f>
        <v>9</v>
      </c>
      <c r="J66" s="18" t="str">
        <f>_xlfn.XLOOKUP(Table3[[#This Row],[Perf_Score]],Table2[Min_Score],Table2[Performance_Band],"N/A",-1)</f>
        <v>Needs Improvement</v>
      </c>
      <c r="K66" s="38">
        <f>_xlfn.XLOOKUP(Table3[[#This Row],[Performance Band]],Table2[Performance_Band],Table2[Bonus_Percentage],"N/A",0)</f>
        <v>0</v>
      </c>
      <c r="L66" s="19">
        <f>Table3[[#This Row],[Salary]]*Table3[[#This Row],[Bonus percentage]]</f>
        <v>0</v>
      </c>
      <c r="M66" s="18" t="str" cm="1">
        <f t="array" ref="M66">_xlfn.IFS(Table3[[#This Row],[Employment Status]]="LEFT","YES",Table3[[#This Row],[Employment Status]]="RESIGNED","YES","TRUE","NO")</f>
        <v>YES</v>
      </c>
    </row>
    <row r="67" spans="1:13" hidden="1" x14ac:dyDescent="0.35">
      <c r="A67" t="s">
        <v>100</v>
      </c>
      <c r="B67" s="20" t="s">
        <v>241</v>
      </c>
      <c r="C67" t="s">
        <v>14</v>
      </c>
      <c r="D67" s="36">
        <v>44827</v>
      </c>
      <c r="E67" s="23" t="s">
        <v>101</v>
      </c>
      <c r="F67" s="31">
        <v>99</v>
      </c>
      <c r="G67" t="s">
        <v>349</v>
      </c>
      <c r="H67" s="18" t="str">
        <f>_xlfn.XLOOKUP(UPPER(TRIM(C67)), Lookup_Departments!$A$2:$A$6, Lookup_Departments!$B$2:$B$6, "Unknown Dept")</f>
        <v>Marketing</v>
      </c>
      <c r="I67" s="33">
        <f ca="1">DATEDIF(Table3[[#This Row],[Hire Date]],TODAY(),"Y")</f>
        <v>3</v>
      </c>
      <c r="J67" s="18" t="str">
        <f>_xlfn.XLOOKUP(Table3[[#This Row],[Perf_Score]],Table2[Min_Score],Table2[Performance_Band],"N/A",-1)</f>
        <v>Outstanding</v>
      </c>
      <c r="K67" s="38">
        <f>_xlfn.XLOOKUP(Table3[[#This Row],[Performance Band]],Table2[Performance_Band],Table2[Bonus_Percentage],"N/A",0)</f>
        <v>0.12</v>
      </c>
      <c r="L67" s="19">
        <f>Table3[[#This Row],[Salary]]*Table3[[#This Row],[Bonus percentage]]</f>
        <v>6112.32</v>
      </c>
      <c r="M67" s="18" t="str" cm="1">
        <f t="array" ref="M67">_xlfn.IFS(Table3[[#This Row],[Employment Status]]="LEFT","YES",Table3[[#This Row],[Employment Status]]="RESIGNED","YES","TRUE","NO")</f>
        <v>NO</v>
      </c>
    </row>
    <row r="68" spans="1:13" x14ac:dyDescent="0.35">
      <c r="A68" t="s">
        <v>102</v>
      </c>
      <c r="B68" s="20" t="s">
        <v>302</v>
      </c>
      <c r="C68" t="s">
        <v>29</v>
      </c>
      <c r="D68" s="36">
        <v>42685</v>
      </c>
      <c r="E68" s="23" t="s">
        <v>103</v>
      </c>
      <c r="F68" s="31">
        <v>68.077465000000004</v>
      </c>
      <c r="G68" t="s">
        <v>349</v>
      </c>
      <c r="H68" s="18" t="str">
        <f>_xlfn.XLOOKUP(UPPER(TRIM(C68)), Lookup_Departments!$A$2:$A$6, Lookup_Departments!$B$2:$B$6, "Unknown Dept")</f>
        <v>Sales</v>
      </c>
      <c r="I68" s="33">
        <f ca="1">DATEDIF(Table3[[#This Row],[Hire Date]],TODAY(),"Y")</f>
        <v>9</v>
      </c>
      <c r="J68" s="18" t="str">
        <f>_xlfn.XLOOKUP(Table3[[#This Row],[Perf_Score]],Table2[Min_Score],Table2[Performance_Band],"N/A",-1)</f>
        <v>Developing</v>
      </c>
      <c r="K68" s="38">
        <f>_xlfn.XLOOKUP(Table3[[#This Row],[Performance Band]],Table2[Performance_Band],Table2[Bonus_Percentage],"N/A",0)</f>
        <v>0.02</v>
      </c>
      <c r="L68" s="19">
        <f>Table3[[#This Row],[Salary]]*Table3[[#This Row],[Bonus percentage]]</f>
        <v>2224.8000000000002</v>
      </c>
      <c r="M68" s="18" t="str" cm="1">
        <f t="array" ref="M68">_xlfn.IFS(Table3[[#This Row],[Employment Status]]="LEFT","YES",Table3[[#This Row],[Employment Status]]="RESIGNED","YES","TRUE","NO")</f>
        <v>NO</v>
      </c>
    </row>
    <row r="69" spans="1:13" x14ac:dyDescent="0.35">
      <c r="A69" t="s">
        <v>104</v>
      </c>
      <c r="B69" s="20" t="s">
        <v>303</v>
      </c>
      <c r="C69" t="s">
        <v>63</v>
      </c>
      <c r="D69" s="36">
        <v>42818</v>
      </c>
      <c r="E69" s="23">
        <v>51567</v>
      </c>
      <c r="F69" s="31">
        <v>87</v>
      </c>
      <c r="G69" t="s">
        <v>351</v>
      </c>
      <c r="H69" s="18" t="str">
        <f>_xlfn.XLOOKUP(UPPER(TRIM(C69)), Lookup_Departments!$A$2:$A$6, Lookup_Departments!$B$2:$B$6, "Unknown Dept")</f>
        <v>Human Resources</v>
      </c>
      <c r="I69" s="33">
        <f ca="1">DATEDIF(Table3[[#This Row],[Hire Date]],TODAY(),"Y")</f>
        <v>9</v>
      </c>
      <c r="J69" s="18" t="str">
        <f>_xlfn.XLOOKUP(Table3[[#This Row],[Perf_Score]],Table2[Min_Score],Table2[Performance_Band],"N/A",-1)</f>
        <v>Exceeding</v>
      </c>
      <c r="K69" s="38">
        <f>_xlfn.XLOOKUP(Table3[[#This Row],[Performance Band]],Table2[Performance_Band],Table2[Bonus_Percentage],"N/A",0)</f>
        <v>0.08</v>
      </c>
      <c r="L69" s="19">
        <f>Table3[[#This Row],[Salary]]*Table3[[#This Row],[Bonus percentage]]</f>
        <v>4125.3599999999997</v>
      </c>
      <c r="M69" s="18" t="str" cm="1">
        <f t="array" ref="M69">_xlfn.IFS(Table3[[#This Row],[Employment Status]]="LEFT","YES",Table3[[#This Row],[Employment Status]]="RESIGNED","YES","TRUE","NO")</f>
        <v>YES</v>
      </c>
    </row>
    <row r="70" spans="1:13" x14ac:dyDescent="0.35">
      <c r="A70" t="s">
        <v>105</v>
      </c>
      <c r="B70" s="20" t="s">
        <v>304</v>
      </c>
      <c r="C70" t="s">
        <v>63</v>
      </c>
      <c r="D70" s="36">
        <v>43590</v>
      </c>
      <c r="E70" s="23">
        <v>82713</v>
      </c>
      <c r="F70" s="31">
        <v>36</v>
      </c>
      <c r="G70" t="s">
        <v>349</v>
      </c>
      <c r="H70" s="18" t="str">
        <f>_xlfn.XLOOKUP(UPPER(TRIM(C70)), Lookup_Departments!$A$2:$A$6, Lookup_Departments!$B$2:$B$6, "Unknown Dept")</f>
        <v>Human Resources</v>
      </c>
      <c r="I70" s="33">
        <f ca="1">DATEDIF(Table3[[#This Row],[Hire Date]],TODAY(),"Y")</f>
        <v>7</v>
      </c>
      <c r="J70" s="18" t="str">
        <f>_xlfn.XLOOKUP(Table3[[#This Row],[Perf_Score]],Table2[Min_Score],Table2[Performance_Band],"N/A",-1)</f>
        <v>Needs Improvement</v>
      </c>
      <c r="K70" s="38">
        <f>_xlfn.XLOOKUP(Table3[[#This Row],[Performance Band]],Table2[Performance_Band],Table2[Bonus_Percentage],"N/A",0)</f>
        <v>0</v>
      </c>
      <c r="L70" s="19">
        <f>Table3[[#This Row],[Salary]]*Table3[[#This Row],[Bonus percentage]]</f>
        <v>0</v>
      </c>
      <c r="M70" s="18" t="str" cm="1">
        <f t="array" ref="M70">_xlfn.IFS(Table3[[#This Row],[Employment Status]]="LEFT","YES",Table3[[#This Row],[Employment Status]]="RESIGNED","YES","TRUE","NO")</f>
        <v>NO</v>
      </c>
    </row>
    <row r="71" spans="1:13" x14ac:dyDescent="0.35">
      <c r="A71" t="s">
        <v>106</v>
      </c>
      <c r="B71" s="20" t="s">
        <v>300</v>
      </c>
      <c r="C71" t="s">
        <v>63</v>
      </c>
      <c r="D71" s="36">
        <v>44402</v>
      </c>
      <c r="E71" s="23">
        <v>55270</v>
      </c>
      <c r="F71" s="31">
        <v>87</v>
      </c>
      <c r="G71" t="s">
        <v>349</v>
      </c>
      <c r="H71" s="18" t="str">
        <f>_xlfn.XLOOKUP(UPPER(TRIM(C71)), Lookup_Departments!$A$2:$A$6, Lookup_Departments!$B$2:$B$6, "Unknown Dept")</f>
        <v>Human Resources</v>
      </c>
      <c r="I71" s="33">
        <f ca="1">DATEDIF(Table3[[#This Row],[Hire Date]],TODAY(),"Y")</f>
        <v>4</v>
      </c>
      <c r="J71" s="18" t="str">
        <f>_xlfn.XLOOKUP(Table3[[#This Row],[Perf_Score]],Table2[Min_Score],Table2[Performance_Band],"N/A",-1)</f>
        <v>Exceeding</v>
      </c>
      <c r="K71" s="38">
        <f>_xlfn.XLOOKUP(Table3[[#This Row],[Performance Band]],Table2[Performance_Band],Table2[Bonus_Percentage],"N/A",0)</f>
        <v>0.08</v>
      </c>
      <c r="L71" s="19">
        <f>Table3[[#This Row],[Salary]]*Table3[[#This Row],[Bonus percentage]]</f>
        <v>4421.6000000000004</v>
      </c>
      <c r="M71" s="18" t="str" cm="1">
        <f t="array" ref="M71">_xlfn.IFS(Table3[[#This Row],[Employment Status]]="LEFT","YES",Table3[[#This Row],[Employment Status]]="RESIGNED","YES","TRUE","NO")</f>
        <v>NO</v>
      </c>
    </row>
    <row r="72" spans="1:13" hidden="1" x14ac:dyDescent="0.35">
      <c r="A72" t="s">
        <v>107</v>
      </c>
      <c r="B72" s="20" t="s">
        <v>305</v>
      </c>
      <c r="C72" t="s">
        <v>29</v>
      </c>
      <c r="D72" s="36">
        <v>43008</v>
      </c>
      <c r="E72" s="23">
        <v>65235</v>
      </c>
      <c r="F72" s="31">
        <v>97</v>
      </c>
      <c r="G72" t="s">
        <v>349</v>
      </c>
      <c r="H72" s="18" t="str">
        <f>_xlfn.XLOOKUP(UPPER(TRIM(C72)), Lookup_Departments!$A$2:$A$6, Lookup_Departments!$B$2:$B$6, "Unknown Dept")</f>
        <v>Sales</v>
      </c>
      <c r="I72" s="33">
        <f ca="1">DATEDIF(Table3[[#This Row],[Hire Date]],TODAY(),"Y")</f>
        <v>8</v>
      </c>
      <c r="J72" s="18" t="str">
        <f>_xlfn.XLOOKUP(Table3[[#This Row],[Perf_Score]],Table2[Min_Score],Table2[Performance_Band],"N/A",-1)</f>
        <v>Outstanding</v>
      </c>
      <c r="K72" s="38">
        <f>_xlfn.XLOOKUP(Table3[[#This Row],[Performance Band]],Table2[Performance_Band],Table2[Bonus_Percentage],"N/A",0)</f>
        <v>0.12</v>
      </c>
      <c r="L72" s="19">
        <f>Table3[[#This Row],[Salary]]*Table3[[#This Row],[Bonus percentage]]</f>
        <v>7828.2</v>
      </c>
      <c r="M72" s="18" t="str" cm="1">
        <f t="array" ref="M72">_xlfn.IFS(Table3[[#This Row],[Employment Status]]="LEFT","YES",Table3[[#This Row],[Employment Status]]="RESIGNED","YES","TRUE","NO")</f>
        <v>NO</v>
      </c>
    </row>
    <row r="73" spans="1:13" x14ac:dyDescent="0.35">
      <c r="A73" t="s">
        <v>108</v>
      </c>
      <c r="B73" s="20" t="s">
        <v>306</v>
      </c>
      <c r="C73" t="s">
        <v>29</v>
      </c>
      <c r="D73" s="36">
        <v>42192</v>
      </c>
      <c r="E73" s="23">
        <v>82713</v>
      </c>
      <c r="F73" s="31">
        <v>72</v>
      </c>
      <c r="G73" t="s">
        <v>350</v>
      </c>
      <c r="H73" s="18" t="str">
        <f>_xlfn.XLOOKUP(UPPER(TRIM(C73)), Lookup_Departments!$A$2:$A$6, Lookup_Departments!$B$2:$B$6, "Unknown Dept")</f>
        <v>Sales</v>
      </c>
      <c r="I73" s="33">
        <f ca="1">DATEDIF(Table3[[#This Row],[Hire Date]],TODAY(),"Y")</f>
        <v>11</v>
      </c>
      <c r="J73" s="18" t="str">
        <f>_xlfn.XLOOKUP(Table3[[#This Row],[Perf_Score]],Table2[Min_Score],Table2[Performance_Band],"N/A",-1)</f>
        <v>Achieving</v>
      </c>
      <c r="K73" s="38">
        <f>_xlfn.XLOOKUP(Table3[[#This Row],[Performance Band]],Table2[Performance_Band],Table2[Bonus_Percentage],"N/A",0)</f>
        <v>0.05</v>
      </c>
      <c r="L73" s="19">
        <f>Table3[[#This Row],[Salary]]*Table3[[#This Row],[Bonus percentage]]</f>
        <v>4135.6500000000005</v>
      </c>
      <c r="M73" s="18" t="str" cm="1">
        <f t="array" ref="M73">_xlfn.IFS(Table3[[#This Row],[Employment Status]]="LEFT","YES",Table3[[#This Row],[Employment Status]]="RESIGNED","YES","TRUE","NO")</f>
        <v>YES</v>
      </c>
    </row>
    <row r="74" spans="1:13" x14ac:dyDescent="0.35">
      <c r="A74" t="s">
        <v>109</v>
      </c>
      <c r="B74" s="20" t="s">
        <v>307</v>
      </c>
      <c r="C74" t="s">
        <v>32</v>
      </c>
      <c r="D74" s="36">
        <v>43283</v>
      </c>
      <c r="E74" s="23">
        <v>82713</v>
      </c>
      <c r="F74" s="31">
        <v>65</v>
      </c>
      <c r="G74" t="s">
        <v>350</v>
      </c>
      <c r="H74" s="18" t="str">
        <f>_xlfn.XLOOKUP(UPPER(TRIM(C74)), Lookup_Departments!$A$2:$A$6, Lookup_Departments!$B$2:$B$6, "Unknown Dept")</f>
        <v>Sales</v>
      </c>
      <c r="I74" s="33">
        <f ca="1">DATEDIF(Table3[[#This Row],[Hire Date]],TODAY(),"Y")</f>
        <v>8</v>
      </c>
      <c r="J74" s="18" t="str">
        <f>_xlfn.XLOOKUP(Table3[[#This Row],[Perf_Score]],Table2[Min_Score],Table2[Performance_Band],"N/A",-1)</f>
        <v>Developing</v>
      </c>
      <c r="K74" s="38">
        <f>_xlfn.XLOOKUP(Table3[[#This Row],[Performance Band]],Table2[Performance_Band],Table2[Bonus_Percentage],"N/A",0)</f>
        <v>0.02</v>
      </c>
      <c r="L74" s="19">
        <f>Table3[[#This Row],[Salary]]*Table3[[#This Row],[Bonus percentage]]</f>
        <v>1654.26</v>
      </c>
      <c r="M74" s="18" t="str" cm="1">
        <f t="array" ref="M74">_xlfn.IFS(Table3[[#This Row],[Employment Status]]="LEFT","YES",Table3[[#This Row],[Employment Status]]="RESIGNED","YES","TRUE","NO")</f>
        <v>YES</v>
      </c>
    </row>
    <row r="75" spans="1:13" x14ac:dyDescent="0.35">
      <c r="A75" t="s">
        <v>110</v>
      </c>
      <c r="B75" s="20" t="s">
        <v>245</v>
      </c>
      <c r="C75" t="s">
        <v>29</v>
      </c>
      <c r="D75" s="36">
        <v>44819</v>
      </c>
      <c r="E75" s="23">
        <v>82713</v>
      </c>
      <c r="F75" s="31">
        <v>67</v>
      </c>
      <c r="G75" t="s">
        <v>349</v>
      </c>
      <c r="H75" s="18" t="str">
        <f>_xlfn.XLOOKUP(UPPER(TRIM(C75)), Lookup_Departments!$A$2:$A$6, Lookup_Departments!$B$2:$B$6, "Unknown Dept")</f>
        <v>Sales</v>
      </c>
      <c r="I75" s="33">
        <f ca="1">DATEDIF(Table3[[#This Row],[Hire Date]],TODAY(),"Y")</f>
        <v>3</v>
      </c>
      <c r="J75" s="18" t="str">
        <f>_xlfn.XLOOKUP(Table3[[#This Row],[Perf_Score]],Table2[Min_Score],Table2[Performance_Band],"N/A",-1)</f>
        <v>Developing</v>
      </c>
      <c r="K75" s="38">
        <f>_xlfn.XLOOKUP(Table3[[#This Row],[Performance Band]],Table2[Performance_Band],Table2[Bonus_Percentage],"N/A",0)</f>
        <v>0.02</v>
      </c>
      <c r="L75" s="19">
        <f>Table3[[#This Row],[Salary]]*Table3[[#This Row],[Bonus percentage]]</f>
        <v>1654.26</v>
      </c>
      <c r="M75" s="18" t="str" cm="1">
        <f t="array" ref="M75">_xlfn.IFS(Table3[[#This Row],[Employment Status]]="LEFT","YES",Table3[[#This Row],[Employment Status]]="RESIGNED","YES","TRUE","NO")</f>
        <v>NO</v>
      </c>
    </row>
    <row r="76" spans="1:13" hidden="1" x14ac:dyDescent="0.35">
      <c r="A76" t="s">
        <v>111</v>
      </c>
      <c r="B76" s="20" t="s">
        <v>308</v>
      </c>
      <c r="C76" t="s">
        <v>112</v>
      </c>
      <c r="D76" s="36">
        <v>42800</v>
      </c>
      <c r="E76" s="23">
        <v>48823</v>
      </c>
      <c r="F76" s="31">
        <v>34</v>
      </c>
      <c r="G76" t="s">
        <v>349</v>
      </c>
      <c r="H76" s="18" t="str">
        <f>_xlfn.XLOOKUP(UPPER(TRIM(C76)), Lookup_Departments!$A$2:$A$6, Lookup_Departments!$B$2:$B$6, "Unknown Dept")</f>
        <v>Unknown Dept</v>
      </c>
      <c r="I76" s="33">
        <f ca="1">DATEDIF(Table3[[#This Row],[Hire Date]],TODAY(),"Y")</f>
        <v>9</v>
      </c>
      <c r="J76" s="18" t="str">
        <f>_xlfn.XLOOKUP(Table3[[#This Row],[Perf_Score]],Table2[Min_Score],Table2[Performance_Band],"N/A",-1)</f>
        <v>Needs Improvement</v>
      </c>
      <c r="K76" s="38">
        <f>_xlfn.XLOOKUP(Table3[[#This Row],[Performance Band]],Table2[Performance_Band],Table2[Bonus_Percentage],"N/A",0)</f>
        <v>0</v>
      </c>
      <c r="L76" s="19">
        <f>Table3[[#This Row],[Salary]]*Table3[[#This Row],[Bonus percentage]]</f>
        <v>0</v>
      </c>
      <c r="M76" s="18" t="str" cm="1">
        <f t="array" ref="M76">_xlfn.IFS(Table3[[#This Row],[Employment Status]]="LEFT","YES",Table3[[#This Row],[Employment Status]]="RESIGNED","YES","TRUE","NO")</f>
        <v>NO</v>
      </c>
    </row>
    <row r="77" spans="1:13" x14ac:dyDescent="0.35">
      <c r="A77" t="s">
        <v>113</v>
      </c>
      <c r="B77" s="20" t="s">
        <v>245</v>
      </c>
      <c r="C77" t="s">
        <v>20</v>
      </c>
      <c r="D77" s="36">
        <v>42249</v>
      </c>
      <c r="E77" s="23">
        <v>45196</v>
      </c>
      <c r="F77" s="31">
        <v>78</v>
      </c>
      <c r="G77" t="s">
        <v>350</v>
      </c>
      <c r="H77" s="18" t="str">
        <f>_xlfn.XLOOKUP(UPPER(TRIM(C77)), Lookup_Departments!$A$2:$A$6, Lookup_Departments!$B$2:$B$6, "Unknown Dept")</f>
        <v>Finance</v>
      </c>
      <c r="I77" s="33">
        <f ca="1">DATEDIF(Table3[[#This Row],[Hire Date]],TODAY(),"Y")</f>
        <v>10</v>
      </c>
      <c r="J77" s="18" t="str">
        <f>_xlfn.XLOOKUP(Table3[[#This Row],[Perf_Score]],Table2[Min_Score],Table2[Performance_Band],"N/A",-1)</f>
        <v>Achieving</v>
      </c>
      <c r="K77" s="38">
        <f>_xlfn.XLOOKUP(Table3[[#This Row],[Performance Band]],Table2[Performance_Band],Table2[Bonus_Percentage],"N/A",0)</f>
        <v>0.05</v>
      </c>
      <c r="L77" s="19">
        <f>Table3[[#This Row],[Salary]]*Table3[[#This Row],[Bonus percentage]]</f>
        <v>2259.8000000000002</v>
      </c>
      <c r="M77" s="18" t="str" cm="1">
        <f t="array" ref="M77">_xlfn.IFS(Table3[[#This Row],[Employment Status]]="LEFT","YES",Table3[[#This Row],[Employment Status]]="RESIGNED","YES","TRUE","NO")</f>
        <v>YES</v>
      </c>
    </row>
    <row r="78" spans="1:13" x14ac:dyDescent="0.35">
      <c r="A78" t="s">
        <v>114</v>
      </c>
      <c r="B78" s="20" t="s">
        <v>309</v>
      </c>
      <c r="C78" t="s">
        <v>11</v>
      </c>
      <c r="D78" s="36">
        <v>42654</v>
      </c>
      <c r="E78" s="23" t="s">
        <v>115</v>
      </c>
      <c r="F78" s="31">
        <v>61</v>
      </c>
      <c r="G78" t="s">
        <v>349</v>
      </c>
      <c r="H78" s="18" t="str">
        <f>_xlfn.XLOOKUP(UPPER(TRIM(C78)), Lookup_Departments!$A$2:$A$6, Lookup_Departments!$B$2:$B$6, "Unknown Dept")</f>
        <v>Information Technology</v>
      </c>
      <c r="I78" s="33">
        <f ca="1">DATEDIF(Table3[[#This Row],[Hire Date]],TODAY(),"Y")</f>
        <v>9</v>
      </c>
      <c r="J78" s="18" t="str">
        <f>_xlfn.XLOOKUP(Table3[[#This Row],[Perf_Score]],Table2[Min_Score],Table2[Performance_Band],"N/A",-1)</f>
        <v>Developing</v>
      </c>
      <c r="K78" s="38">
        <f>_xlfn.XLOOKUP(Table3[[#This Row],[Performance Band]],Table2[Performance_Band],Table2[Bonus_Percentage],"N/A",0)</f>
        <v>0.02</v>
      </c>
      <c r="L78" s="19">
        <f>Table3[[#This Row],[Salary]]*Table3[[#This Row],[Bonus percentage]]</f>
        <v>1724.92</v>
      </c>
      <c r="M78" s="18" t="str" cm="1">
        <f t="array" ref="M78">_xlfn.IFS(Table3[[#This Row],[Employment Status]]="LEFT","YES",Table3[[#This Row],[Employment Status]]="RESIGNED","YES","TRUE","NO")</f>
        <v>NO</v>
      </c>
    </row>
    <row r="79" spans="1:13" x14ac:dyDescent="0.35">
      <c r="A79" t="s">
        <v>116</v>
      </c>
      <c r="B79" s="20" t="s">
        <v>266</v>
      </c>
      <c r="C79" t="s">
        <v>29</v>
      </c>
      <c r="D79" s="36">
        <v>43575</v>
      </c>
      <c r="E79" s="23">
        <v>70359</v>
      </c>
      <c r="F79" s="31">
        <v>74</v>
      </c>
      <c r="G79" t="s">
        <v>350</v>
      </c>
      <c r="H79" s="18" t="str">
        <f>_xlfn.XLOOKUP(UPPER(TRIM(C79)), Lookup_Departments!$A$2:$A$6, Lookup_Departments!$B$2:$B$6, "Unknown Dept")</f>
        <v>Sales</v>
      </c>
      <c r="I79" s="33">
        <f ca="1">DATEDIF(Table3[[#This Row],[Hire Date]],TODAY(),"Y")</f>
        <v>7</v>
      </c>
      <c r="J79" s="18" t="str">
        <f>_xlfn.XLOOKUP(Table3[[#This Row],[Perf_Score]],Table2[Min_Score],Table2[Performance_Band],"N/A",-1)</f>
        <v>Achieving</v>
      </c>
      <c r="K79" s="38">
        <f>_xlfn.XLOOKUP(Table3[[#This Row],[Performance Band]],Table2[Performance_Band],Table2[Bonus_Percentage],"N/A",0)</f>
        <v>0.05</v>
      </c>
      <c r="L79" s="19">
        <f>Table3[[#This Row],[Salary]]*Table3[[#This Row],[Bonus percentage]]</f>
        <v>3517.9500000000003</v>
      </c>
      <c r="M79" s="18" t="str" cm="1">
        <f t="array" ref="M79">_xlfn.IFS(Table3[[#This Row],[Employment Status]]="LEFT","YES",Table3[[#This Row],[Employment Status]]="RESIGNED","YES","TRUE","NO")</f>
        <v>YES</v>
      </c>
    </row>
    <row r="80" spans="1:13" x14ac:dyDescent="0.35">
      <c r="A80" t="s">
        <v>117</v>
      </c>
      <c r="B80" s="20" t="s">
        <v>283</v>
      </c>
      <c r="C80" t="s">
        <v>14</v>
      </c>
      <c r="D80" s="36">
        <v>42785</v>
      </c>
      <c r="E80" s="23">
        <v>82713</v>
      </c>
      <c r="F80" s="31">
        <v>94</v>
      </c>
      <c r="G80" t="s">
        <v>349</v>
      </c>
      <c r="H80" s="18" t="str">
        <f>_xlfn.XLOOKUP(UPPER(TRIM(C80)), Lookup_Departments!$A$2:$A$6, Lookup_Departments!$B$2:$B$6, "Unknown Dept")</f>
        <v>Marketing</v>
      </c>
      <c r="I80" s="33">
        <f ca="1">DATEDIF(Table3[[#This Row],[Hire Date]],TODAY(),"Y")</f>
        <v>9</v>
      </c>
      <c r="J80" s="18" t="str">
        <f>_xlfn.XLOOKUP(Table3[[#This Row],[Perf_Score]],Table2[Min_Score],Table2[Performance_Band],"N/A",-1)</f>
        <v>Exceeding</v>
      </c>
      <c r="K80" s="38">
        <f>_xlfn.XLOOKUP(Table3[[#This Row],[Performance Band]],Table2[Performance_Band],Table2[Bonus_Percentage],"N/A",0)</f>
        <v>0.08</v>
      </c>
      <c r="L80" s="19">
        <f>Table3[[#This Row],[Salary]]*Table3[[#This Row],[Bonus percentage]]</f>
        <v>6617.04</v>
      </c>
      <c r="M80" s="18" t="str" cm="1">
        <f t="array" ref="M80">_xlfn.IFS(Table3[[#This Row],[Employment Status]]="LEFT","YES",Table3[[#This Row],[Employment Status]]="RESIGNED","YES","TRUE","NO")</f>
        <v>NO</v>
      </c>
    </row>
    <row r="81" spans="1:13" hidden="1" x14ac:dyDescent="0.35">
      <c r="A81" t="s">
        <v>118</v>
      </c>
      <c r="B81" s="20" t="s">
        <v>310</v>
      </c>
      <c r="C81" t="s">
        <v>24</v>
      </c>
      <c r="D81" s="36">
        <v>44386</v>
      </c>
      <c r="E81" s="23">
        <v>86480</v>
      </c>
      <c r="F81" s="31">
        <v>68.077465000000004</v>
      </c>
      <c r="G81" t="s">
        <v>349</v>
      </c>
      <c r="H81" s="18" t="str">
        <f>_xlfn.XLOOKUP(UPPER(TRIM(C81)), Lookup_Departments!$A$2:$A$6, Lookup_Departments!$B$2:$B$6, "Unknown Dept")</f>
        <v>Unknown Dept</v>
      </c>
      <c r="I81" s="33">
        <f ca="1">DATEDIF(Table3[[#This Row],[Hire Date]],TODAY(),"Y")</f>
        <v>4</v>
      </c>
      <c r="J81" s="18" t="str">
        <f>_xlfn.XLOOKUP(Table3[[#This Row],[Perf_Score]],Table2[Min_Score],Table2[Performance_Band],"N/A",-1)</f>
        <v>Developing</v>
      </c>
      <c r="K81" s="38">
        <f>_xlfn.XLOOKUP(Table3[[#This Row],[Performance Band]],Table2[Performance_Band],Table2[Bonus_Percentage],"N/A",0)</f>
        <v>0.02</v>
      </c>
      <c r="L81" s="19">
        <f>Table3[[#This Row],[Salary]]*Table3[[#This Row],[Bonus percentage]]</f>
        <v>1729.6000000000001</v>
      </c>
      <c r="M81" s="18" t="str" cm="1">
        <f t="array" ref="M81">_xlfn.IFS(Table3[[#This Row],[Employment Status]]="LEFT","YES",Table3[[#This Row],[Employment Status]]="RESIGNED","YES","TRUE","NO")</f>
        <v>NO</v>
      </c>
    </row>
    <row r="82" spans="1:13" x14ac:dyDescent="0.35">
      <c r="A82" t="s">
        <v>119</v>
      </c>
      <c r="B82" s="20" t="s">
        <v>311</v>
      </c>
      <c r="C82" t="s">
        <v>91</v>
      </c>
      <c r="D82" s="36">
        <v>43599</v>
      </c>
      <c r="E82" s="23" t="s">
        <v>120</v>
      </c>
      <c r="F82" s="31">
        <v>75</v>
      </c>
      <c r="G82" t="s">
        <v>349</v>
      </c>
      <c r="H82" s="18" t="str">
        <f>_xlfn.XLOOKUP(UPPER(TRIM(C82)), Lookup_Departments!$A$2:$A$6, Lookup_Departments!$B$2:$B$6, "Unknown Dept")</f>
        <v>Human Resources</v>
      </c>
      <c r="I82" s="33">
        <f ca="1">DATEDIF(Table3[[#This Row],[Hire Date]],TODAY(),"Y")</f>
        <v>7</v>
      </c>
      <c r="J82" s="18" t="str">
        <f>_xlfn.XLOOKUP(Table3[[#This Row],[Perf_Score]],Table2[Min_Score],Table2[Performance_Band],"N/A",-1)</f>
        <v>Achieving</v>
      </c>
      <c r="K82" s="38">
        <f>_xlfn.XLOOKUP(Table3[[#This Row],[Performance Band]],Table2[Performance_Band],Table2[Bonus_Percentage],"N/A",0)</f>
        <v>0.05</v>
      </c>
      <c r="L82" s="19">
        <f>Table3[[#This Row],[Salary]]*Table3[[#This Row],[Bonus percentage]]</f>
        <v>2384.7000000000003</v>
      </c>
      <c r="M82" s="18" t="str" cm="1">
        <f t="array" ref="M82">_xlfn.IFS(Table3[[#This Row],[Employment Status]]="LEFT","YES",Table3[[#This Row],[Employment Status]]="RESIGNED","YES","TRUE","NO")</f>
        <v>NO</v>
      </c>
    </row>
    <row r="83" spans="1:13" x14ac:dyDescent="0.35">
      <c r="A83" t="s">
        <v>121</v>
      </c>
      <c r="B83" s="20" t="s">
        <v>312</v>
      </c>
      <c r="C83" t="s">
        <v>11</v>
      </c>
      <c r="D83" s="36">
        <v>42221</v>
      </c>
      <c r="E83" s="23">
        <v>83724</v>
      </c>
      <c r="F83" s="31">
        <v>81</v>
      </c>
      <c r="G83" t="s">
        <v>351</v>
      </c>
      <c r="H83" s="18" t="str">
        <f>_xlfn.XLOOKUP(UPPER(TRIM(C83)), Lookup_Departments!$A$2:$A$6, Lookup_Departments!$B$2:$B$6, "Unknown Dept")</f>
        <v>Information Technology</v>
      </c>
      <c r="I83" s="33">
        <f ca="1">DATEDIF(Table3[[#This Row],[Hire Date]],TODAY(),"Y")</f>
        <v>10</v>
      </c>
      <c r="J83" s="18" t="str">
        <f>_xlfn.XLOOKUP(Table3[[#This Row],[Perf_Score]],Table2[Min_Score],Table2[Performance_Band],"N/A",-1)</f>
        <v>Achieving</v>
      </c>
      <c r="K83" s="38">
        <f>_xlfn.XLOOKUP(Table3[[#This Row],[Performance Band]],Table2[Performance_Band],Table2[Bonus_Percentage],"N/A",0)</f>
        <v>0.05</v>
      </c>
      <c r="L83" s="19">
        <f>Table3[[#This Row],[Salary]]*Table3[[#This Row],[Bonus percentage]]</f>
        <v>4186.2</v>
      </c>
      <c r="M83" s="18" t="str" cm="1">
        <f t="array" ref="M83">_xlfn.IFS(Table3[[#This Row],[Employment Status]]="LEFT","YES",Table3[[#This Row],[Employment Status]]="RESIGNED","YES","TRUE","NO")</f>
        <v>YES</v>
      </c>
    </row>
    <row r="84" spans="1:13" x14ac:dyDescent="0.35">
      <c r="A84" t="s">
        <v>122</v>
      </c>
      <c r="B84" s="20" t="s">
        <v>243</v>
      </c>
      <c r="C84" t="s">
        <v>20</v>
      </c>
      <c r="D84" s="36">
        <v>42330</v>
      </c>
      <c r="E84" s="23">
        <v>98299</v>
      </c>
      <c r="F84" s="31">
        <v>61</v>
      </c>
      <c r="G84" t="s">
        <v>349</v>
      </c>
      <c r="H84" s="18" t="str">
        <f>_xlfn.XLOOKUP(UPPER(TRIM(C84)), Lookup_Departments!$A$2:$A$6, Lookup_Departments!$B$2:$B$6, "Unknown Dept")</f>
        <v>Finance</v>
      </c>
      <c r="I84" s="33">
        <f ca="1">DATEDIF(Table3[[#This Row],[Hire Date]],TODAY(),"Y")</f>
        <v>10</v>
      </c>
      <c r="J84" s="18" t="str">
        <f>_xlfn.XLOOKUP(Table3[[#This Row],[Perf_Score]],Table2[Min_Score],Table2[Performance_Band],"N/A",-1)</f>
        <v>Developing</v>
      </c>
      <c r="K84" s="38">
        <f>_xlfn.XLOOKUP(Table3[[#This Row],[Performance Band]],Table2[Performance_Band],Table2[Bonus_Percentage],"N/A",0)</f>
        <v>0.02</v>
      </c>
      <c r="L84" s="19">
        <f>Table3[[#This Row],[Salary]]*Table3[[#This Row],[Bonus percentage]]</f>
        <v>1965.98</v>
      </c>
      <c r="M84" s="18" t="str" cm="1">
        <f t="array" ref="M84">_xlfn.IFS(Table3[[#This Row],[Employment Status]]="LEFT","YES",Table3[[#This Row],[Employment Status]]="RESIGNED","YES","TRUE","NO")</f>
        <v>NO</v>
      </c>
    </row>
    <row r="85" spans="1:13" x14ac:dyDescent="0.35">
      <c r="A85" t="s">
        <v>123</v>
      </c>
      <c r="B85" s="20" t="s">
        <v>242</v>
      </c>
      <c r="C85" t="s">
        <v>20</v>
      </c>
      <c r="D85" s="36">
        <v>43372</v>
      </c>
      <c r="E85" s="23">
        <v>82713</v>
      </c>
      <c r="F85" s="31">
        <v>68</v>
      </c>
      <c r="G85" t="s">
        <v>349</v>
      </c>
      <c r="H85" s="18" t="str">
        <f>_xlfn.XLOOKUP(UPPER(TRIM(C85)), Lookup_Departments!$A$2:$A$6, Lookup_Departments!$B$2:$B$6, "Unknown Dept")</f>
        <v>Finance</v>
      </c>
      <c r="I85" s="33">
        <f ca="1">DATEDIF(Table3[[#This Row],[Hire Date]],TODAY(),"Y")</f>
        <v>7</v>
      </c>
      <c r="J85" s="18" t="str">
        <f>_xlfn.XLOOKUP(Table3[[#This Row],[Perf_Score]],Table2[Min_Score],Table2[Performance_Band],"N/A",-1)</f>
        <v>Developing</v>
      </c>
      <c r="K85" s="38">
        <f>_xlfn.XLOOKUP(Table3[[#This Row],[Performance Band]],Table2[Performance_Band],Table2[Bonus_Percentage],"N/A",0)</f>
        <v>0.02</v>
      </c>
      <c r="L85" s="19">
        <f>Table3[[#This Row],[Salary]]*Table3[[#This Row],[Bonus percentage]]</f>
        <v>1654.26</v>
      </c>
      <c r="M85" s="18" t="str" cm="1">
        <f t="array" ref="M85">_xlfn.IFS(Table3[[#This Row],[Employment Status]]="LEFT","YES",Table3[[#This Row],[Employment Status]]="RESIGNED","YES","TRUE","NO")</f>
        <v>NO</v>
      </c>
    </row>
    <row r="86" spans="1:13" x14ac:dyDescent="0.35">
      <c r="A86" t="s">
        <v>124</v>
      </c>
      <c r="B86" s="20" t="s">
        <v>313</v>
      </c>
      <c r="C86" t="s">
        <v>54</v>
      </c>
      <c r="D86" s="36">
        <v>45171</v>
      </c>
      <c r="E86" s="23">
        <v>52287</v>
      </c>
      <c r="F86" s="31">
        <v>70</v>
      </c>
      <c r="G86" t="s">
        <v>349</v>
      </c>
      <c r="H86" s="18" t="str">
        <f>_xlfn.XLOOKUP(UPPER(TRIM(C86)), Lookup_Departments!$A$2:$A$6, Lookup_Departments!$B$2:$B$6, "Unknown Dept")</f>
        <v>Information Technology</v>
      </c>
      <c r="I86" s="33">
        <f ca="1">DATEDIF(Table3[[#This Row],[Hire Date]],TODAY(),"Y")</f>
        <v>2</v>
      </c>
      <c r="J86" s="18" t="str">
        <f>_xlfn.XLOOKUP(Table3[[#This Row],[Perf_Score]],Table2[Min_Score],Table2[Performance_Band],"N/A",-1)</f>
        <v>Achieving</v>
      </c>
      <c r="K86" s="38">
        <f>_xlfn.XLOOKUP(Table3[[#This Row],[Performance Band]],Table2[Performance_Band],Table2[Bonus_Percentage],"N/A",0)</f>
        <v>0.05</v>
      </c>
      <c r="L86" s="19">
        <f>Table3[[#This Row],[Salary]]*Table3[[#This Row],[Bonus percentage]]</f>
        <v>2614.3500000000004</v>
      </c>
      <c r="M86" s="18" t="str" cm="1">
        <f t="array" ref="M86">_xlfn.IFS(Table3[[#This Row],[Employment Status]]="LEFT","YES",Table3[[#This Row],[Employment Status]]="RESIGNED","YES","TRUE","NO")</f>
        <v>NO</v>
      </c>
    </row>
    <row r="87" spans="1:13" hidden="1" x14ac:dyDescent="0.35">
      <c r="A87" t="s">
        <v>125</v>
      </c>
      <c r="B87" s="20" t="s">
        <v>303</v>
      </c>
      <c r="C87" t="s">
        <v>11</v>
      </c>
      <c r="D87" s="36">
        <v>44759</v>
      </c>
      <c r="E87" s="23">
        <v>82633</v>
      </c>
      <c r="F87" s="31">
        <v>98</v>
      </c>
      <c r="G87" t="s">
        <v>349</v>
      </c>
      <c r="H87" s="18" t="str">
        <f>_xlfn.XLOOKUP(UPPER(TRIM(C87)), Lookup_Departments!$A$2:$A$6, Lookup_Departments!$B$2:$B$6, "Unknown Dept")</f>
        <v>Information Technology</v>
      </c>
      <c r="I87" s="33">
        <f ca="1">DATEDIF(Table3[[#This Row],[Hire Date]],TODAY(),"Y")</f>
        <v>3</v>
      </c>
      <c r="J87" s="18" t="str">
        <f>_xlfn.XLOOKUP(Table3[[#This Row],[Perf_Score]],Table2[Min_Score],Table2[Performance_Band],"N/A",-1)</f>
        <v>Outstanding</v>
      </c>
      <c r="K87" s="38">
        <f>_xlfn.XLOOKUP(Table3[[#This Row],[Performance Band]],Table2[Performance_Band],Table2[Bonus_Percentage],"N/A",0)</f>
        <v>0.12</v>
      </c>
      <c r="L87" s="19">
        <f>Table3[[#This Row],[Salary]]*Table3[[#This Row],[Bonus percentage]]</f>
        <v>9915.9599999999991</v>
      </c>
      <c r="M87" s="18" t="str" cm="1">
        <f t="array" ref="M87">_xlfn.IFS(Table3[[#This Row],[Employment Status]]="LEFT","YES",Table3[[#This Row],[Employment Status]]="RESIGNED","YES","TRUE","NO")</f>
        <v>NO</v>
      </c>
    </row>
    <row r="88" spans="1:13" hidden="1" x14ac:dyDescent="0.35">
      <c r="A88" t="s">
        <v>126</v>
      </c>
      <c r="B88" s="20" t="s">
        <v>314</v>
      </c>
      <c r="C88" t="s">
        <v>24</v>
      </c>
      <c r="D88" s="36">
        <v>44234</v>
      </c>
      <c r="E88" s="23">
        <v>46508</v>
      </c>
      <c r="F88" s="31">
        <v>34</v>
      </c>
      <c r="G88" t="s">
        <v>349</v>
      </c>
      <c r="H88" s="18" t="str">
        <f>_xlfn.XLOOKUP(UPPER(TRIM(C88)), Lookup_Departments!$A$2:$A$6, Lookup_Departments!$B$2:$B$6, "Unknown Dept")</f>
        <v>Unknown Dept</v>
      </c>
      <c r="I88" s="33">
        <f ca="1">DATEDIF(Table3[[#This Row],[Hire Date]],TODAY(),"Y")</f>
        <v>5</v>
      </c>
      <c r="J88" s="18" t="str">
        <f>_xlfn.XLOOKUP(Table3[[#This Row],[Perf_Score]],Table2[Min_Score],Table2[Performance_Band],"N/A",-1)</f>
        <v>Needs Improvement</v>
      </c>
      <c r="K88" s="38">
        <f>_xlfn.XLOOKUP(Table3[[#This Row],[Performance Band]],Table2[Performance_Band],Table2[Bonus_Percentage],"N/A",0)</f>
        <v>0</v>
      </c>
      <c r="L88" s="19">
        <f>Table3[[#This Row],[Salary]]*Table3[[#This Row],[Bonus percentage]]</f>
        <v>0</v>
      </c>
      <c r="M88" s="18" t="str" cm="1">
        <f t="array" ref="M88">_xlfn.IFS(Table3[[#This Row],[Employment Status]]="LEFT","YES",Table3[[#This Row],[Employment Status]]="RESIGNED","YES","TRUE","NO")</f>
        <v>NO</v>
      </c>
    </row>
    <row r="89" spans="1:13" x14ac:dyDescent="0.35">
      <c r="A89" t="s">
        <v>127</v>
      </c>
      <c r="B89" s="20" t="s">
        <v>260</v>
      </c>
      <c r="C89" t="s">
        <v>91</v>
      </c>
      <c r="D89" s="36">
        <v>45026</v>
      </c>
      <c r="E89" s="23">
        <v>86232</v>
      </c>
      <c r="F89" s="31">
        <v>93</v>
      </c>
      <c r="G89" t="s">
        <v>349</v>
      </c>
      <c r="H89" s="18" t="str">
        <f>_xlfn.XLOOKUP(UPPER(TRIM(C89)), Lookup_Departments!$A$2:$A$6, Lookup_Departments!$B$2:$B$6, "Unknown Dept")</f>
        <v>Human Resources</v>
      </c>
      <c r="I89" s="33">
        <f ca="1">DATEDIF(Table3[[#This Row],[Hire Date]],TODAY(),"Y")</f>
        <v>3</v>
      </c>
      <c r="J89" s="18" t="str">
        <f>_xlfn.XLOOKUP(Table3[[#This Row],[Perf_Score]],Table2[Min_Score],Table2[Performance_Band],"N/A",-1)</f>
        <v>Exceeding</v>
      </c>
      <c r="K89" s="38">
        <f>_xlfn.XLOOKUP(Table3[[#This Row],[Performance Band]],Table2[Performance_Band],Table2[Bonus_Percentage],"N/A",0)</f>
        <v>0.08</v>
      </c>
      <c r="L89" s="19">
        <f>Table3[[#This Row],[Salary]]*Table3[[#This Row],[Bonus percentage]]</f>
        <v>6898.56</v>
      </c>
      <c r="M89" s="18" t="str" cm="1">
        <f t="array" ref="M89">_xlfn.IFS(Table3[[#This Row],[Employment Status]]="LEFT","YES",Table3[[#This Row],[Employment Status]]="RESIGNED","YES","TRUE","NO")</f>
        <v>NO</v>
      </c>
    </row>
    <row r="90" spans="1:13" x14ac:dyDescent="0.35">
      <c r="A90" t="s">
        <v>128</v>
      </c>
      <c r="B90" s="20" t="s">
        <v>240</v>
      </c>
      <c r="C90" t="s">
        <v>54</v>
      </c>
      <c r="D90" s="36">
        <v>44073</v>
      </c>
      <c r="E90" s="23" t="s">
        <v>129</v>
      </c>
      <c r="F90" s="31">
        <v>48</v>
      </c>
      <c r="G90" t="s">
        <v>349</v>
      </c>
      <c r="H90" s="18" t="str">
        <f>_xlfn.XLOOKUP(UPPER(TRIM(C90)), Lookup_Departments!$A$2:$A$6, Lookup_Departments!$B$2:$B$6, "Unknown Dept")</f>
        <v>Information Technology</v>
      </c>
      <c r="I90" s="33">
        <f ca="1">DATEDIF(Table3[[#This Row],[Hire Date]],TODAY(),"Y")</f>
        <v>5</v>
      </c>
      <c r="J90" s="18" t="str">
        <f>_xlfn.XLOOKUP(Table3[[#This Row],[Perf_Score]],Table2[Min_Score],Table2[Performance_Band],"N/A",-1)</f>
        <v>Needs Improvement</v>
      </c>
      <c r="K90" s="38">
        <f>_xlfn.XLOOKUP(Table3[[#This Row],[Performance Band]],Table2[Performance_Band],Table2[Bonus_Percentage],"N/A",0)</f>
        <v>0</v>
      </c>
      <c r="L90" s="19">
        <f>Table3[[#This Row],[Salary]]*Table3[[#This Row],[Bonus percentage]]</f>
        <v>0</v>
      </c>
      <c r="M90" s="18" t="str" cm="1">
        <f t="array" ref="M90">_xlfn.IFS(Table3[[#This Row],[Employment Status]]="LEFT","YES",Table3[[#This Row],[Employment Status]]="RESIGNED","YES","TRUE","NO")</f>
        <v>NO</v>
      </c>
    </row>
    <row r="91" spans="1:13" hidden="1" x14ac:dyDescent="0.35">
      <c r="A91" t="s">
        <v>130</v>
      </c>
      <c r="B91" s="20" t="s">
        <v>315</v>
      </c>
      <c r="C91" t="s">
        <v>24</v>
      </c>
      <c r="D91" s="36">
        <v>44422</v>
      </c>
      <c r="E91" s="23">
        <v>68683</v>
      </c>
      <c r="F91" s="31">
        <v>90</v>
      </c>
      <c r="G91" t="s">
        <v>349</v>
      </c>
      <c r="H91" s="18" t="str">
        <f>_xlfn.XLOOKUP(UPPER(TRIM(C91)), Lookup_Departments!$A$2:$A$6, Lookup_Departments!$B$2:$B$6, "Unknown Dept")</f>
        <v>Unknown Dept</v>
      </c>
      <c r="I91" s="33">
        <f ca="1">DATEDIF(Table3[[#This Row],[Hire Date]],TODAY(),"Y")</f>
        <v>4</v>
      </c>
      <c r="J91" s="18" t="str">
        <f>_xlfn.XLOOKUP(Table3[[#This Row],[Perf_Score]],Table2[Min_Score],Table2[Performance_Band],"N/A",-1)</f>
        <v>Exceeding</v>
      </c>
      <c r="K91" s="38">
        <f>_xlfn.XLOOKUP(Table3[[#This Row],[Performance Band]],Table2[Performance_Band],Table2[Bonus_Percentage],"N/A",0)</f>
        <v>0.08</v>
      </c>
      <c r="L91" s="19">
        <f>Table3[[#This Row],[Salary]]*Table3[[#This Row],[Bonus percentage]]</f>
        <v>5494.64</v>
      </c>
      <c r="M91" s="18" t="str" cm="1">
        <f t="array" ref="M91">_xlfn.IFS(Table3[[#This Row],[Employment Status]]="LEFT","YES",Table3[[#This Row],[Employment Status]]="RESIGNED","YES","TRUE","NO")</f>
        <v>NO</v>
      </c>
    </row>
    <row r="92" spans="1:13" x14ac:dyDescent="0.35">
      <c r="A92" t="s">
        <v>131</v>
      </c>
      <c r="B92" s="20" t="s">
        <v>241</v>
      </c>
      <c r="C92" t="s">
        <v>20</v>
      </c>
      <c r="D92" s="36">
        <v>43796</v>
      </c>
      <c r="E92" s="23">
        <v>83932</v>
      </c>
      <c r="F92" s="31">
        <v>57</v>
      </c>
      <c r="G92" t="s">
        <v>350</v>
      </c>
      <c r="H92" s="18" t="str">
        <f>_xlfn.XLOOKUP(UPPER(TRIM(C92)), Lookup_Departments!$A$2:$A$6, Lookup_Departments!$B$2:$B$6, "Unknown Dept")</f>
        <v>Finance</v>
      </c>
      <c r="I92" s="33">
        <f ca="1">DATEDIF(Table3[[#This Row],[Hire Date]],TODAY(),"Y")</f>
        <v>6</v>
      </c>
      <c r="J92" s="18" t="str">
        <f>_xlfn.XLOOKUP(Table3[[#This Row],[Perf_Score]],Table2[Min_Score],Table2[Performance_Band],"N/A",-1)</f>
        <v>Developing</v>
      </c>
      <c r="K92" s="38">
        <f>_xlfn.XLOOKUP(Table3[[#This Row],[Performance Band]],Table2[Performance_Band],Table2[Bonus_Percentage],"N/A",0)</f>
        <v>0.02</v>
      </c>
      <c r="L92" s="19">
        <f>Table3[[#This Row],[Salary]]*Table3[[#This Row],[Bonus percentage]]</f>
        <v>1678.64</v>
      </c>
      <c r="M92" s="18" t="str" cm="1">
        <f t="array" ref="M92">_xlfn.IFS(Table3[[#This Row],[Employment Status]]="LEFT","YES",Table3[[#This Row],[Employment Status]]="RESIGNED","YES","TRUE","NO")</f>
        <v>YES</v>
      </c>
    </row>
    <row r="93" spans="1:13" x14ac:dyDescent="0.35">
      <c r="A93" t="s">
        <v>132</v>
      </c>
      <c r="B93" s="20" t="s">
        <v>316</v>
      </c>
      <c r="C93" t="s">
        <v>63</v>
      </c>
      <c r="D93" s="36">
        <v>42880</v>
      </c>
      <c r="E93" s="23">
        <v>56073</v>
      </c>
      <c r="F93" s="31">
        <v>79</v>
      </c>
      <c r="G93" t="s">
        <v>349</v>
      </c>
      <c r="H93" s="18" t="str">
        <f>_xlfn.XLOOKUP(UPPER(TRIM(C93)), Lookup_Departments!$A$2:$A$6, Lookup_Departments!$B$2:$B$6, "Unknown Dept")</f>
        <v>Human Resources</v>
      </c>
      <c r="I93" s="33">
        <f ca="1">DATEDIF(Table3[[#This Row],[Hire Date]],TODAY(),"Y")</f>
        <v>9</v>
      </c>
      <c r="J93" s="18" t="str">
        <f>_xlfn.XLOOKUP(Table3[[#This Row],[Perf_Score]],Table2[Min_Score],Table2[Performance_Band],"N/A",-1)</f>
        <v>Achieving</v>
      </c>
      <c r="K93" s="38">
        <f>_xlfn.XLOOKUP(Table3[[#This Row],[Performance Band]],Table2[Performance_Band],Table2[Bonus_Percentage],"N/A",0)</f>
        <v>0.05</v>
      </c>
      <c r="L93" s="19">
        <f>Table3[[#This Row],[Salary]]*Table3[[#This Row],[Bonus percentage]]</f>
        <v>2803.65</v>
      </c>
      <c r="M93" s="18" t="str" cm="1">
        <f t="array" ref="M93">_xlfn.IFS(Table3[[#This Row],[Employment Status]]="LEFT","YES",Table3[[#This Row],[Employment Status]]="RESIGNED","YES","TRUE","NO")</f>
        <v>NO</v>
      </c>
    </row>
    <row r="94" spans="1:13" x14ac:dyDescent="0.35">
      <c r="A94" t="s">
        <v>133</v>
      </c>
      <c r="B94" s="20" t="s">
        <v>238</v>
      </c>
      <c r="C94" t="s">
        <v>11</v>
      </c>
      <c r="D94" s="36">
        <v>43436</v>
      </c>
      <c r="E94" s="23" t="s">
        <v>134</v>
      </c>
      <c r="F94" s="31">
        <v>66</v>
      </c>
      <c r="G94" t="s">
        <v>349</v>
      </c>
      <c r="H94" s="18" t="str">
        <f>_xlfn.XLOOKUP(UPPER(TRIM(C94)), Lookup_Departments!$A$2:$A$6, Lookup_Departments!$B$2:$B$6, "Unknown Dept")</f>
        <v>Information Technology</v>
      </c>
      <c r="I94" s="33">
        <f ca="1">DATEDIF(Table3[[#This Row],[Hire Date]],TODAY(),"Y")</f>
        <v>7</v>
      </c>
      <c r="J94" s="18" t="str">
        <f>_xlfn.XLOOKUP(Table3[[#This Row],[Perf_Score]],Table2[Min_Score],Table2[Performance_Band],"N/A",-1)</f>
        <v>Developing</v>
      </c>
      <c r="K94" s="38">
        <f>_xlfn.XLOOKUP(Table3[[#This Row],[Performance Band]],Table2[Performance_Band],Table2[Bonus_Percentage],"N/A",0)</f>
        <v>0.02</v>
      </c>
      <c r="L94" s="19">
        <f>Table3[[#This Row],[Salary]]*Table3[[#This Row],[Bonus percentage]]</f>
        <v>1761.1200000000001</v>
      </c>
      <c r="M94" s="18" t="str" cm="1">
        <f t="array" ref="M94">_xlfn.IFS(Table3[[#This Row],[Employment Status]]="LEFT","YES",Table3[[#This Row],[Employment Status]]="RESIGNED","YES","TRUE","NO")</f>
        <v>NO</v>
      </c>
    </row>
    <row r="95" spans="1:13" hidden="1" x14ac:dyDescent="0.35">
      <c r="A95" t="s">
        <v>135</v>
      </c>
      <c r="B95" s="20" t="s">
        <v>317</v>
      </c>
      <c r="C95" t="s">
        <v>112</v>
      </c>
      <c r="D95" s="36">
        <v>43639</v>
      </c>
      <c r="E95" s="23">
        <v>67414</v>
      </c>
      <c r="F95" s="31">
        <v>84</v>
      </c>
      <c r="G95" t="s">
        <v>350</v>
      </c>
      <c r="H95" s="18" t="str">
        <f>_xlfn.XLOOKUP(UPPER(TRIM(C95)), Lookup_Departments!$A$2:$A$6, Lookup_Departments!$B$2:$B$6, "Unknown Dept")</f>
        <v>Unknown Dept</v>
      </c>
      <c r="I95" s="33">
        <f ca="1">DATEDIF(Table3[[#This Row],[Hire Date]],TODAY(),"Y")</f>
        <v>7</v>
      </c>
      <c r="J95" s="18" t="str">
        <f>_xlfn.XLOOKUP(Table3[[#This Row],[Perf_Score]],Table2[Min_Score],Table2[Performance_Band],"N/A",-1)</f>
        <v>Achieving</v>
      </c>
      <c r="K95" s="38">
        <f>_xlfn.XLOOKUP(Table3[[#This Row],[Performance Band]],Table2[Performance_Band],Table2[Bonus_Percentage],"N/A",0)</f>
        <v>0.05</v>
      </c>
      <c r="L95" s="19">
        <f>Table3[[#This Row],[Salary]]*Table3[[#This Row],[Bonus percentage]]</f>
        <v>3370.7000000000003</v>
      </c>
      <c r="M95" s="18" t="str" cm="1">
        <f t="array" ref="M95">_xlfn.IFS(Table3[[#This Row],[Employment Status]]="LEFT","YES",Table3[[#This Row],[Employment Status]]="RESIGNED","YES","TRUE","NO")</f>
        <v>YES</v>
      </c>
    </row>
    <row r="96" spans="1:13" x14ac:dyDescent="0.35">
      <c r="A96" t="s">
        <v>136</v>
      </c>
      <c r="B96" s="20" t="s">
        <v>315</v>
      </c>
      <c r="C96" t="s">
        <v>29</v>
      </c>
      <c r="D96" s="36">
        <v>42304</v>
      </c>
      <c r="E96" s="23" t="s">
        <v>137</v>
      </c>
      <c r="F96" s="31">
        <v>61</v>
      </c>
      <c r="G96" t="s">
        <v>349</v>
      </c>
      <c r="H96" s="18" t="str">
        <f>_xlfn.XLOOKUP(UPPER(TRIM(C96)), Lookup_Departments!$A$2:$A$6, Lookup_Departments!$B$2:$B$6, "Unknown Dept")</f>
        <v>Sales</v>
      </c>
      <c r="I96" s="33">
        <f ca="1">DATEDIF(Table3[[#This Row],[Hire Date]],TODAY(),"Y")</f>
        <v>10</v>
      </c>
      <c r="J96" s="18" t="str">
        <f>_xlfn.XLOOKUP(Table3[[#This Row],[Perf_Score]],Table2[Min_Score],Table2[Performance_Band],"N/A",-1)</f>
        <v>Developing</v>
      </c>
      <c r="K96" s="38">
        <f>_xlfn.XLOOKUP(Table3[[#This Row],[Performance Band]],Table2[Performance_Band],Table2[Bonus_Percentage],"N/A",0)</f>
        <v>0.02</v>
      </c>
      <c r="L96" s="19">
        <f>Table3[[#This Row],[Salary]]*Table3[[#This Row],[Bonus percentage]]</f>
        <v>2305.7600000000002</v>
      </c>
      <c r="M96" s="18" t="str" cm="1">
        <f t="array" ref="M96">_xlfn.IFS(Table3[[#This Row],[Employment Status]]="LEFT","YES",Table3[[#This Row],[Employment Status]]="RESIGNED","YES","TRUE","NO")</f>
        <v>NO</v>
      </c>
    </row>
    <row r="97" spans="1:13" x14ac:dyDescent="0.35">
      <c r="A97" t="s">
        <v>138</v>
      </c>
      <c r="B97" s="20" t="s">
        <v>318</v>
      </c>
      <c r="C97" t="s">
        <v>29</v>
      </c>
      <c r="D97" s="36">
        <v>43270</v>
      </c>
      <c r="E97" s="23">
        <v>80140</v>
      </c>
      <c r="F97" s="31">
        <v>58</v>
      </c>
      <c r="G97" t="s">
        <v>349</v>
      </c>
      <c r="H97" s="18" t="str">
        <f>_xlfn.XLOOKUP(UPPER(TRIM(C97)), Lookup_Departments!$A$2:$A$6, Lookup_Departments!$B$2:$B$6, "Unknown Dept")</f>
        <v>Sales</v>
      </c>
      <c r="I97" s="33">
        <f ca="1">DATEDIF(Table3[[#This Row],[Hire Date]],TODAY(),"Y")</f>
        <v>8</v>
      </c>
      <c r="J97" s="18" t="str">
        <f>_xlfn.XLOOKUP(Table3[[#This Row],[Perf_Score]],Table2[Min_Score],Table2[Performance_Band],"N/A",-1)</f>
        <v>Developing</v>
      </c>
      <c r="K97" s="38">
        <f>_xlfn.XLOOKUP(Table3[[#This Row],[Performance Band]],Table2[Performance_Band],Table2[Bonus_Percentage],"N/A",0)</f>
        <v>0.02</v>
      </c>
      <c r="L97" s="19">
        <f>Table3[[#This Row],[Salary]]*Table3[[#This Row],[Bonus percentage]]</f>
        <v>1602.8</v>
      </c>
      <c r="M97" s="18" t="str" cm="1">
        <f t="array" ref="M97">_xlfn.IFS(Table3[[#This Row],[Employment Status]]="LEFT","YES",Table3[[#This Row],[Employment Status]]="RESIGNED","YES","TRUE","NO")</f>
        <v>NO</v>
      </c>
    </row>
    <row r="98" spans="1:13" x14ac:dyDescent="0.35">
      <c r="A98" t="s">
        <v>139</v>
      </c>
      <c r="B98" s="20" t="s">
        <v>313</v>
      </c>
      <c r="C98" t="s">
        <v>11</v>
      </c>
      <c r="D98" s="36">
        <v>43112</v>
      </c>
      <c r="E98" s="23">
        <v>73087</v>
      </c>
      <c r="F98" s="31">
        <v>69</v>
      </c>
      <c r="G98" t="s">
        <v>349</v>
      </c>
      <c r="H98" s="18" t="str">
        <f>_xlfn.XLOOKUP(UPPER(TRIM(C98)), Lookup_Departments!$A$2:$A$6, Lookup_Departments!$B$2:$B$6, "Unknown Dept")</f>
        <v>Information Technology</v>
      </c>
      <c r="I98" s="33">
        <f ca="1">DATEDIF(Table3[[#This Row],[Hire Date]],TODAY(),"Y")</f>
        <v>8</v>
      </c>
      <c r="J98" s="18" t="str">
        <f>_xlfn.XLOOKUP(Table3[[#This Row],[Perf_Score]],Table2[Min_Score],Table2[Performance_Band],"N/A",-1)</f>
        <v>Developing</v>
      </c>
      <c r="K98" s="38">
        <f>_xlfn.XLOOKUP(Table3[[#This Row],[Performance Band]],Table2[Performance_Band],Table2[Bonus_Percentage],"N/A",0)</f>
        <v>0.02</v>
      </c>
      <c r="L98" s="19">
        <f>Table3[[#This Row],[Salary]]*Table3[[#This Row],[Bonus percentage]]</f>
        <v>1461.74</v>
      </c>
      <c r="M98" s="18" t="str" cm="1">
        <f t="array" ref="M98">_xlfn.IFS(Table3[[#This Row],[Employment Status]]="LEFT","YES",Table3[[#This Row],[Employment Status]]="RESIGNED","YES","TRUE","NO")</f>
        <v>NO</v>
      </c>
    </row>
    <row r="99" spans="1:13" x14ac:dyDescent="0.35">
      <c r="A99" t="s">
        <v>140</v>
      </c>
      <c r="B99" s="20" t="s">
        <v>319</v>
      </c>
      <c r="C99" t="s">
        <v>29</v>
      </c>
      <c r="D99" s="36">
        <v>42008</v>
      </c>
      <c r="E99" s="23">
        <v>95292</v>
      </c>
      <c r="F99" s="31">
        <v>34</v>
      </c>
      <c r="G99" t="s">
        <v>349</v>
      </c>
      <c r="H99" s="18" t="str">
        <f>_xlfn.XLOOKUP(UPPER(TRIM(C99)), Lookup_Departments!$A$2:$A$6, Lookup_Departments!$B$2:$B$6, "Unknown Dept")</f>
        <v>Sales</v>
      </c>
      <c r="I99" s="33">
        <f ca="1">DATEDIF(Table3[[#This Row],[Hire Date]],TODAY(),"Y")</f>
        <v>11</v>
      </c>
      <c r="J99" s="18" t="str">
        <f>_xlfn.XLOOKUP(Table3[[#This Row],[Perf_Score]],Table2[Min_Score],Table2[Performance_Band],"N/A",-1)</f>
        <v>Needs Improvement</v>
      </c>
      <c r="K99" s="38">
        <f>_xlfn.XLOOKUP(Table3[[#This Row],[Performance Band]],Table2[Performance_Band],Table2[Bonus_Percentage],"N/A",0)</f>
        <v>0</v>
      </c>
      <c r="L99" s="19">
        <f>Table3[[#This Row],[Salary]]*Table3[[#This Row],[Bonus percentage]]</f>
        <v>0</v>
      </c>
      <c r="M99" s="18" t="str" cm="1">
        <f t="array" ref="M99">_xlfn.IFS(Table3[[#This Row],[Employment Status]]="LEFT","YES",Table3[[#This Row],[Employment Status]]="RESIGNED","YES","TRUE","NO")</f>
        <v>NO</v>
      </c>
    </row>
    <row r="100" spans="1:13" x14ac:dyDescent="0.35">
      <c r="A100" t="s">
        <v>141</v>
      </c>
      <c r="B100" s="20" t="s">
        <v>320</v>
      </c>
      <c r="C100" t="s">
        <v>11</v>
      </c>
      <c r="D100" s="36">
        <v>43439</v>
      </c>
      <c r="E100" s="23">
        <v>82713</v>
      </c>
      <c r="F100" s="31">
        <v>33</v>
      </c>
      <c r="G100" t="s">
        <v>349</v>
      </c>
      <c r="H100" s="18" t="str">
        <f>_xlfn.XLOOKUP(UPPER(TRIM(C100)), Lookup_Departments!$A$2:$A$6, Lookup_Departments!$B$2:$B$6, "Unknown Dept")</f>
        <v>Information Technology</v>
      </c>
      <c r="I100" s="33">
        <f ca="1">DATEDIF(Table3[[#This Row],[Hire Date]],TODAY(),"Y")</f>
        <v>7</v>
      </c>
      <c r="J100" s="18" t="str">
        <f>_xlfn.XLOOKUP(Table3[[#This Row],[Perf_Score]],Table2[Min_Score],Table2[Performance_Band],"N/A",-1)</f>
        <v>Needs Improvement</v>
      </c>
      <c r="K100" s="38">
        <f>_xlfn.XLOOKUP(Table3[[#This Row],[Performance Band]],Table2[Performance_Band],Table2[Bonus_Percentage],"N/A",0)</f>
        <v>0</v>
      </c>
      <c r="L100" s="19">
        <f>Table3[[#This Row],[Salary]]*Table3[[#This Row],[Bonus percentage]]</f>
        <v>0</v>
      </c>
      <c r="M100" s="18" t="str" cm="1">
        <f t="array" ref="M100">_xlfn.IFS(Table3[[#This Row],[Employment Status]]="LEFT","YES",Table3[[#This Row],[Employment Status]]="RESIGNED","YES","TRUE","NO")</f>
        <v>NO</v>
      </c>
    </row>
    <row r="101" spans="1:13" x14ac:dyDescent="0.35">
      <c r="A101" t="s">
        <v>142</v>
      </c>
      <c r="B101" s="20" t="s">
        <v>321</v>
      </c>
      <c r="C101" t="s">
        <v>14</v>
      </c>
      <c r="D101" s="36">
        <v>44482</v>
      </c>
      <c r="E101" s="23">
        <v>101750</v>
      </c>
      <c r="F101" s="31">
        <v>84</v>
      </c>
      <c r="G101" t="s">
        <v>350</v>
      </c>
      <c r="H101" s="18" t="str">
        <f>_xlfn.XLOOKUP(UPPER(TRIM(C101)), Lookup_Departments!$A$2:$A$6, Lookup_Departments!$B$2:$B$6, "Unknown Dept")</f>
        <v>Marketing</v>
      </c>
      <c r="I101" s="33">
        <f ca="1">DATEDIF(Table3[[#This Row],[Hire Date]],TODAY(),"Y")</f>
        <v>4</v>
      </c>
      <c r="J101" s="18" t="str">
        <f>_xlfn.XLOOKUP(Table3[[#This Row],[Perf_Score]],Table2[Min_Score],Table2[Performance_Band],"N/A",-1)</f>
        <v>Achieving</v>
      </c>
      <c r="K101" s="38">
        <f>_xlfn.XLOOKUP(Table3[[#This Row],[Performance Band]],Table2[Performance_Band],Table2[Bonus_Percentage],"N/A",0)</f>
        <v>0.05</v>
      </c>
      <c r="L101" s="19">
        <f>Table3[[#This Row],[Salary]]*Table3[[#This Row],[Bonus percentage]]</f>
        <v>5087.5</v>
      </c>
      <c r="M101" s="18" t="str" cm="1">
        <f t="array" ref="M101">_xlfn.IFS(Table3[[#This Row],[Employment Status]]="LEFT","YES",Table3[[#This Row],[Employment Status]]="RESIGNED","YES","TRUE","NO")</f>
        <v>YES</v>
      </c>
    </row>
    <row r="102" spans="1:13" x14ac:dyDescent="0.35">
      <c r="A102" t="s">
        <v>143</v>
      </c>
      <c r="B102" s="20" t="s">
        <v>322</v>
      </c>
      <c r="C102" t="s">
        <v>37</v>
      </c>
      <c r="D102" s="36">
        <v>44081</v>
      </c>
      <c r="E102" s="23">
        <v>82992</v>
      </c>
      <c r="F102" s="31">
        <v>79</v>
      </c>
      <c r="G102" t="s">
        <v>349</v>
      </c>
      <c r="H102" s="18" t="str">
        <f>_xlfn.XLOOKUP(UPPER(TRIM(C102)), Lookup_Departments!$A$2:$A$6, Lookup_Departments!$B$2:$B$6, "Unknown Dept")</f>
        <v>Marketing</v>
      </c>
      <c r="I102" s="33">
        <f ca="1">DATEDIF(Table3[[#This Row],[Hire Date]],TODAY(),"Y")</f>
        <v>5</v>
      </c>
      <c r="J102" s="18" t="str">
        <f>_xlfn.XLOOKUP(Table3[[#This Row],[Perf_Score]],Table2[Min_Score],Table2[Performance_Band],"N/A",-1)</f>
        <v>Achieving</v>
      </c>
      <c r="K102" s="38">
        <f>_xlfn.XLOOKUP(Table3[[#This Row],[Performance Band]],Table2[Performance_Band],Table2[Bonus_Percentage],"N/A",0)</f>
        <v>0.05</v>
      </c>
      <c r="L102" s="19">
        <f>Table3[[#This Row],[Salary]]*Table3[[#This Row],[Bonus percentage]]</f>
        <v>4149.6000000000004</v>
      </c>
      <c r="M102" s="18" t="str" cm="1">
        <f t="array" ref="M102">_xlfn.IFS(Table3[[#This Row],[Employment Status]]="LEFT","YES",Table3[[#This Row],[Employment Status]]="RESIGNED","YES","TRUE","NO")</f>
        <v>NO</v>
      </c>
    </row>
    <row r="103" spans="1:13" x14ac:dyDescent="0.35">
      <c r="A103" t="s">
        <v>144</v>
      </c>
      <c r="B103" s="20" t="s">
        <v>323</v>
      </c>
      <c r="C103" t="s">
        <v>11</v>
      </c>
      <c r="D103" s="36">
        <v>43680</v>
      </c>
      <c r="E103" s="23" t="s">
        <v>145</v>
      </c>
      <c r="F103" s="31">
        <v>51</v>
      </c>
      <c r="G103" t="s">
        <v>349</v>
      </c>
      <c r="H103" s="18" t="str">
        <f>_xlfn.XLOOKUP(UPPER(TRIM(C103)), Lookup_Departments!$A$2:$A$6, Lookup_Departments!$B$2:$B$6, "Unknown Dept")</f>
        <v>Information Technology</v>
      </c>
      <c r="I103" s="33">
        <f ca="1">DATEDIF(Table3[[#This Row],[Hire Date]],TODAY(),"Y")</f>
        <v>6</v>
      </c>
      <c r="J103" s="18" t="str">
        <f>_xlfn.XLOOKUP(Table3[[#This Row],[Perf_Score]],Table2[Min_Score],Table2[Performance_Band],"N/A",-1)</f>
        <v>Developing</v>
      </c>
      <c r="K103" s="38">
        <f>_xlfn.XLOOKUP(Table3[[#This Row],[Performance Band]],Table2[Performance_Band],Table2[Bonus_Percentage],"N/A",0)</f>
        <v>0.02</v>
      </c>
      <c r="L103" s="19">
        <f>Table3[[#This Row],[Salary]]*Table3[[#This Row],[Bonus percentage]]</f>
        <v>998.84</v>
      </c>
      <c r="M103" s="18" t="str" cm="1">
        <f t="array" ref="M103">_xlfn.IFS(Table3[[#This Row],[Employment Status]]="LEFT","YES",Table3[[#This Row],[Employment Status]]="RESIGNED","YES","TRUE","NO")</f>
        <v>NO</v>
      </c>
    </row>
    <row r="104" spans="1:13" hidden="1" x14ac:dyDescent="0.35">
      <c r="A104" t="s">
        <v>146</v>
      </c>
      <c r="B104" s="20" t="s">
        <v>324</v>
      </c>
      <c r="C104" t="s">
        <v>24</v>
      </c>
      <c r="D104" s="36">
        <v>42074</v>
      </c>
      <c r="E104" s="23">
        <v>89060</v>
      </c>
      <c r="F104" s="31">
        <v>58</v>
      </c>
      <c r="G104" t="s">
        <v>349</v>
      </c>
      <c r="H104" s="18" t="str">
        <f>_xlfn.XLOOKUP(UPPER(TRIM(C104)), Lookup_Departments!$A$2:$A$6, Lookup_Departments!$B$2:$B$6, "Unknown Dept")</f>
        <v>Unknown Dept</v>
      </c>
      <c r="I104" s="33">
        <f ca="1">DATEDIF(Table3[[#This Row],[Hire Date]],TODAY(),"Y")</f>
        <v>11</v>
      </c>
      <c r="J104" s="18" t="str">
        <f>_xlfn.XLOOKUP(Table3[[#This Row],[Perf_Score]],Table2[Min_Score],Table2[Performance_Band],"N/A",-1)</f>
        <v>Developing</v>
      </c>
      <c r="K104" s="38">
        <f>_xlfn.XLOOKUP(Table3[[#This Row],[Performance Band]],Table2[Performance_Band],Table2[Bonus_Percentage],"N/A",0)</f>
        <v>0.02</v>
      </c>
      <c r="L104" s="19">
        <f>Table3[[#This Row],[Salary]]*Table3[[#This Row],[Bonus percentage]]</f>
        <v>1781.2</v>
      </c>
      <c r="M104" s="18" t="str" cm="1">
        <f t="array" ref="M104">_xlfn.IFS(Table3[[#This Row],[Employment Status]]="LEFT","YES",Table3[[#This Row],[Employment Status]]="RESIGNED","YES","TRUE","NO")</f>
        <v>NO</v>
      </c>
    </row>
    <row r="105" spans="1:13" hidden="1" x14ac:dyDescent="0.35">
      <c r="A105" t="s">
        <v>147</v>
      </c>
      <c r="B105" s="20" t="s">
        <v>307</v>
      </c>
      <c r="C105" t="s">
        <v>11</v>
      </c>
      <c r="D105" s="36">
        <v>42785</v>
      </c>
      <c r="E105" s="23">
        <v>53786</v>
      </c>
      <c r="F105" s="31">
        <v>98</v>
      </c>
      <c r="G105" t="s">
        <v>349</v>
      </c>
      <c r="H105" s="18" t="str">
        <f>_xlfn.XLOOKUP(UPPER(TRIM(C105)), Lookup_Departments!$A$2:$A$6, Lookup_Departments!$B$2:$B$6, "Unknown Dept")</f>
        <v>Information Technology</v>
      </c>
      <c r="I105" s="33">
        <f ca="1">DATEDIF(Table3[[#This Row],[Hire Date]],TODAY(),"Y")</f>
        <v>9</v>
      </c>
      <c r="J105" s="18" t="str">
        <f>_xlfn.XLOOKUP(Table3[[#This Row],[Perf_Score]],Table2[Min_Score],Table2[Performance_Band],"N/A",-1)</f>
        <v>Outstanding</v>
      </c>
      <c r="K105" s="38">
        <f>_xlfn.XLOOKUP(Table3[[#This Row],[Performance Band]],Table2[Performance_Band],Table2[Bonus_Percentage],"N/A",0)</f>
        <v>0.12</v>
      </c>
      <c r="L105" s="19">
        <f>Table3[[#This Row],[Salary]]*Table3[[#This Row],[Bonus percentage]]</f>
        <v>6454.32</v>
      </c>
      <c r="M105" s="18" t="str" cm="1">
        <f t="array" ref="M105">_xlfn.IFS(Table3[[#This Row],[Employment Status]]="LEFT","YES",Table3[[#This Row],[Employment Status]]="RESIGNED","YES","TRUE","NO")</f>
        <v>NO</v>
      </c>
    </row>
    <row r="106" spans="1:13" hidden="1" x14ac:dyDescent="0.35">
      <c r="A106" t="s">
        <v>148</v>
      </c>
      <c r="B106" s="20" t="s">
        <v>262</v>
      </c>
      <c r="C106" t="s">
        <v>24</v>
      </c>
      <c r="D106" s="36">
        <v>45055</v>
      </c>
      <c r="E106" s="23">
        <v>81167</v>
      </c>
      <c r="F106" s="31">
        <v>68.077465000000004</v>
      </c>
      <c r="G106" t="s">
        <v>349</v>
      </c>
      <c r="H106" s="18" t="str">
        <f>_xlfn.XLOOKUP(UPPER(TRIM(C106)), Lookup_Departments!$A$2:$A$6, Lookup_Departments!$B$2:$B$6, "Unknown Dept")</f>
        <v>Unknown Dept</v>
      </c>
      <c r="I106" s="33">
        <f ca="1">DATEDIF(Table3[[#This Row],[Hire Date]],TODAY(),"Y")</f>
        <v>3</v>
      </c>
      <c r="J106" s="18" t="str">
        <f>_xlfn.XLOOKUP(Table3[[#This Row],[Perf_Score]],Table2[Min_Score],Table2[Performance_Band],"N/A",-1)</f>
        <v>Developing</v>
      </c>
      <c r="K106" s="38">
        <f>_xlfn.XLOOKUP(Table3[[#This Row],[Performance Band]],Table2[Performance_Band],Table2[Bonus_Percentage],"N/A",0)</f>
        <v>0.02</v>
      </c>
      <c r="L106" s="19">
        <f>Table3[[#This Row],[Salary]]*Table3[[#This Row],[Bonus percentage]]</f>
        <v>1623.3400000000001</v>
      </c>
      <c r="M106" s="18" t="str" cm="1">
        <f t="array" ref="M106">_xlfn.IFS(Table3[[#This Row],[Employment Status]]="LEFT","YES",Table3[[#This Row],[Employment Status]]="RESIGNED","YES","TRUE","NO")</f>
        <v>NO</v>
      </c>
    </row>
    <row r="107" spans="1:13" x14ac:dyDescent="0.35">
      <c r="A107" t="s">
        <v>149</v>
      </c>
      <c r="B107" s="20" t="s">
        <v>325</v>
      </c>
      <c r="C107" t="s">
        <v>14</v>
      </c>
      <c r="D107" s="36">
        <v>43122</v>
      </c>
      <c r="E107" s="23">
        <v>66688</v>
      </c>
      <c r="F107" s="31">
        <v>40</v>
      </c>
      <c r="G107" t="s">
        <v>350</v>
      </c>
      <c r="H107" s="18" t="str">
        <f>_xlfn.XLOOKUP(UPPER(TRIM(C107)), Lookup_Departments!$A$2:$A$6, Lookup_Departments!$B$2:$B$6, "Unknown Dept")</f>
        <v>Marketing</v>
      </c>
      <c r="I107" s="33">
        <f ca="1">DATEDIF(Table3[[#This Row],[Hire Date]],TODAY(),"Y")</f>
        <v>8</v>
      </c>
      <c r="J107" s="18" t="str">
        <f>_xlfn.XLOOKUP(Table3[[#This Row],[Perf_Score]],Table2[Min_Score],Table2[Performance_Band],"N/A",-1)</f>
        <v>Needs Improvement</v>
      </c>
      <c r="K107" s="38">
        <f>_xlfn.XLOOKUP(Table3[[#This Row],[Performance Band]],Table2[Performance_Band],Table2[Bonus_Percentage],"N/A",0)</f>
        <v>0</v>
      </c>
      <c r="L107" s="19">
        <f>Table3[[#This Row],[Salary]]*Table3[[#This Row],[Bonus percentage]]</f>
        <v>0</v>
      </c>
      <c r="M107" s="18" t="str" cm="1">
        <f t="array" ref="M107">_xlfn.IFS(Table3[[#This Row],[Employment Status]]="LEFT","YES",Table3[[#This Row],[Employment Status]]="RESIGNED","YES","TRUE","NO")</f>
        <v>YES</v>
      </c>
    </row>
    <row r="108" spans="1:13" x14ac:dyDescent="0.35">
      <c r="A108" t="s">
        <v>150</v>
      </c>
      <c r="B108" s="20" t="s">
        <v>326</v>
      </c>
      <c r="C108" t="s">
        <v>11</v>
      </c>
      <c r="D108" s="36">
        <v>43879</v>
      </c>
      <c r="E108" s="23">
        <v>91672</v>
      </c>
      <c r="F108" s="31">
        <v>88</v>
      </c>
      <c r="G108" t="s">
        <v>349</v>
      </c>
      <c r="H108" s="18" t="str">
        <f>_xlfn.XLOOKUP(UPPER(TRIM(C108)), Lookup_Departments!$A$2:$A$6, Lookup_Departments!$B$2:$B$6, "Unknown Dept")</f>
        <v>Information Technology</v>
      </c>
      <c r="I108" s="33">
        <f ca="1">DATEDIF(Table3[[#This Row],[Hire Date]],TODAY(),"Y")</f>
        <v>6</v>
      </c>
      <c r="J108" s="18" t="str">
        <f>_xlfn.XLOOKUP(Table3[[#This Row],[Perf_Score]],Table2[Min_Score],Table2[Performance_Band],"N/A",-1)</f>
        <v>Exceeding</v>
      </c>
      <c r="K108" s="38">
        <f>_xlfn.XLOOKUP(Table3[[#This Row],[Performance Band]],Table2[Performance_Band],Table2[Bonus_Percentage],"N/A",0)</f>
        <v>0.08</v>
      </c>
      <c r="L108" s="19">
        <f>Table3[[#This Row],[Salary]]*Table3[[#This Row],[Bonus percentage]]</f>
        <v>7333.76</v>
      </c>
      <c r="M108" s="18" t="str" cm="1">
        <f t="array" ref="M108">_xlfn.IFS(Table3[[#This Row],[Employment Status]]="LEFT","YES",Table3[[#This Row],[Employment Status]]="RESIGNED","YES","TRUE","NO")</f>
        <v>NO</v>
      </c>
    </row>
    <row r="109" spans="1:13" x14ac:dyDescent="0.35">
      <c r="A109" t="s">
        <v>151</v>
      </c>
      <c r="B109" s="20" t="s">
        <v>327</v>
      </c>
      <c r="C109" t="s">
        <v>63</v>
      </c>
      <c r="D109" s="36">
        <v>42512</v>
      </c>
      <c r="E109" s="23" t="s">
        <v>152</v>
      </c>
      <c r="F109" s="31">
        <v>77</v>
      </c>
      <c r="G109" t="s">
        <v>349</v>
      </c>
      <c r="H109" s="18" t="str">
        <f>_xlfn.XLOOKUP(UPPER(TRIM(C109)), Lookup_Departments!$A$2:$A$6, Lookup_Departments!$B$2:$B$6, "Unknown Dept")</f>
        <v>Human Resources</v>
      </c>
      <c r="I109" s="33">
        <f ca="1">DATEDIF(Table3[[#This Row],[Hire Date]],TODAY(),"Y")</f>
        <v>10</v>
      </c>
      <c r="J109" s="18" t="str">
        <f>_xlfn.XLOOKUP(Table3[[#This Row],[Perf_Score]],Table2[Min_Score],Table2[Performance_Band],"N/A",-1)</f>
        <v>Achieving</v>
      </c>
      <c r="K109" s="38">
        <f>_xlfn.XLOOKUP(Table3[[#This Row],[Performance Band]],Table2[Performance_Band],Table2[Bonus_Percentage],"N/A",0)</f>
        <v>0.05</v>
      </c>
      <c r="L109" s="19">
        <f>Table3[[#This Row],[Salary]]*Table3[[#This Row],[Bonus percentage]]</f>
        <v>3886.8500000000004</v>
      </c>
      <c r="M109" s="18" t="str" cm="1">
        <f t="array" ref="M109">_xlfn.IFS(Table3[[#This Row],[Employment Status]]="LEFT","YES",Table3[[#This Row],[Employment Status]]="RESIGNED","YES","TRUE","NO")</f>
        <v>NO</v>
      </c>
    </row>
    <row r="110" spans="1:13" x14ac:dyDescent="0.35">
      <c r="A110" t="s">
        <v>153</v>
      </c>
      <c r="B110" s="20" t="s">
        <v>283</v>
      </c>
      <c r="C110" t="s">
        <v>29</v>
      </c>
      <c r="D110" s="36">
        <v>44349</v>
      </c>
      <c r="E110" s="23" t="s">
        <v>154</v>
      </c>
      <c r="F110" s="31">
        <v>91</v>
      </c>
      <c r="G110" t="s">
        <v>349</v>
      </c>
      <c r="H110" s="18" t="str">
        <f>_xlfn.XLOOKUP(UPPER(TRIM(C110)), Lookup_Departments!$A$2:$A$6, Lookup_Departments!$B$2:$B$6, "Unknown Dept")</f>
        <v>Sales</v>
      </c>
      <c r="I110" s="33">
        <f ca="1">DATEDIF(Table3[[#This Row],[Hire Date]],TODAY(),"Y")</f>
        <v>5</v>
      </c>
      <c r="J110" s="18" t="str">
        <f>_xlfn.XLOOKUP(Table3[[#This Row],[Perf_Score]],Table2[Min_Score],Table2[Performance_Band],"N/A",-1)</f>
        <v>Exceeding</v>
      </c>
      <c r="K110" s="38">
        <f>_xlfn.XLOOKUP(Table3[[#This Row],[Performance Band]],Table2[Performance_Band],Table2[Bonus_Percentage],"N/A",0)</f>
        <v>0.08</v>
      </c>
      <c r="L110" s="19">
        <f>Table3[[#This Row],[Salary]]*Table3[[#This Row],[Bonus percentage]]</f>
        <v>7654.88</v>
      </c>
      <c r="M110" s="18" t="str" cm="1">
        <f t="array" ref="M110">_xlfn.IFS(Table3[[#This Row],[Employment Status]]="LEFT","YES",Table3[[#This Row],[Employment Status]]="RESIGNED","YES","TRUE","NO")</f>
        <v>NO</v>
      </c>
    </row>
    <row r="111" spans="1:13" x14ac:dyDescent="0.35">
      <c r="A111" t="s">
        <v>155</v>
      </c>
      <c r="B111" s="20" t="s">
        <v>264</v>
      </c>
      <c r="C111" t="s">
        <v>29</v>
      </c>
      <c r="D111" s="36">
        <v>44394</v>
      </c>
      <c r="E111" s="23">
        <v>114681</v>
      </c>
      <c r="F111" s="31">
        <v>36</v>
      </c>
      <c r="G111" t="s">
        <v>349</v>
      </c>
      <c r="H111" s="18" t="str">
        <f>_xlfn.XLOOKUP(UPPER(TRIM(C111)), Lookup_Departments!$A$2:$A$6, Lookup_Departments!$B$2:$B$6, "Unknown Dept")</f>
        <v>Sales</v>
      </c>
      <c r="I111" s="33">
        <f ca="1">DATEDIF(Table3[[#This Row],[Hire Date]],TODAY(),"Y")</f>
        <v>4</v>
      </c>
      <c r="J111" s="18" t="str">
        <f>_xlfn.XLOOKUP(Table3[[#This Row],[Perf_Score]],Table2[Min_Score],Table2[Performance_Band],"N/A",-1)</f>
        <v>Needs Improvement</v>
      </c>
      <c r="K111" s="38">
        <f>_xlfn.XLOOKUP(Table3[[#This Row],[Performance Band]],Table2[Performance_Band],Table2[Bonus_Percentage],"N/A",0)</f>
        <v>0</v>
      </c>
      <c r="L111" s="19">
        <f>Table3[[#This Row],[Salary]]*Table3[[#This Row],[Bonus percentage]]</f>
        <v>0</v>
      </c>
      <c r="M111" s="18" t="str" cm="1">
        <f t="array" ref="M111">_xlfn.IFS(Table3[[#This Row],[Employment Status]]="LEFT","YES",Table3[[#This Row],[Employment Status]]="RESIGNED","YES","TRUE","NO")</f>
        <v>NO</v>
      </c>
    </row>
    <row r="112" spans="1:13" hidden="1" x14ac:dyDescent="0.35">
      <c r="A112" t="s">
        <v>156</v>
      </c>
      <c r="B112" s="20" t="s">
        <v>241</v>
      </c>
      <c r="C112" t="s">
        <v>24</v>
      </c>
      <c r="D112" s="36">
        <v>42687</v>
      </c>
      <c r="E112" s="23" t="s">
        <v>157</v>
      </c>
      <c r="F112" s="31">
        <v>72</v>
      </c>
      <c r="G112" t="s">
        <v>349</v>
      </c>
      <c r="H112" s="18" t="str">
        <f>_xlfn.XLOOKUP(UPPER(TRIM(C112)), Lookup_Departments!$A$2:$A$6, Lookup_Departments!$B$2:$B$6, "Unknown Dept")</f>
        <v>Unknown Dept</v>
      </c>
      <c r="I112" s="33">
        <f ca="1">DATEDIF(Table3[[#This Row],[Hire Date]],TODAY(),"Y")</f>
        <v>9</v>
      </c>
      <c r="J112" s="18" t="str">
        <f>_xlfn.XLOOKUP(Table3[[#This Row],[Perf_Score]],Table2[Min_Score],Table2[Performance_Band],"N/A",-1)</f>
        <v>Achieving</v>
      </c>
      <c r="K112" s="38">
        <f>_xlfn.XLOOKUP(Table3[[#This Row],[Performance Band]],Table2[Performance_Band],Table2[Bonus_Percentage],"N/A",0)</f>
        <v>0.05</v>
      </c>
      <c r="L112" s="19">
        <f>Table3[[#This Row],[Salary]]*Table3[[#This Row],[Bonus percentage]]</f>
        <v>5456.05</v>
      </c>
      <c r="M112" s="18" t="str" cm="1">
        <f t="array" ref="M112">_xlfn.IFS(Table3[[#This Row],[Employment Status]]="LEFT","YES",Table3[[#This Row],[Employment Status]]="RESIGNED","YES","TRUE","NO")</f>
        <v>NO</v>
      </c>
    </row>
    <row r="113" spans="1:13" x14ac:dyDescent="0.35">
      <c r="A113" t="s">
        <v>158</v>
      </c>
      <c r="B113" s="20" t="s">
        <v>328</v>
      </c>
      <c r="C113" t="s">
        <v>14</v>
      </c>
      <c r="D113" s="36">
        <v>43513</v>
      </c>
      <c r="E113" s="23" t="s">
        <v>159</v>
      </c>
      <c r="F113" s="31">
        <v>87</v>
      </c>
      <c r="G113" t="s">
        <v>349</v>
      </c>
      <c r="H113" s="18" t="str">
        <f>_xlfn.XLOOKUP(UPPER(TRIM(C113)), Lookup_Departments!$A$2:$A$6, Lookup_Departments!$B$2:$B$6, "Unknown Dept")</f>
        <v>Marketing</v>
      </c>
      <c r="I113" s="33">
        <f ca="1">DATEDIF(Table3[[#This Row],[Hire Date]],TODAY(),"Y")</f>
        <v>7</v>
      </c>
      <c r="J113" s="18" t="str">
        <f>_xlfn.XLOOKUP(Table3[[#This Row],[Perf_Score]],Table2[Min_Score],Table2[Performance_Band],"N/A",-1)</f>
        <v>Exceeding</v>
      </c>
      <c r="K113" s="38">
        <f>_xlfn.XLOOKUP(Table3[[#This Row],[Performance Band]],Table2[Performance_Band],Table2[Bonus_Percentage],"N/A",0)</f>
        <v>0.08</v>
      </c>
      <c r="L113" s="19">
        <f>Table3[[#This Row],[Salary]]*Table3[[#This Row],[Bonus percentage]]</f>
        <v>9023.2800000000007</v>
      </c>
      <c r="M113" s="18" t="str" cm="1">
        <f t="array" ref="M113">_xlfn.IFS(Table3[[#This Row],[Employment Status]]="LEFT","YES",Table3[[#This Row],[Employment Status]]="RESIGNED","YES","TRUE","NO")</f>
        <v>NO</v>
      </c>
    </row>
    <row r="114" spans="1:13" x14ac:dyDescent="0.35">
      <c r="A114" t="s">
        <v>160</v>
      </c>
      <c r="B114" s="20" t="s">
        <v>329</v>
      </c>
      <c r="C114" t="s">
        <v>11</v>
      </c>
      <c r="D114" s="36">
        <v>42625</v>
      </c>
      <c r="E114" s="23">
        <v>118008</v>
      </c>
      <c r="F114" s="31">
        <v>71</v>
      </c>
      <c r="G114" t="s">
        <v>349</v>
      </c>
      <c r="H114" s="18" t="str">
        <f>_xlfn.XLOOKUP(UPPER(TRIM(C114)), Lookup_Departments!$A$2:$A$6, Lookup_Departments!$B$2:$B$6, "Unknown Dept")</f>
        <v>Information Technology</v>
      </c>
      <c r="I114" s="33">
        <f ca="1">DATEDIF(Table3[[#This Row],[Hire Date]],TODAY(),"Y")</f>
        <v>9</v>
      </c>
      <c r="J114" s="18" t="str">
        <f>_xlfn.XLOOKUP(Table3[[#This Row],[Perf_Score]],Table2[Min_Score],Table2[Performance_Band],"N/A",-1)</f>
        <v>Achieving</v>
      </c>
      <c r="K114" s="38">
        <f>_xlfn.XLOOKUP(Table3[[#This Row],[Performance Band]],Table2[Performance_Band],Table2[Bonus_Percentage],"N/A",0)</f>
        <v>0.05</v>
      </c>
      <c r="L114" s="19">
        <f>Table3[[#This Row],[Salary]]*Table3[[#This Row],[Bonus percentage]]</f>
        <v>5900.4000000000005</v>
      </c>
      <c r="M114" s="18" t="str" cm="1">
        <f t="array" ref="M114">_xlfn.IFS(Table3[[#This Row],[Employment Status]]="LEFT","YES",Table3[[#This Row],[Employment Status]]="RESIGNED","YES","TRUE","NO")</f>
        <v>NO</v>
      </c>
    </row>
    <row r="115" spans="1:13" x14ac:dyDescent="0.35">
      <c r="A115" t="s">
        <v>161</v>
      </c>
      <c r="B115" s="20" t="s">
        <v>317</v>
      </c>
      <c r="C115" t="s">
        <v>11</v>
      </c>
      <c r="D115" s="36">
        <v>44421</v>
      </c>
      <c r="E115" s="23">
        <v>74370</v>
      </c>
      <c r="F115" s="31">
        <v>82</v>
      </c>
      <c r="G115" t="s">
        <v>349</v>
      </c>
      <c r="H115" s="18" t="str">
        <f>_xlfn.XLOOKUP(UPPER(TRIM(C115)), Lookup_Departments!$A$2:$A$6, Lookup_Departments!$B$2:$B$6, "Unknown Dept")</f>
        <v>Information Technology</v>
      </c>
      <c r="I115" s="33">
        <f ca="1">DATEDIF(Table3[[#This Row],[Hire Date]],TODAY(),"Y")</f>
        <v>4</v>
      </c>
      <c r="J115" s="18" t="str">
        <f>_xlfn.XLOOKUP(Table3[[#This Row],[Perf_Score]],Table2[Min_Score],Table2[Performance_Band],"N/A",-1)</f>
        <v>Achieving</v>
      </c>
      <c r="K115" s="38">
        <f>_xlfn.XLOOKUP(Table3[[#This Row],[Performance Band]],Table2[Performance_Band],Table2[Bonus_Percentage],"N/A",0)</f>
        <v>0.05</v>
      </c>
      <c r="L115" s="19">
        <f>Table3[[#This Row],[Salary]]*Table3[[#This Row],[Bonus percentage]]</f>
        <v>3718.5</v>
      </c>
      <c r="M115" s="18" t="str" cm="1">
        <f t="array" ref="M115">_xlfn.IFS(Table3[[#This Row],[Employment Status]]="LEFT","YES",Table3[[#This Row],[Employment Status]]="RESIGNED","YES","TRUE","NO")</f>
        <v>NO</v>
      </c>
    </row>
    <row r="116" spans="1:13" x14ac:dyDescent="0.35">
      <c r="A116" t="s">
        <v>162</v>
      </c>
      <c r="B116" s="20" t="s">
        <v>330</v>
      </c>
      <c r="C116" t="s">
        <v>11</v>
      </c>
      <c r="D116" s="36">
        <v>43996</v>
      </c>
      <c r="E116" s="23">
        <v>77819</v>
      </c>
      <c r="F116" s="31">
        <v>79</v>
      </c>
      <c r="G116" t="s">
        <v>349</v>
      </c>
      <c r="H116" s="18" t="str">
        <f>_xlfn.XLOOKUP(UPPER(TRIM(C116)), Lookup_Departments!$A$2:$A$6, Lookup_Departments!$B$2:$B$6, "Unknown Dept")</f>
        <v>Information Technology</v>
      </c>
      <c r="I116" s="33">
        <f ca="1">DATEDIF(Table3[[#This Row],[Hire Date]],TODAY(),"Y")</f>
        <v>6</v>
      </c>
      <c r="J116" s="18" t="str">
        <f>_xlfn.XLOOKUP(Table3[[#This Row],[Perf_Score]],Table2[Min_Score],Table2[Performance_Band],"N/A",-1)</f>
        <v>Achieving</v>
      </c>
      <c r="K116" s="38">
        <f>_xlfn.XLOOKUP(Table3[[#This Row],[Performance Band]],Table2[Performance_Band],Table2[Bonus_Percentage],"N/A",0)</f>
        <v>0.05</v>
      </c>
      <c r="L116" s="19">
        <f>Table3[[#This Row],[Salary]]*Table3[[#This Row],[Bonus percentage]]</f>
        <v>3890.9500000000003</v>
      </c>
      <c r="M116" s="18" t="str" cm="1">
        <f t="array" ref="M116">_xlfn.IFS(Table3[[#This Row],[Employment Status]]="LEFT","YES",Table3[[#This Row],[Employment Status]]="RESIGNED","YES","TRUE","NO")</f>
        <v>NO</v>
      </c>
    </row>
    <row r="117" spans="1:13" x14ac:dyDescent="0.35">
      <c r="A117" t="s">
        <v>163</v>
      </c>
      <c r="B117" s="20" t="s">
        <v>269</v>
      </c>
      <c r="C117" t="s">
        <v>14</v>
      </c>
      <c r="D117" s="36">
        <v>44747</v>
      </c>
      <c r="E117" s="23">
        <v>48748</v>
      </c>
      <c r="F117" s="31">
        <v>83</v>
      </c>
      <c r="G117" t="s">
        <v>349</v>
      </c>
      <c r="H117" s="18" t="str">
        <f>_xlfn.XLOOKUP(UPPER(TRIM(C117)), Lookup_Departments!$A$2:$A$6, Lookup_Departments!$B$2:$B$6, "Unknown Dept")</f>
        <v>Marketing</v>
      </c>
      <c r="I117" s="33">
        <f ca="1">DATEDIF(Table3[[#This Row],[Hire Date]],TODAY(),"Y")</f>
        <v>4</v>
      </c>
      <c r="J117" s="18" t="str">
        <f>_xlfn.XLOOKUP(Table3[[#This Row],[Perf_Score]],Table2[Min_Score],Table2[Performance_Band],"N/A",-1)</f>
        <v>Achieving</v>
      </c>
      <c r="K117" s="38">
        <f>_xlfn.XLOOKUP(Table3[[#This Row],[Performance Band]],Table2[Performance_Band],Table2[Bonus_Percentage],"N/A",0)</f>
        <v>0.05</v>
      </c>
      <c r="L117" s="19">
        <f>Table3[[#This Row],[Salary]]*Table3[[#This Row],[Bonus percentage]]</f>
        <v>2437.4</v>
      </c>
      <c r="M117" s="18" t="str" cm="1">
        <f t="array" ref="M117">_xlfn.IFS(Table3[[#This Row],[Employment Status]]="LEFT","YES",Table3[[#This Row],[Employment Status]]="RESIGNED","YES","TRUE","NO")</f>
        <v>NO</v>
      </c>
    </row>
    <row r="118" spans="1:13" hidden="1" x14ac:dyDescent="0.35">
      <c r="A118" t="s">
        <v>164</v>
      </c>
      <c r="B118" s="20" t="s">
        <v>331</v>
      </c>
      <c r="C118" t="s">
        <v>24</v>
      </c>
      <c r="D118" s="36">
        <v>42650</v>
      </c>
      <c r="E118" s="23">
        <v>101997</v>
      </c>
      <c r="F118" s="31">
        <v>38</v>
      </c>
      <c r="G118" t="s">
        <v>351</v>
      </c>
      <c r="H118" s="18" t="str">
        <f>_xlfn.XLOOKUP(UPPER(TRIM(C118)), Lookup_Departments!$A$2:$A$6, Lookup_Departments!$B$2:$B$6, "Unknown Dept")</f>
        <v>Unknown Dept</v>
      </c>
      <c r="I118" s="33">
        <f ca="1">DATEDIF(Table3[[#This Row],[Hire Date]],TODAY(),"Y")</f>
        <v>9</v>
      </c>
      <c r="J118" s="18" t="str">
        <f>_xlfn.XLOOKUP(Table3[[#This Row],[Perf_Score]],Table2[Min_Score],Table2[Performance_Band],"N/A",-1)</f>
        <v>Needs Improvement</v>
      </c>
      <c r="K118" s="38">
        <f>_xlfn.XLOOKUP(Table3[[#This Row],[Performance Band]],Table2[Performance_Band],Table2[Bonus_Percentage],"N/A",0)</f>
        <v>0</v>
      </c>
      <c r="L118" s="19">
        <f>Table3[[#This Row],[Salary]]*Table3[[#This Row],[Bonus percentage]]</f>
        <v>0</v>
      </c>
      <c r="M118" s="18" t="str" cm="1">
        <f t="array" ref="M118">_xlfn.IFS(Table3[[#This Row],[Employment Status]]="LEFT","YES",Table3[[#This Row],[Employment Status]]="RESIGNED","YES","TRUE","NO")</f>
        <v>YES</v>
      </c>
    </row>
    <row r="119" spans="1:13" x14ac:dyDescent="0.35">
      <c r="A119" t="s">
        <v>165</v>
      </c>
      <c r="B119" s="20" t="s">
        <v>332</v>
      </c>
      <c r="C119" t="s">
        <v>63</v>
      </c>
      <c r="D119" s="36">
        <v>44674</v>
      </c>
      <c r="E119" s="23">
        <v>115260</v>
      </c>
      <c r="F119" s="31">
        <v>77</v>
      </c>
      <c r="G119" t="s">
        <v>349</v>
      </c>
      <c r="H119" s="18" t="str">
        <f>_xlfn.XLOOKUP(UPPER(TRIM(C119)), Lookup_Departments!$A$2:$A$6, Lookup_Departments!$B$2:$B$6, "Unknown Dept")</f>
        <v>Human Resources</v>
      </c>
      <c r="I119" s="33">
        <f ca="1">DATEDIF(Table3[[#This Row],[Hire Date]],TODAY(),"Y")</f>
        <v>4</v>
      </c>
      <c r="J119" s="18" t="str">
        <f>_xlfn.XLOOKUP(Table3[[#This Row],[Perf_Score]],Table2[Min_Score],Table2[Performance_Band],"N/A",-1)</f>
        <v>Achieving</v>
      </c>
      <c r="K119" s="38">
        <f>_xlfn.XLOOKUP(Table3[[#This Row],[Performance Band]],Table2[Performance_Band],Table2[Bonus_Percentage],"N/A",0)</f>
        <v>0.05</v>
      </c>
      <c r="L119" s="19">
        <f>Table3[[#This Row],[Salary]]*Table3[[#This Row],[Bonus percentage]]</f>
        <v>5763</v>
      </c>
      <c r="M119" s="18" t="str" cm="1">
        <f t="array" ref="M119">_xlfn.IFS(Table3[[#This Row],[Employment Status]]="LEFT","YES",Table3[[#This Row],[Employment Status]]="RESIGNED","YES","TRUE","NO")</f>
        <v>NO</v>
      </c>
    </row>
    <row r="120" spans="1:13" x14ac:dyDescent="0.35">
      <c r="A120" t="s">
        <v>166</v>
      </c>
      <c r="B120" s="20" t="s">
        <v>333</v>
      </c>
      <c r="C120" t="s">
        <v>29</v>
      </c>
      <c r="D120" s="36">
        <v>43013</v>
      </c>
      <c r="E120" s="23">
        <v>82713</v>
      </c>
      <c r="F120" s="31">
        <v>49</v>
      </c>
      <c r="G120" t="s">
        <v>349</v>
      </c>
      <c r="H120" s="18" t="str">
        <f>_xlfn.XLOOKUP(UPPER(TRIM(C120)), Lookup_Departments!$A$2:$A$6, Lookup_Departments!$B$2:$B$6, "Unknown Dept")</f>
        <v>Sales</v>
      </c>
      <c r="I120" s="33">
        <f ca="1">DATEDIF(Table3[[#This Row],[Hire Date]],TODAY(),"Y")</f>
        <v>8</v>
      </c>
      <c r="J120" s="18" t="str">
        <f>_xlfn.XLOOKUP(Table3[[#This Row],[Perf_Score]],Table2[Min_Score],Table2[Performance_Band],"N/A",-1)</f>
        <v>Needs Improvement</v>
      </c>
      <c r="K120" s="38">
        <f>_xlfn.XLOOKUP(Table3[[#This Row],[Performance Band]],Table2[Performance_Band],Table2[Bonus_Percentage],"N/A",0)</f>
        <v>0</v>
      </c>
      <c r="L120" s="19">
        <f>Table3[[#This Row],[Salary]]*Table3[[#This Row],[Bonus percentage]]</f>
        <v>0</v>
      </c>
      <c r="M120" s="18" t="str" cm="1">
        <f t="array" ref="M120">_xlfn.IFS(Table3[[#This Row],[Employment Status]]="LEFT","YES",Table3[[#This Row],[Employment Status]]="RESIGNED","YES","TRUE","NO")</f>
        <v>NO</v>
      </c>
    </row>
    <row r="121" spans="1:13" x14ac:dyDescent="0.35">
      <c r="A121" t="s">
        <v>167</v>
      </c>
      <c r="B121" s="20" t="s">
        <v>282</v>
      </c>
      <c r="C121" t="s">
        <v>11</v>
      </c>
      <c r="D121" s="36">
        <v>43971</v>
      </c>
      <c r="E121" s="23">
        <v>82713</v>
      </c>
      <c r="F121" s="31">
        <v>69</v>
      </c>
      <c r="G121" t="s">
        <v>350</v>
      </c>
      <c r="H121" s="18" t="str">
        <f>_xlfn.XLOOKUP(UPPER(TRIM(C121)), Lookup_Departments!$A$2:$A$6, Lookup_Departments!$B$2:$B$6, "Unknown Dept")</f>
        <v>Information Technology</v>
      </c>
      <c r="I121" s="33">
        <f ca="1">DATEDIF(Table3[[#This Row],[Hire Date]],TODAY(),"Y")</f>
        <v>6</v>
      </c>
      <c r="J121" s="18" t="str">
        <f>_xlfn.XLOOKUP(Table3[[#This Row],[Perf_Score]],Table2[Min_Score],Table2[Performance_Band],"N/A",-1)</f>
        <v>Developing</v>
      </c>
      <c r="K121" s="38">
        <f>_xlfn.XLOOKUP(Table3[[#This Row],[Performance Band]],Table2[Performance_Band],Table2[Bonus_Percentage],"N/A",0)</f>
        <v>0.02</v>
      </c>
      <c r="L121" s="19">
        <f>Table3[[#This Row],[Salary]]*Table3[[#This Row],[Bonus percentage]]</f>
        <v>1654.26</v>
      </c>
      <c r="M121" s="18" t="str" cm="1">
        <f t="array" ref="M121">_xlfn.IFS(Table3[[#This Row],[Employment Status]]="LEFT","YES",Table3[[#This Row],[Employment Status]]="RESIGNED","YES","TRUE","NO")</f>
        <v>YES</v>
      </c>
    </row>
    <row r="122" spans="1:13" x14ac:dyDescent="0.35">
      <c r="A122" t="s">
        <v>168</v>
      </c>
      <c r="B122" s="20" t="s">
        <v>334</v>
      </c>
      <c r="C122" t="s">
        <v>29</v>
      </c>
      <c r="D122" s="36">
        <v>45036</v>
      </c>
      <c r="E122" s="23">
        <v>82713</v>
      </c>
      <c r="F122" s="31">
        <v>76</v>
      </c>
      <c r="G122" t="s">
        <v>349</v>
      </c>
      <c r="H122" s="18" t="str">
        <f>_xlfn.XLOOKUP(UPPER(TRIM(C122)), Lookup_Departments!$A$2:$A$6, Lookup_Departments!$B$2:$B$6, "Unknown Dept")</f>
        <v>Sales</v>
      </c>
      <c r="I122" s="33">
        <f ca="1">DATEDIF(Table3[[#This Row],[Hire Date]],TODAY(),"Y")</f>
        <v>3</v>
      </c>
      <c r="J122" s="18" t="str">
        <f>_xlfn.XLOOKUP(Table3[[#This Row],[Perf_Score]],Table2[Min_Score],Table2[Performance_Band],"N/A",-1)</f>
        <v>Achieving</v>
      </c>
      <c r="K122" s="38">
        <f>_xlfn.XLOOKUP(Table3[[#This Row],[Performance Band]],Table2[Performance_Band],Table2[Bonus_Percentage],"N/A",0)</f>
        <v>0.05</v>
      </c>
      <c r="L122" s="19">
        <f>Table3[[#This Row],[Salary]]*Table3[[#This Row],[Bonus percentage]]</f>
        <v>4135.6500000000005</v>
      </c>
      <c r="M122" s="18" t="str" cm="1">
        <f t="array" ref="M122">_xlfn.IFS(Table3[[#This Row],[Employment Status]]="LEFT","YES",Table3[[#This Row],[Employment Status]]="RESIGNED","YES","TRUE","NO")</f>
        <v>NO</v>
      </c>
    </row>
    <row r="123" spans="1:13" hidden="1" x14ac:dyDescent="0.35">
      <c r="A123" t="s">
        <v>169</v>
      </c>
      <c r="B123" s="20" t="s">
        <v>335</v>
      </c>
      <c r="C123" t="s">
        <v>112</v>
      </c>
      <c r="D123" s="36">
        <v>44500</v>
      </c>
      <c r="E123" s="23">
        <v>60623</v>
      </c>
      <c r="F123" s="31">
        <v>78</v>
      </c>
      <c r="G123" t="s">
        <v>349</v>
      </c>
      <c r="H123" s="18" t="str">
        <f>_xlfn.XLOOKUP(UPPER(TRIM(C123)), Lookup_Departments!$A$2:$A$6, Lookup_Departments!$B$2:$B$6, "Unknown Dept")</f>
        <v>Unknown Dept</v>
      </c>
      <c r="I123" s="33">
        <f ca="1">DATEDIF(Table3[[#This Row],[Hire Date]],TODAY(),"Y")</f>
        <v>4</v>
      </c>
      <c r="J123" s="18" t="str">
        <f>_xlfn.XLOOKUP(Table3[[#This Row],[Perf_Score]],Table2[Min_Score],Table2[Performance_Band],"N/A",-1)</f>
        <v>Achieving</v>
      </c>
      <c r="K123" s="38">
        <f>_xlfn.XLOOKUP(Table3[[#This Row],[Performance Band]],Table2[Performance_Band],Table2[Bonus_Percentage],"N/A",0)</f>
        <v>0.05</v>
      </c>
      <c r="L123" s="19">
        <f>Table3[[#This Row],[Salary]]*Table3[[#This Row],[Bonus percentage]]</f>
        <v>3031.15</v>
      </c>
      <c r="M123" s="18" t="str" cm="1">
        <f t="array" ref="M123">_xlfn.IFS(Table3[[#This Row],[Employment Status]]="LEFT","YES",Table3[[#This Row],[Employment Status]]="RESIGNED","YES","TRUE","NO")</f>
        <v>NO</v>
      </c>
    </row>
    <row r="124" spans="1:13" x14ac:dyDescent="0.35">
      <c r="A124" t="s">
        <v>170</v>
      </c>
      <c r="B124" s="20" t="s">
        <v>292</v>
      </c>
      <c r="C124" t="s">
        <v>63</v>
      </c>
      <c r="D124" s="36">
        <v>44493</v>
      </c>
      <c r="E124" s="23" t="s">
        <v>171</v>
      </c>
      <c r="F124" s="31">
        <v>93</v>
      </c>
      <c r="G124" t="s">
        <v>349</v>
      </c>
      <c r="H124" s="18" t="str">
        <f>_xlfn.XLOOKUP(UPPER(TRIM(C124)), Lookup_Departments!$A$2:$A$6, Lookup_Departments!$B$2:$B$6, "Unknown Dept")</f>
        <v>Human Resources</v>
      </c>
      <c r="I124" s="33">
        <f ca="1">DATEDIF(Table3[[#This Row],[Hire Date]],TODAY(),"Y")</f>
        <v>4</v>
      </c>
      <c r="J124" s="18" t="str">
        <f>_xlfn.XLOOKUP(Table3[[#This Row],[Perf_Score]],Table2[Min_Score],Table2[Performance_Band],"N/A",-1)</f>
        <v>Exceeding</v>
      </c>
      <c r="K124" s="38">
        <f>_xlfn.XLOOKUP(Table3[[#This Row],[Performance Band]],Table2[Performance_Band],Table2[Bonus_Percentage],"N/A",0)</f>
        <v>0.08</v>
      </c>
      <c r="L124" s="19">
        <f>Table3[[#This Row],[Salary]]*Table3[[#This Row],[Bonus percentage]]</f>
        <v>5447.36</v>
      </c>
      <c r="M124" s="18" t="str" cm="1">
        <f t="array" ref="M124">_xlfn.IFS(Table3[[#This Row],[Employment Status]]="LEFT","YES",Table3[[#This Row],[Employment Status]]="RESIGNED","YES","TRUE","NO")</f>
        <v>NO</v>
      </c>
    </row>
    <row r="125" spans="1:13" x14ac:dyDescent="0.35">
      <c r="A125" t="s">
        <v>172</v>
      </c>
      <c r="B125" s="20" t="s">
        <v>249</v>
      </c>
      <c r="C125" t="s">
        <v>14</v>
      </c>
      <c r="D125" s="36">
        <v>42956</v>
      </c>
      <c r="E125" s="23">
        <v>88155</v>
      </c>
      <c r="F125" s="31">
        <v>68</v>
      </c>
      <c r="G125" t="s">
        <v>349</v>
      </c>
      <c r="H125" s="18" t="str">
        <f>_xlfn.XLOOKUP(UPPER(TRIM(C125)), Lookup_Departments!$A$2:$A$6, Lookup_Departments!$B$2:$B$6, "Unknown Dept")</f>
        <v>Marketing</v>
      </c>
      <c r="I125" s="33">
        <f ca="1">DATEDIF(Table3[[#This Row],[Hire Date]],TODAY(),"Y")</f>
        <v>8</v>
      </c>
      <c r="J125" s="18" t="str">
        <f>_xlfn.XLOOKUP(Table3[[#This Row],[Perf_Score]],Table2[Min_Score],Table2[Performance_Band],"N/A",-1)</f>
        <v>Developing</v>
      </c>
      <c r="K125" s="38">
        <f>_xlfn.XLOOKUP(Table3[[#This Row],[Performance Band]],Table2[Performance_Band],Table2[Bonus_Percentage],"N/A",0)</f>
        <v>0.02</v>
      </c>
      <c r="L125" s="19">
        <f>Table3[[#This Row],[Salary]]*Table3[[#This Row],[Bonus percentage]]</f>
        <v>1763.1000000000001</v>
      </c>
      <c r="M125" s="18" t="str" cm="1">
        <f t="array" ref="M125">_xlfn.IFS(Table3[[#This Row],[Employment Status]]="LEFT","YES",Table3[[#This Row],[Employment Status]]="RESIGNED","YES","TRUE","NO")</f>
        <v>NO</v>
      </c>
    </row>
    <row r="126" spans="1:13" x14ac:dyDescent="0.35">
      <c r="A126" t="s">
        <v>173</v>
      </c>
      <c r="B126" s="20" t="s">
        <v>336</v>
      </c>
      <c r="C126" t="s">
        <v>14</v>
      </c>
      <c r="D126" s="36">
        <v>44930</v>
      </c>
      <c r="E126" s="23">
        <v>107903</v>
      </c>
      <c r="F126" s="31">
        <v>42</v>
      </c>
      <c r="G126" t="s">
        <v>349</v>
      </c>
      <c r="H126" s="18" t="str">
        <f>_xlfn.XLOOKUP(UPPER(TRIM(C126)), Lookup_Departments!$A$2:$A$6, Lookup_Departments!$B$2:$B$6, "Unknown Dept")</f>
        <v>Marketing</v>
      </c>
      <c r="I126" s="33">
        <f ca="1">DATEDIF(Table3[[#This Row],[Hire Date]],TODAY(),"Y")</f>
        <v>3</v>
      </c>
      <c r="J126" s="18" t="str">
        <f>_xlfn.XLOOKUP(Table3[[#This Row],[Perf_Score]],Table2[Min_Score],Table2[Performance_Band],"N/A",-1)</f>
        <v>Needs Improvement</v>
      </c>
      <c r="K126" s="38">
        <f>_xlfn.XLOOKUP(Table3[[#This Row],[Performance Band]],Table2[Performance_Band],Table2[Bonus_Percentage],"N/A",0)</f>
        <v>0</v>
      </c>
      <c r="L126" s="19">
        <f>Table3[[#This Row],[Salary]]*Table3[[#This Row],[Bonus percentage]]</f>
        <v>0</v>
      </c>
      <c r="M126" s="18" t="str" cm="1">
        <f t="array" ref="M126">_xlfn.IFS(Table3[[#This Row],[Employment Status]]="LEFT","YES",Table3[[#This Row],[Employment Status]]="RESIGNED","YES","TRUE","NO")</f>
        <v>NO</v>
      </c>
    </row>
    <row r="127" spans="1:13" x14ac:dyDescent="0.35">
      <c r="A127" t="s">
        <v>174</v>
      </c>
      <c r="B127" s="20" t="s">
        <v>325</v>
      </c>
      <c r="C127" t="s">
        <v>11</v>
      </c>
      <c r="D127" s="36">
        <v>44053</v>
      </c>
      <c r="E127" s="23">
        <v>62818</v>
      </c>
      <c r="F127" s="31">
        <v>34</v>
      </c>
      <c r="G127" t="s">
        <v>349</v>
      </c>
      <c r="H127" s="18" t="str">
        <f>_xlfn.XLOOKUP(UPPER(TRIM(C127)), Lookup_Departments!$A$2:$A$6, Lookup_Departments!$B$2:$B$6, "Unknown Dept")</f>
        <v>Information Technology</v>
      </c>
      <c r="I127" s="33">
        <f ca="1">DATEDIF(Table3[[#This Row],[Hire Date]],TODAY(),"Y")</f>
        <v>5</v>
      </c>
      <c r="J127" s="18" t="str">
        <f>_xlfn.XLOOKUP(Table3[[#This Row],[Perf_Score]],Table2[Min_Score],Table2[Performance_Band],"N/A",-1)</f>
        <v>Needs Improvement</v>
      </c>
      <c r="K127" s="38">
        <f>_xlfn.XLOOKUP(Table3[[#This Row],[Performance Band]],Table2[Performance_Band],Table2[Bonus_Percentage],"N/A",0)</f>
        <v>0</v>
      </c>
      <c r="L127" s="19">
        <f>Table3[[#This Row],[Salary]]*Table3[[#This Row],[Bonus percentage]]</f>
        <v>0</v>
      </c>
      <c r="M127" s="18" t="str" cm="1">
        <f t="array" ref="M127">_xlfn.IFS(Table3[[#This Row],[Employment Status]]="LEFT","YES",Table3[[#This Row],[Employment Status]]="RESIGNED","YES","TRUE","NO")</f>
        <v>NO</v>
      </c>
    </row>
    <row r="128" spans="1:13" x14ac:dyDescent="0.35">
      <c r="A128" t="s">
        <v>175</v>
      </c>
      <c r="B128" s="20" t="s">
        <v>242</v>
      </c>
      <c r="C128" t="s">
        <v>63</v>
      </c>
      <c r="D128" s="36">
        <v>44653</v>
      </c>
      <c r="E128" s="23">
        <v>85151</v>
      </c>
      <c r="F128" s="31">
        <v>35</v>
      </c>
      <c r="G128" t="s">
        <v>349</v>
      </c>
      <c r="H128" s="18" t="str">
        <f>_xlfn.XLOOKUP(UPPER(TRIM(C128)), Lookup_Departments!$A$2:$A$6, Lookup_Departments!$B$2:$B$6, "Unknown Dept")</f>
        <v>Human Resources</v>
      </c>
      <c r="I128" s="33">
        <f ca="1">DATEDIF(Table3[[#This Row],[Hire Date]],TODAY(),"Y")</f>
        <v>4</v>
      </c>
      <c r="J128" s="18" t="str">
        <f>_xlfn.XLOOKUP(Table3[[#This Row],[Perf_Score]],Table2[Min_Score],Table2[Performance_Band],"N/A",-1)</f>
        <v>Needs Improvement</v>
      </c>
      <c r="K128" s="38">
        <f>_xlfn.XLOOKUP(Table3[[#This Row],[Performance Band]],Table2[Performance_Band],Table2[Bonus_Percentage],"N/A",0)</f>
        <v>0</v>
      </c>
      <c r="L128" s="19">
        <f>Table3[[#This Row],[Salary]]*Table3[[#This Row],[Bonus percentage]]</f>
        <v>0</v>
      </c>
      <c r="M128" s="18" t="str" cm="1">
        <f t="array" ref="M128">_xlfn.IFS(Table3[[#This Row],[Employment Status]]="LEFT","YES",Table3[[#This Row],[Employment Status]]="RESIGNED","YES","TRUE","NO")</f>
        <v>NO</v>
      </c>
    </row>
    <row r="129" spans="1:13" hidden="1" x14ac:dyDescent="0.35">
      <c r="A129" t="s">
        <v>176</v>
      </c>
      <c r="B129" s="20" t="s">
        <v>240</v>
      </c>
      <c r="C129" t="s">
        <v>20</v>
      </c>
      <c r="D129" s="36">
        <v>43183</v>
      </c>
      <c r="E129" s="23">
        <v>46390</v>
      </c>
      <c r="F129" s="31">
        <v>95</v>
      </c>
      <c r="G129" t="s">
        <v>349</v>
      </c>
      <c r="H129" s="18" t="str">
        <f>_xlfn.XLOOKUP(UPPER(TRIM(C129)), Lookup_Departments!$A$2:$A$6, Lookup_Departments!$B$2:$B$6, "Unknown Dept")</f>
        <v>Finance</v>
      </c>
      <c r="I129" s="33">
        <f ca="1">DATEDIF(Table3[[#This Row],[Hire Date]],TODAY(),"Y")</f>
        <v>8</v>
      </c>
      <c r="J129" s="18" t="str">
        <f>_xlfn.XLOOKUP(Table3[[#This Row],[Perf_Score]],Table2[Min_Score],Table2[Performance_Band],"N/A",-1)</f>
        <v>Outstanding</v>
      </c>
      <c r="K129" s="38">
        <f>_xlfn.XLOOKUP(Table3[[#This Row],[Performance Band]],Table2[Performance_Band],Table2[Bonus_Percentage],"N/A",0)</f>
        <v>0.12</v>
      </c>
      <c r="L129" s="19">
        <f>Table3[[#This Row],[Salary]]*Table3[[#This Row],[Bonus percentage]]</f>
        <v>5566.8</v>
      </c>
      <c r="M129" s="18" t="str" cm="1">
        <f t="array" ref="M129">_xlfn.IFS(Table3[[#This Row],[Employment Status]]="LEFT","YES",Table3[[#This Row],[Employment Status]]="RESIGNED","YES","TRUE","NO")</f>
        <v>NO</v>
      </c>
    </row>
    <row r="130" spans="1:13" x14ac:dyDescent="0.35">
      <c r="A130" t="s">
        <v>177</v>
      </c>
      <c r="B130" s="20" t="s">
        <v>239</v>
      </c>
      <c r="C130" t="s">
        <v>63</v>
      </c>
      <c r="D130" s="36">
        <v>43305</v>
      </c>
      <c r="E130" s="23">
        <v>111920</v>
      </c>
      <c r="F130" s="31">
        <v>90</v>
      </c>
      <c r="G130" t="s">
        <v>350</v>
      </c>
      <c r="H130" s="18" t="str">
        <f>_xlfn.XLOOKUP(UPPER(TRIM(C130)), Lookup_Departments!$A$2:$A$6, Lookup_Departments!$B$2:$B$6, "Unknown Dept")</f>
        <v>Human Resources</v>
      </c>
      <c r="I130" s="33">
        <f ca="1">DATEDIF(Table3[[#This Row],[Hire Date]],TODAY(),"Y")</f>
        <v>7</v>
      </c>
      <c r="J130" s="18" t="str">
        <f>_xlfn.XLOOKUP(Table3[[#This Row],[Perf_Score]],Table2[Min_Score],Table2[Performance_Band],"N/A",-1)</f>
        <v>Exceeding</v>
      </c>
      <c r="K130" s="38">
        <f>_xlfn.XLOOKUP(Table3[[#This Row],[Performance Band]],Table2[Performance_Band],Table2[Bonus_Percentage],"N/A",0)</f>
        <v>0.08</v>
      </c>
      <c r="L130" s="19">
        <f>Table3[[#This Row],[Salary]]*Table3[[#This Row],[Bonus percentage]]</f>
        <v>8953.6</v>
      </c>
      <c r="M130" s="18" t="str" cm="1">
        <f t="array" ref="M130">_xlfn.IFS(Table3[[#This Row],[Employment Status]]="LEFT","YES",Table3[[#This Row],[Employment Status]]="RESIGNED","YES","TRUE","NO")</f>
        <v>YES</v>
      </c>
    </row>
    <row r="131" spans="1:13" x14ac:dyDescent="0.35">
      <c r="A131" t="s">
        <v>178</v>
      </c>
      <c r="B131" s="20" t="s">
        <v>337</v>
      </c>
      <c r="C131" t="s">
        <v>91</v>
      </c>
      <c r="D131" s="36">
        <v>43301</v>
      </c>
      <c r="E131" s="23" t="s">
        <v>179</v>
      </c>
      <c r="F131" s="31">
        <v>42</v>
      </c>
      <c r="G131" t="s">
        <v>349</v>
      </c>
      <c r="H131" s="18" t="str">
        <f>_xlfn.XLOOKUP(UPPER(TRIM(C131)), Lookup_Departments!$A$2:$A$6, Lookup_Departments!$B$2:$B$6, "Unknown Dept")</f>
        <v>Human Resources</v>
      </c>
      <c r="I131" s="33">
        <f ca="1">DATEDIF(Table3[[#This Row],[Hire Date]],TODAY(),"Y")</f>
        <v>7</v>
      </c>
      <c r="J131" s="18" t="str">
        <f>_xlfn.XLOOKUP(Table3[[#This Row],[Perf_Score]],Table2[Min_Score],Table2[Performance_Band],"N/A",-1)</f>
        <v>Needs Improvement</v>
      </c>
      <c r="K131" s="38">
        <f>_xlfn.XLOOKUP(Table3[[#This Row],[Performance Band]],Table2[Performance_Band],Table2[Bonus_Percentage],"N/A",0)</f>
        <v>0</v>
      </c>
      <c r="L131" s="19">
        <f>Table3[[#This Row],[Salary]]*Table3[[#This Row],[Bonus percentage]]</f>
        <v>0</v>
      </c>
      <c r="M131" s="18" t="str" cm="1">
        <f t="array" ref="M131">_xlfn.IFS(Table3[[#This Row],[Employment Status]]="LEFT","YES",Table3[[#This Row],[Employment Status]]="RESIGNED","YES","TRUE","NO")</f>
        <v>NO</v>
      </c>
    </row>
    <row r="132" spans="1:13" x14ac:dyDescent="0.35">
      <c r="A132" t="s">
        <v>180</v>
      </c>
      <c r="B132" s="20" t="s">
        <v>338</v>
      </c>
      <c r="C132" t="s">
        <v>29</v>
      </c>
      <c r="D132" s="36">
        <v>42433</v>
      </c>
      <c r="E132" s="23" t="s">
        <v>181</v>
      </c>
      <c r="F132" s="31">
        <v>88</v>
      </c>
      <c r="G132" t="s">
        <v>351</v>
      </c>
      <c r="H132" s="18" t="str">
        <f>_xlfn.XLOOKUP(UPPER(TRIM(C132)), Lookup_Departments!$A$2:$A$6, Lookup_Departments!$B$2:$B$6, "Unknown Dept")</f>
        <v>Sales</v>
      </c>
      <c r="I132" s="33">
        <f ca="1">DATEDIF(Table3[[#This Row],[Hire Date]],TODAY(),"Y")</f>
        <v>10</v>
      </c>
      <c r="J132" s="18" t="str">
        <f>_xlfn.XLOOKUP(Table3[[#This Row],[Perf_Score]],Table2[Min_Score],Table2[Performance_Band],"N/A",-1)</f>
        <v>Exceeding</v>
      </c>
      <c r="K132" s="38">
        <f>_xlfn.XLOOKUP(Table3[[#This Row],[Performance Band]],Table2[Performance_Band],Table2[Bonus_Percentage],"N/A",0)</f>
        <v>0.08</v>
      </c>
      <c r="L132" s="19">
        <f>Table3[[#This Row],[Salary]]*Table3[[#This Row],[Bonus percentage]]</f>
        <v>8849.44</v>
      </c>
      <c r="M132" s="18" t="str" cm="1">
        <f t="array" ref="M132">_xlfn.IFS(Table3[[#This Row],[Employment Status]]="LEFT","YES",Table3[[#This Row],[Employment Status]]="RESIGNED","YES","TRUE","NO")</f>
        <v>YES</v>
      </c>
    </row>
    <row r="133" spans="1:13" hidden="1" x14ac:dyDescent="0.35">
      <c r="A133" t="s">
        <v>182</v>
      </c>
      <c r="B133" s="20" t="s">
        <v>339</v>
      </c>
      <c r="C133" t="s">
        <v>24</v>
      </c>
      <c r="D133" s="36">
        <v>42330</v>
      </c>
      <c r="E133" s="23">
        <v>108395</v>
      </c>
      <c r="F133" s="31">
        <v>78</v>
      </c>
      <c r="G133" t="s">
        <v>350</v>
      </c>
      <c r="H133" s="18" t="str">
        <f>_xlfn.XLOOKUP(UPPER(TRIM(C133)), Lookup_Departments!$A$2:$A$6, Lookup_Departments!$B$2:$B$6, "Unknown Dept")</f>
        <v>Unknown Dept</v>
      </c>
      <c r="I133" s="33">
        <f ca="1">DATEDIF(Table3[[#This Row],[Hire Date]],TODAY(),"Y")</f>
        <v>10</v>
      </c>
      <c r="J133" s="18" t="str">
        <f>_xlfn.XLOOKUP(Table3[[#This Row],[Perf_Score]],Table2[Min_Score],Table2[Performance_Band],"N/A",-1)</f>
        <v>Achieving</v>
      </c>
      <c r="K133" s="38">
        <f>_xlfn.XLOOKUP(Table3[[#This Row],[Performance Band]],Table2[Performance_Band],Table2[Bonus_Percentage],"N/A",0)</f>
        <v>0.05</v>
      </c>
      <c r="L133" s="19">
        <f>Table3[[#This Row],[Salary]]*Table3[[#This Row],[Bonus percentage]]</f>
        <v>5419.75</v>
      </c>
      <c r="M133" s="18" t="str" cm="1">
        <f t="array" ref="M133">_xlfn.IFS(Table3[[#This Row],[Employment Status]]="LEFT","YES",Table3[[#This Row],[Employment Status]]="RESIGNED","YES","TRUE","NO")</f>
        <v>YES</v>
      </c>
    </row>
    <row r="134" spans="1:13" x14ac:dyDescent="0.35">
      <c r="A134" t="s">
        <v>183</v>
      </c>
      <c r="B134" s="20" t="s">
        <v>238</v>
      </c>
      <c r="C134" t="s">
        <v>20</v>
      </c>
      <c r="D134" s="36">
        <v>44643</v>
      </c>
      <c r="E134" s="23">
        <v>88005</v>
      </c>
      <c r="F134" s="31">
        <v>69</v>
      </c>
      <c r="G134" t="s">
        <v>349</v>
      </c>
      <c r="H134" s="18" t="str">
        <f>_xlfn.XLOOKUP(UPPER(TRIM(C134)), Lookup_Departments!$A$2:$A$6, Lookup_Departments!$B$2:$B$6, "Unknown Dept")</f>
        <v>Finance</v>
      </c>
      <c r="I134" s="33">
        <f ca="1">DATEDIF(Table3[[#This Row],[Hire Date]],TODAY(),"Y")</f>
        <v>4</v>
      </c>
      <c r="J134" s="18" t="str">
        <f>_xlfn.XLOOKUP(Table3[[#This Row],[Perf_Score]],Table2[Min_Score],Table2[Performance_Band],"N/A",-1)</f>
        <v>Developing</v>
      </c>
      <c r="K134" s="38">
        <f>_xlfn.XLOOKUP(Table3[[#This Row],[Performance Band]],Table2[Performance_Band],Table2[Bonus_Percentage],"N/A",0)</f>
        <v>0.02</v>
      </c>
      <c r="L134" s="19">
        <f>Table3[[#This Row],[Salary]]*Table3[[#This Row],[Bonus percentage]]</f>
        <v>1760.1000000000001</v>
      </c>
      <c r="M134" s="18" t="str" cm="1">
        <f t="array" ref="M134">_xlfn.IFS(Table3[[#This Row],[Employment Status]]="LEFT","YES",Table3[[#This Row],[Employment Status]]="RESIGNED","YES","TRUE","NO")</f>
        <v>NO</v>
      </c>
    </row>
    <row r="135" spans="1:13" x14ac:dyDescent="0.35">
      <c r="A135" t="s">
        <v>184</v>
      </c>
      <c r="B135" s="20" t="s">
        <v>340</v>
      </c>
      <c r="C135" t="s">
        <v>14</v>
      </c>
      <c r="D135" s="36">
        <v>42944</v>
      </c>
      <c r="E135" s="23">
        <v>83007</v>
      </c>
      <c r="F135" s="31">
        <v>82</v>
      </c>
      <c r="G135" t="s">
        <v>349</v>
      </c>
      <c r="H135" s="18" t="str">
        <f>_xlfn.XLOOKUP(UPPER(TRIM(C135)), Lookup_Departments!$A$2:$A$6, Lookup_Departments!$B$2:$B$6, "Unknown Dept")</f>
        <v>Marketing</v>
      </c>
      <c r="I135" s="33">
        <f ca="1">DATEDIF(Table3[[#This Row],[Hire Date]],TODAY(),"Y")</f>
        <v>8</v>
      </c>
      <c r="J135" s="18" t="str">
        <f>_xlfn.XLOOKUP(Table3[[#This Row],[Perf_Score]],Table2[Min_Score],Table2[Performance_Band],"N/A",-1)</f>
        <v>Achieving</v>
      </c>
      <c r="K135" s="38">
        <f>_xlfn.XLOOKUP(Table3[[#This Row],[Performance Band]],Table2[Performance_Band],Table2[Bonus_Percentage],"N/A",0)</f>
        <v>0.05</v>
      </c>
      <c r="L135" s="19">
        <f>Table3[[#This Row],[Salary]]*Table3[[#This Row],[Bonus percentage]]</f>
        <v>4150.3500000000004</v>
      </c>
      <c r="M135" s="18" t="str" cm="1">
        <f t="array" ref="M135">_xlfn.IFS(Table3[[#This Row],[Employment Status]]="LEFT","YES",Table3[[#This Row],[Employment Status]]="RESIGNED","YES","TRUE","NO")</f>
        <v>NO</v>
      </c>
    </row>
    <row r="136" spans="1:13" x14ac:dyDescent="0.35">
      <c r="A136" t="s">
        <v>185</v>
      </c>
      <c r="B136" s="20" t="s">
        <v>341</v>
      </c>
      <c r="C136" t="s">
        <v>11</v>
      </c>
      <c r="D136" s="36">
        <v>45235</v>
      </c>
      <c r="E136" s="23" t="s">
        <v>186</v>
      </c>
      <c r="F136" s="31">
        <v>68</v>
      </c>
      <c r="G136" t="s">
        <v>349</v>
      </c>
      <c r="H136" s="18" t="str">
        <f>_xlfn.XLOOKUP(UPPER(TRIM(C136)), Lookup_Departments!$A$2:$A$6, Lookup_Departments!$B$2:$B$6, "Unknown Dept")</f>
        <v>Information Technology</v>
      </c>
      <c r="I136" s="33">
        <f ca="1">DATEDIF(Table3[[#This Row],[Hire Date]],TODAY(),"Y")</f>
        <v>2</v>
      </c>
      <c r="J136" s="18" t="str">
        <f>_xlfn.XLOOKUP(Table3[[#This Row],[Perf_Score]],Table2[Min_Score],Table2[Performance_Band],"N/A",-1)</f>
        <v>Developing</v>
      </c>
      <c r="K136" s="38">
        <f>_xlfn.XLOOKUP(Table3[[#This Row],[Performance Band]],Table2[Performance_Band],Table2[Bonus_Percentage],"N/A",0)</f>
        <v>0.02</v>
      </c>
      <c r="L136" s="19">
        <f>Table3[[#This Row],[Salary]]*Table3[[#This Row],[Bonus percentage]]</f>
        <v>1230.94</v>
      </c>
      <c r="M136" s="18" t="str" cm="1">
        <f t="array" ref="M136">_xlfn.IFS(Table3[[#This Row],[Employment Status]]="LEFT","YES",Table3[[#This Row],[Employment Status]]="RESIGNED","YES","TRUE","NO")</f>
        <v>NO</v>
      </c>
    </row>
    <row r="137" spans="1:13" x14ac:dyDescent="0.35">
      <c r="A137" t="s">
        <v>187</v>
      </c>
      <c r="B137" s="20" t="s">
        <v>342</v>
      </c>
      <c r="C137" t="s">
        <v>32</v>
      </c>
      <c r="D137" s="36">
        <v>44639</v>
      </c>
      <c r="E137" s="23">
        <v>82713</v>
      </c>
      <c r="F137" s="31">
        <v>52</v>
      </c>
      <c r="G137" t="s">
        <v>349</v>
      </c>
      <c r="H137" s="18" t="str">
        <f>_xlfn.XLOOKUP(UPPER(TRIM(C137)), Lookup_Departments!$A$2:$A$6, Lookup_Departments!$B$2:$B$6, "Unknown Dept")</f>
        <v>Sales</v>
      </c>
      <c r="I137" s="33">
        <f ca="1">DATEDIF(Table3[[#This Row],[Hire Date]],TODAY(),"Y")</f>
        <v>4</v>
      </c>
      <c r="J137" s="18" t="str">
        <f>_xlfn.XLOOKUP(Table3[[#This Row],[Perf_Score]],Table2[Min_Score],Table2[Performance_Band],"N/A",-1)</f>
        <v>Developing</v>
      </c>
      <c r="K137" s="38">
        <f>_xlfn.XLOOKUP(Table3[[#This Row],[Performance Band]],Table2[Performance_Band],Table2[Bonus_Percentage],"N/A",0)</f>
        <v>0.02</v>
      </c>
      <c r="L137" s="19">
        <f>Table3[[#This Row],[Salary]]*Table3[[#This Row],[Bonus percentage]]</f>
        <v>1654.26</v>
      </c>
      <c r="M137" s="18" t="str" cm="1">
        <f t="array" ref="M137">_xlfn.IFS(Table3[[#This Row],[Employment Status]]="LEFT","YES",Table3[[#This Row],[Employment Status]]="RESIGNED","YES","TRUE","NO")</f>
        <v>NO</v>
      </c>
    </row>
    <row r="138" spans="1:13" hidden="1" x14ac:dyDescent="0.35">
      <c r="A138" t="s">
        <v>188</v>
      </c>
      <c r="B138" s="20" t="s">
        <v>343</v>
      </c>
      <c r="C138" t="s">
        <v>24</v>
      </c>
      <c r="D138" s="36">
        <v>43091</v>
      </c>
      <c r="E138" s="23">
        <v>50399</v>
      </c>
      <c r="F138" s="31">
        <v>92</v>
      </c>
      <c r="G138" t="s">
        <v>350</v>
      </c>
      <c r="H138" s="18" t="str">
        <f>_xlfn.XLOOKUP(UPPER(TRIM(C138)), Lookup_Departments!$A$2:$A$6, Lookup_Departments!$B$2:$B$6, "Unknown Dept")</f>
        <v>Unknown Dept</v>
      </c>
      <c r="I138" s="33">
        <f ca="1">DATEDIF(Table3[[#This Row],[Hire Date]],TODAY(),"Y")</f>
        <v>8</v>
      </c>
      <c r="J138" s="18" t="str">
        <f>_xlfn.XLOOKUP(Table3[[#This Row],[Perf_Score]],Table2[Min_Score],Table2[Performance_Band],"N/A",-1)</f>
        <v>Exceeding</v>
      </c>
      <c r="K138" s="38">
        <f>_xlfn.XLOOKUP(Table3[[#This Row],[Performance Band]],Table2[Performance_Band],Table2[Bonus_Percentage],"N/A",0)</f>
        <v>0.08</v>
      </c>
      <c r="L138" s="19">
        <f>Table3[[#This Row],[Salary]]*Table3[[#This Row],[Bonus percentage]]</f>
        <v>4031.92</v>
      </c>
      <c r="M138" s="18" t="str" cm="1">
        <f t="array" ref="M138">_xlfn.IFS(Table3[[#This Row],[Employment Status]]="LEFT","YES",Table3[[#This Row],[Employment Status]]="RESIGNED","YES","TRUE","NO")</f>
        <v>YES</v>
      </c>
    </row>
    <row r="139" spans="1:13" x14ac:dyDescent="0.35">
      <c r="A139" t="s">
        <v>189</v>
      </c>
      <c r="B139" s="20" t="s">
        <v>237</v>
      </c>
      <c r="C139" t="s">
        <v>20</v>
      </c>
      <c r="D139" s="36">
        <v>43233</v>
      </c>
      <c r="E139" s="23">
        <v>82713</v>
      </c>
      <c r="F139" s="31">
        <v>62</v>
      </c>
      <c r="G139" t="s">
        <v>349</v>
      </c>
      <c r="H139" s="18" t="str">
        <f>_xlfn.XLOOKUP(UPPER(TRIM(C139)), Lookup_Departments!$A$2:$A$6, Lookup_Departments!$B$2:$B$6, "Unknown Dept")</f>
        <v>Finance</v>
      </c>
      <c r="I139" s="33">
        <f ca="1">DATEDIF(Table3[[#This Row],[Hire Date]],TODAY(),"Y")</f>
        <v>8</v>
      </c>
      <c r="J139" s="18" t="str">
        <f>_xlfn.XLOOKUP(Table3[[#This Row],[Perf_Score]],Table2[Min_Score],Table2[Performance_Band],"N/A",-1)</f>
        <v>Developing</v>
      </c>
      <c r="K139" s="38">
        <f>_xlfn.XLOOKUP(Table3[[#This Row],[Performance Band]],Table2[Performance_Band],Table2[Bonus_Percentage],"N/A",0)</f>
        <v>0.02</v>
      </c>
      <c r="L139" s="19">
        <f>Table3[[#This Row],[Salary]]*Table3[[#This Row],[Bonus percentage]]</f>
        <v>1654.26</v>
      </c>
      <c r="M139" s="18" t="str" cm="1">
        <f t="array" ref="M139">_xlfn.IFS(Table3[[#This Row],[Employment Status]]="LEFT","YES",Table3[[#This Row],[Employment Status]]="RESIGNED","YES","TRUE","NO")</f>
        <v>NO</v>
      </c>
    </row>
    <row r="140" spans="1:13" hidden="1" x14ac:dyDescent="0.35">
      <c r="A140" t="s">
        <v>190</v>
      </c>
      <c r="B140" s="20" t="s">
        <v>344</v>
      </c>
      <c r="C140" t="s">
        <v>24</v>
      </c>
      <c r="D140" s="36">
        <v>44437</v>
      </c>
      <c r="E140" s="23">
        <v>52720</v>
      </c>
      <c r="F140" s="31">
        <v>68</v>
      </c>
      <c r="G140" t="s">
        <v>349</v>
      </c>
      <c r="H140" s="18" t="str">
        <f>_xlfn.XLOOKUP(UPPER(TRIM(C140)), Lookup_Departments!$A$2:$A$6, Lookup_Departments!$B$2:$B$6, "Unknown Dept")</f>
        <v>Unknown Dept</v>
      </c>
      <c r="I140" s="33">
        <f ca="1">DATEDIF(Table3[[#This Row],[Hire Date]],TODAY(),"Y")</f>
        <v>4</v>
      </c>
      <c r="J140" s="18" t="str">
        <f>_xlfn.XLOOKUP(Table3[[#This Row],[Perf_Score]],Table2[Min_Score],Table2[Performance_Band],"N/A",-1)</f>
        <v>Developing</v>
      </c>
      <c r="K140" s="38">
        <f>_xlfn.XLOOKUP(Table3[[#This Row],[Performance Band]],Table2[Performance_Band],Table2[Bonus_Percentage],"N/A",0)</f>
        <v>0.02</v>
      </c>
      <c r="L140" s="19">
        <f>Table3[[#This Row],[Salary]]*Table3[[#This Row],[Bonus percentage]]</f>
        <v>1054.4000000000001</v>
      </c>
      <c r="M140" s="18" t="str" cm="1">
        <f t="array" ref="M140">_xlfn.IFS(Table3[[#This Row],[Employment Status]]="LEFT","YES",Table3[[#This Row],[Employment Status]]="RESIGNED","YES","TRUE","NO")</f>
        <v>NO</v>
      </c>
    </row>
    <row r="141" spans="1:13" hidden="1" x14ac:dyDescent="0.35">
      <c r="A141" t="s">
        <v>191</v>
      </c>
      <c r="B141" s="20" t="s">
        <v>345</v>
      </c>
      <c r="C141" t="s">
        <v>24</v>
      </c>
      <c r="D141" s="36">
        <v>43360</v>
      </c>
      <c r="E141" s="23">
        <v>65065</v>
      </c>
      <c r="F141" s="31">
        <v>98</v>
      </c>
      <c r="G141" t="s">
        <v>349</v>
      </c>
      <c r="H141" s="18" t="str">
        <f>_xlfn.XLOOKUP(UPPER(TRIM(C141)), Lookup_Departments!$A$2:$A$6, Lookup_Departments!$B$2:$B$6, "Unknown Dept")</f>
        <v>Unknown Dept</v>
      </c>
      <c r="I141" s="33">
        <f ca="1">DATEDIF(Table3[[#This Row],[Hire Date]],TODAY(),"Y")</f>
        <v>7</v>
      </c>
      <c r="J141" s="18" t="str">
        <f>_xlfn.XLOOKUP(Table3[[#This Row],[Perf_Score]],Table2[Min_Score],Table2[Performance_Band],"N/A",-1)</f>
        <v>Outstanding</v>
      </c>
      <c r="K141" s="38">
        <f>_xlfn.XLOOKUP(Table3[[#This Row],[Performance Band]],Table2[Performance_Band],Table2[Bonus_Percentage],"N/A",0)</f>
        <v>0.12</v>
      </c>
      <c r="L141" s="19">
        <f>Table3[[#This Row],[Salary]]*Table3[[#This Row],[Bonus percentage]]</f>
        <v>7807.7999999999993</v>
      </c>
      <c r="M141" s="18" t="str" cm="1">
        <f t="array" ref="M141">_xlfn.IFS(Table3[[#This Row],[Employment Status]]="LEFT","YES",Table3[[#This Row],[Employment Status]]="RESIGNED","YES","TRUE","NO")</f>
        <v>NO</v>
      </c>
    </row>
    <row r="142" spans="1:13" x14ac:dyDescent="0.35">
      <c r="A142" t="s">
        <v>192</v>
      </c>
      <c r="B142" s="20" t="s">
        <v>339</v>
      </c>
      <c r="C142" t="s">
        <v>29</v>
      </c>
      <c r="D142" s="36">
        <v>44375</v>
      </c>
      <c r="E142" s="23">
        <v>82713</v>
      </c>
      <c r="F142" s="31">
        <v>94</v>
      </c>
      <c r="G142" t="s">
        <v>351</v>
      </c>
      <c r="H142" s="18" t="str">
        <f>_xlfn.XLOOKUP(UPPER(TRIM(C142)), Lookup_Departments!$A$2:$A$6, Lookup_Departments!$B$2:$B$6, "Unknown Dept")</f>
        <v>Sales</v>
      </c>
      <c r="I142" s="33">
        <f ca="1">DATEDIF(Table3[[#This Row],[Hire Date]],TODAY(),"Y")</f>
        <v>5</v>
      </c>
      <c r="J142" s="18" t="str">
        <f>_xlfn.XLOOKUP(Table3[[#This Row],[Perf_Score]],Table2[Min_Score],Table2[Performance_Band],"N/A",-1)</f>
        <v>Exceeding</v>
      </c>
      <c r="K142" s="38">
        <f>_xlfn.XLOOKUP(Table3[[#This Row],[Performance Band]],Table2[Performance_Band],Table2[Bonus_Percentage],"N/A",0)</f>
        <v>0.08</v>
      </c>
      <c r="L142" s="19">
        <f>Table3[[#This Row],[Salary]]*Table3[[#This Row],[Bonus percentage]]</f>
        <v>6617.04</v>
      </c>
      <c r="M142" s="18" t="str" cm="1">
        <f t="array" ref="M142">_xlfn.IFS(Table3[[#This Row],[Employment Status]]="LEFT","YES",Table3[[#This Row],[Employment Status]]="RESIGNED","YES","TRUE","NO")</f>
        <v>YES</v>
      </c>
    </row>
    <row r="143" spans="1:13" hidden="1" x14ac:dyDescent="0.35">
      <c r="A143" t="s">
        <v>193</v>
      </c>
      <c r="B143" s="20" t="s">
        <v>339</v>
      </c>
      <c r="C143" t="s">
        <v>24</v>
      </c>
      <c r="D143" s="36">
        <v>43011</v>
      </c>
      <c r="E143" s="23" t="s">
        <v>194</v>
      </c>
      <c r="F143" s="31">
        <v>57</v>
      </c>
      <c r="G143" t="s">
        <v>351</v>
      </c>
      <c r="H143" s="18" t="str">
        <f>_xlfn.XLOOKUP(UPPER(TRIM(C143)), Lookup_Departments!$A$2:$A$6, Lookup_Departments!$B$2:$B$6, "Unknown Dept")</f>
        <v>Unknown Dept</v>
      </c>
      <c r="I143" s="33">
        <f ca="1">DATEDIF(Table3[[#This Row],[Hire Date]],TODAY(),"Y")</f>
        <v>8</v>
      </c>
      <c r="J143" s="18" t="str">
        <f>_xlfn.XLOOKUP(Table3[[#This Row],[Perf_Score]],Table2[Min_Score],Table2[Performance_Band],"N/A",-1)</f>
        <v>Developing</v>
      </c>
      <c r="K143" s="38">
        <f>_xlfn.XLOOKUP(Table3[[#This Row],[Performance Band]],Table2[Performance_Band],Table2[Bonus_Percentage],"N/A",0)</f>
        <v>0.02</v>
      </c>
      <c r="L143" s="19">
        <f>Table3[[#This Row],[Salary]]*Table3[[#This Row],[Bonus percentage]]</f>
        <v>2162.38</v>
      </c>
      <c r="M143" s="18" t="str" cm="1">
        <f t="array" ref="M143">_xlfn.IFS(Table3[[#This Row],[Employment Status]]="LEFT","YES",Table3[[#This Row],[Employment Status]]="RESIGNED","YES","TRUE","NO")</f>
        <v>YES</v>
      </c>
    </row>
    <row r="144" spans="1:13" hidden="1" x14ac:dyDescent="0.35">
      <c r="A144" t="s">
        <v>195</v>
      </c>
      <c r="B144" s="20" t="s">
        <v>291</v>
      </c>
      <c r="C144" t="s">
        <v>54</v>
      </c>
      <c r="D144" s="36">
        <v>42299</v>
      </c>
      <c r="E144" s="23">
        <v>82713</v>
      </c>
      <c r="F144" s="31">
        <v>96</v>
      </c>
      <c r="G144" t="s">
        <v>349</v>
      </c>
      <c r="H144" s="18" t="str">
        <f>_xlfn.XLOOKUP(UPPER(TRIM(C144)), Lookup_Departments!$A$2:$A$6, Lookup_Departments!$B$2:$B$6, "Unknown Dept")</f>
        <v>Information Technology</v>
      </c>
      <c r="I144" s="33">
        <f ca="1">DATEDIF(Table3[[#This Row],[Hire Date]],TODAY(),"Y")</f>
        <v>10</v>
      </c>
      <c r="J144" s="18" t="str">
        <f>_xlfn.XLOOKUP(Table3[[#This Row],[Perf_Score]],Table2[Min_Score],Table2[Performance_Band],"N/A",-1)</f>
        <v>Outstanding</v>
      </c>
      <c r="K144" s="38">
        <f>_xlfn.XLOOKUP(Table3[[#This Row],[Performance Band]],Table2[Performance_Band],Table2[Bonus_Percentage],"N/A",0)</f>
        <v>0.12</v>
      </c>
      <c r="L144" s="19">
        <f>Table3[[#This Row],[Salary]]*Table3[[#This Row],[Bonus percentage]]</f>
        <v>9925.56</v>
      </c>
      <c r="M144" s="18" t="str" cm="1">
        <f t="array" ref="M144">_xlfn.IFS(Table3[[#This Row],[Employment Status]]="LEFT","YES",Table3[[#This Row],[Employment Status]]="RESIGNED","YES","TRUE","NO")</f>
        <v>NO</v>
      </c>
    </row>
    <row r="145" spans="1:13" x14ac:dyDescent="0.35">
      <c r="A145" t="s">
        <v>196</v>
      </c>
      <c r="B145" s="20" t="s">
        <v>293</v>
      </c>
      <c r="C145" t="s">
        <v>63</v>
      </c>
      <c r="D145" s="36">
        <v>43257</v>
      </c>
      <c r="E145" s="23">
        <v>106896</v>
      </c>
      <c r="F145" s="31">
        <v>52</v>
      </c>
      <c r="G145" t="s">
        <v>350</v>
      </c>
      <c r="H145" s="18" t="str">
        <f>_xlfn.XLOOKUP(UPPER(TRIM(C145)), Lookup_Departments!$A$2:$A$6, Lookup_Departments!$B$2:$B$6, "Unknown Dept")</f>
        <v>Human Resources</v>
      </c>
      <c r="I145" s="33">
        <f ca="1">DATEDIF(Table3[[#This Row],[Hire Date]],TODAY(),"Y")</f>
        <v>8</v>
      </c>
      <c r="J145" s="18" t="str">
        <f>_xlfn.XLOOKUP(Table3[[#This Row],[Perf_Score]],Table2[Min_Score],Table2[Performance_Band],"N/A",-1)</f>
        <v>Developing</v>
      </c>
      <c r="K145" s="38">
        <f>_xlfn.XLOOKUP(Table3[[#This Row],[Performance Band]],Table2[Performance_Band],Table2[Bonus_Percentage],"N/A",0)</f>
        <v>0.02</v>
      </c>
      <c r="L145" s="19">
        <f>Table3[[#This Row],[Salary]]*Table3[[#This Row],[Bonus percentage]]</f>
        <v>2137.92</v>
      </c>
      <c r="M145" s="18" t="str" cm="1">
        <f t="array" ref="M145">_xlfn.IFS(Table3[[#This Row],[Employment Status]]="LEFT","YES",Table3[[#This Row],[Employment Status]]="RESIGNED","YES","TRUE","NO")</f>
        <v>YES</v>
      </c>
    </row>
    <row r="146" spans="1:13" x14ac:dyDescent="0.35">
      <c r="A146" t="s">
        <v>197</v>
      </c>
      <c r="B146" s="20" t="s">
        <v>293</v>
      </c>
      <c r="C146" t="s">
        <v>11</v>
      </c>
      <c r="D146" s="36">
        <v>42932</v>
      </c>
      <c r="E146" s="23">
        <v>112887</v>
      </c>
      <c r="F146" s="31">
        <v>59</v>
      </c>
      <c r="G146" t="s">
        <v>349</v>
      </c>
      <c r="H146" s="18" t="str">
        <f>_xlfn.XLOOKUP(UPPER(TRIM(C146)), Lookup_Departments!$A$2:$A$6, Lookup_Departments!$B$2:$B$6, "Unknown Dept")</f>
        <v>Information Technology</v>
      </c>
      <c r="I146" s="33">
        <f ca="1">DATEDIF(Table3[[#This Row],[Hire Date]],TODAY(),"Y")</f>
        <v>8</v>
      </c>
      <c r="J146" s="18" t="str">
        <f>_xlfn.XLOOKUP(Table3[[#This Row],[Perf_Score]],Table2[Min_Score],Table2[Performance_Band],"N/A",-1)</f>
        <v>Developing</v>
      </c>
      <c r="K146" s="38">
        <f>_xlfn.XLOOKUP(Table3[[#This Row],[Performance Band]],Table2[Performance_Band],Table2[Bonus_Percentage],"N/A",0)</f>
        <v>0.02</v>
      </c>
      <c r="L146" s="19">
        <f>Table3[[#This Row],[Salary]]*Table3[[#This Row],[Bonus percentage]]</f>
        <v>2257.7400000000002</v>
      </c>
      <c r="M146" s="18" t="str" cm="1">
        <f t="array" ref="M146">_xlfn.IFS(Table3[[#This Row],[Employment Status]]="LEFT","YES",Table3[[#This Row],[Employment Status]]="RESIGNED","YES","TRUE","NO")</f>
        <v>NO</v>
      </c>
    </row>
    <row r="147" spans="1:13" x14ac:dyDescent="0.35">
      <c r="A147" t="s">
        <v>198</v>
      </c>
      <c r="B147" s="20" t="s">
        <v>236</v>
      </c>
      <c r="C147" t="s">
        <v>20</v>
      </c>
      <c r="D147" s="36">
        <v>42175</v>
      </c>
      <c r="E147" s="23">
        <v>85457</v>
      </c>
      <c r="F147" s="31">
        <v>79</v>
      </c>
      <c r="G147" t="s">
        <v>349</v>
      </c>
      <c r="H147" s="18" t="str">
        <f>_xlfn.XLOOKUP(UPPER(TRIM(C147)), Lookup_Departments!$A$2:$A$6, Lookup_Departments!$B$2:$B$6, "Unknown Dept")</f>
        <v>Finance</v>
      </c>
      <c r="I147" s="33">
        <f ca="1">DATEDIF(Table3[[#This Row],[Hire Date]],TODAY(),"Y")</f>
        <v>11</v>
      </c>
      <c r="J147" s="18" t="str">
        <f>_xlfn.XLOOKUP(Table3[[#This Row],[Perf_Score]],Table2[Min_Score],Table2[Performance_Band],"N/A",-1)</f>
        <v>Achieving</v>
      </c>
      <c r="K147" s="38">
        <f>_xlfn.XLOOKUP(Table3[[#This Row],[Performance Band]],Table2[Performance_Band],Table2[Bonus_Percentage],"N/A",0)</f>
        <v>0.05</v>
      </c>
      <c r="L147" s="19">
        <f>Table3[[#This Row],[Salary]]*Table3[[#This Row],[Bonus percentage]]</f>
        <v>4272.8500000000004</v>
      </c>
      <c r="M147" s="18" t="str" cm="1">
        <f t="array" ref="M147">_xlfn.IFS(Table3[[#This Row],[Employment Status]]="LEFT","YES",Table3[[#This Row],[Employment Status]]="RESIGNED","YES","TRUE","NO")</f>
        <v>NO</v>
      </c>
    </row>
    <row r="148" spans="1:13" x14ac:dyDescent="0.35">
      <c r="A148" t="s">
        <v>199</v>
      </c>
      <c r="B148" s="20" t="s">
        <v>346</v>
      </c>
      <c r="C148" t="s">
        <v>32</v>
      </c>
      <c r="D148" s="36">
        <v>43609</v>
      </c>
      <c r="E148" s="23">
        <v>62798</v>
      </c>
      <c r="F148" s="31">
        <v>30</v>
      </c>
      <c r="G148" t="s">
        <v>349</v>
      </c>
      <c r="H148" s="18" t="str">
        <f>_xlfn.XLOOKUP(UPPER(TRIM(C148)), Lookup_Departments!$A$2:$A$6, Lookup_Departments!$B$2:$B$6, "Unknown Dept")</f>
        <v>Sales</v>
      </c>
      <c r="I148" s="33">
        <f ca="1">DATEDIF(Table3[[#This Row],[Hire Date]],TODAY(),"Y")</f>
        <v>7</v>
      </c>
      <c r="J148" s="18" t="str">
        <f>_xlfn.XLOOKUP(Table3[[#This Row],[Perf_Score]],Table2[Min_Score],Table2[Performance_Band],"N/A",-1)</f>
        <v>Needs Improvement</v>
      </c>
      <c r="K148" s="38">
        <f>_xlfn.XLOOKUP(Table3[[#This Row],[Performance Band]],Table2[Performance_Band],Table2[Bonus_Percentage],"N/A",0)</f>
        <v>0</v>
      </c>
      <c r="L148" s="19">
        <f>Table3[[#This Row],[Salary]]*Table3[[#This Row],[Bonus percentage]]</f>
        <v>0</v>
      </c>
      <c r="M148" s="18" t="str" cm="1">
        <f t="array" ref="M148">_xlfn.IFS(Table3[[#This Row],[Employment Status]]="LEFT","YES",Table3[[#This Row],[Employment Status]]="RESIGNED","YES","TRUE","NO")</f>
        <v>NO</v>
      </c>
    </row>
    <row r="149" spans="1:13" hidden="1" x14ac:dyDescent="0.35">
      <c r="A149" t="s">
        <v>200</v>
      </c>
      <c r="B149" s="20" t="s">
        <v>347</v>
      </c>
      <c r="C149" t="s">
        <v>24</v>
      </c>
      <c r="D149" s="36">
        <v>43887</v>
      </c>
      <c r="E149" s="23">
        <v>47794</v>
      </c>
      <c r="F149" s="31">
        <v>73</v>
      </c>
      <c r="G149" t="s">
        <v>350</v>
      </c>
      <c r="H149" s="18" t="str">
        <f>_xlfn.XLOOKUP(UPPER(TRIM(C149)), Lookup_Departments!$A$2:$A$6, Lookup_Departments!$B$2:$B$6, "Unknown Dept")</f>
        <v>Unknown Dept</v>
      </c>
      <c r="I149" s="33">
        <f ca="1">DATEDIF(Table3[[#This Row],[Hire Date]],TODAY(),"Y")</f>
        <v>6</v>
      </c>
      <c r="J149" s="18" t="str">
        <f>_xlfn.XLOOKUP(Table3[[#This Row],[Perf_Score]],Table2[Min_Score],Table2[Performance_Band],"N/A",-1)</f>
        <v>Achieving</v>
      </c>
      <c r="K149" s="38">
        <f>_xlfn.XLOOKUP(Table3[[#This Row],[Performance Band]],Table2[Performance_Band],Table2[Bonus_Percentage],"N/A",0)</f>
        <v>0.05</v>
      </c>
      <c r="L149" s="19">
        <f>Table3[[#This Row],[Salary]]*Table3[[#This Row],[Bonus percentage]]</f>
        <v>2389.7000000000003</v>
      </c>
      <c r="M149" s="18" t="str" cm="1">
        <f t="array" ref="M149">_xlfn.IFS(Table3[[#This Row],[Employment Status]]="LEFT","YES",Table3[[#This Row],[Employment Status]]="RESIGNED","YES","TRUE","NO")</f>
        <v>YES</v>
      </c>
    </row>
    <row r="150" spans="1:13" x14ac:dyDescent="0.35">
      <c r="A150" t="s">
        <v>201</v>
      </c>
      <c r="B150" s="20" t="s">
        <v>331</v>
      </c>
      <c r="C150" t="s">
        <v>14</v>
      </c>
      <c r="D150" s="36">
        <v>44991</v>
      </c>
      <c r="E150" s="23">
        <v>93094</v>
      </c>
      <c r="F150" s="31">
        <v>74</v>
      </c>
      <c r="G150" t="s">
        <v>349</v>
      </c>
      <c r="H150" s="18" t="str">
        <f>_xlfn.XLOOKUP(UPPER(TRIM(C150)), Lookup_Departments!$A$2:$A$6, Lookup_Departments!$B$2:$B$6, "Unknown Dept")</f>
        <v>Marketing</v>
      </c>
      <c r="I150" s="33">
        <f ca="1">DATEDIF(Table3[[#This Row],[Hire Date]],TODAY(),"Y")</f>
        <v>3</v>
      </c>
      <c r="J150" s="18" t="str">
        <f>_xlfn.XLOOKUP(Table3[[#This Row],[Perf_Score]],Table2[Min_Score],Table2[Performance_Band],"N/A",-1)</f>
        <v>Achieving</v>
      </c>
      <c r="K150" s="38">
        <f>_xlfn.XLOOKUP(Table3[[#This Row],[Performance Band]],Table2[Performance_Band],Table2[Bonus_Percentage],"N/A",0)</f>
        <v>0.05</v>
      </c>
      <c r="L150" s="19">
        <f>Table3[[#This Row],[Salary]]*Table3[[#This Row],[Bonus percentage]]</f>
        <v>4654.7</v>
      </c>
      <c r="M150" s="18" t="str" cm="1">
        <f t="array" ref="M150">_xlfn.IFS(Table3[[#This Row],[Employment Status]]="LEFT","YES",Table3[[#This Row],[Employment Status]]="RESIGNED","YES","TRUE","NO")</f>
        <v>NO</v>
      </c>
    </row>
    <row r="151" spans="1:13" x14ac:dyDescent="0.35">
      <c r="A151" t="s">
        <v>202</v>
      </c>
      <c r="B151" s="20" t="s">
        <v>328</v>
      </c>
      <c r="C151" t="s">
        <v>11</v>
      </c>
      <c r="D151" s="36">
        <v>43800</v>
      </c>
      <c r="E151" s="23" t="s">
        <v>203</v>
      </c>
      <c r="F151" s="31">
        <v>91</v>
      </c>
      <c r="G151" t="s">
        <v>349</v>
      </c>
      <c r="H151" s="18" t="str">
        <f>_xlfn.XLOOKUP(UPPER(TRIM(C151)), Lookup_Departments!$A$2:$A$6, Lookup_Departments!$B$2:$B$6, "Unknown Dept")</f>
        <v>Information Technology</v>
      </c>
      <c r="I151" s="33">
        <f ca="1">DATEDIF(Table3[[#This Row],[Hire Date]],TODAY(),"Y")</f>
        <v>6</v>
      </c>
      <c r="J151" s="18" t="str">
        <f>_xlfn.XLOOKUP(Table3[[#This Row],[Perf_Score]],Table2[Min_Score],Table2[Performance_Band],"N/A",-1)</f>
        <v>Exceeding</v>
      </c>
      <c r="K151" s="38">
        <f>_xlfn.XLOOKUP(Table3[[#This Row],[Performance Band]],Table2[Performance_Band],Table2[Bonus_Percentage],"N/A",0)</f>
        <v>0.08</v>
      </c>
      <c r="L151" s="19">
        <f>Table3[[#This Row],[Salary]]*Table3[[#This Row],[Bonus percentage]]</f>
        <v>9490.7199999999993</v>
      </c>
      <c r="M151" s="18" t="str" cm="1">
        <f t="array" ref="M151">_xlfn.IFS(Table3[[#This Row],[Employment Status]]="LEFT","YES",Table3[[#This Row],[Employment Status]]="RESIGNED","YES","TRUE","NO")</f>
        <v>NO</v>
      </c>
    </row>
    <row r="152" spans="1:13" hidden="1" x14ac:dyDescent="0.35">
      <c r="B152" s="20"/>
      <c r="D152" s="36">
        <v>44394</v>
      </c>
      <c r="G152" s="35"/>
      <c r="H152" s="18" t="str">
        <f>_xlfn.XLOOKUP(UPPER(TRIM(C152)), Lookup_Departments!$A$2:$A$6, Lookup_Departments!$B$2:$B$6, "Unknown Dept")</f>
        <v>Unknown Dept</v>
      </c>
      <c r="I152" s="33">
        <f ca="1">DATEDIF(Table3[[#This Row],[Hire Date]],TODAY(),"Y")</f>
        <v>4</v>
      </c>
      <c r="J152" s="18" t="str">
        <f>_xlfn.XLOOKUP(Table3[[#This Row],[Perf_Score]],Table2[Min_Score],Table2[Performance_Band],"N/A",-1)</f>
        <v>Outstanding</v>
      </c>
      <c r="K152" s="38">
        <f>_xlfn.XLOOKUP(Table3[[#This Row],[Performance Band]],Table2[Performance_Band],Table2[Bonus_Percentage],"N/A",0)</f>
        <v>0.12</v>
      </c>
      <c r="L152" s="19">
        <f>Table3[[#This Row],[Salary]]*Table3[[#This Row],[Bonus percentage]]</f>
        <v>0</v>
      </c>
      <c r="M152" s="18" t="str" cm="1">
        <f t="array" ref="M152">_xlfn.IFS(Table3[[#This Row],[Employment Status]]="LEFT","YES",Table3[[#This Row],[Employment Status]]="RESIGNED","YES","TRUE","NO")</f>
        <v>NO</v>
      </c>
    </row>
    <row r="153" spans="1:13" hidden="1" x14ac:dyDescent="0.35">
      <c r="B153" s="20"/>
      <c r="D153" s="36">
        <v>45037</v>
      </c>
      <c r="G153" s="35"/>
      <c r="H153" s="18" t="str">
        <f>_xlfn.XLOOKUP(UPPER(TRIM(C153)), Lookup_Departments!$A$2:$A$6, Lookup_Departments!$B$2:$B$6, "Unknown Dept")</f>
        <v>Unknown Dept</v>
      </c>
      <c r="I153" s="33">
        <f ca="1">DATEDIF(Table3[[#This Row],[Hire Date]],TODAY(),"Y")</f>
        <v>3</v>
      </c>
      <c r="J153" s="18" t="str">
        <f>_xlfn.XLOOKUP(Table3[[#This Row],[Perf_Score]],Table2[Min_Score],Table2[Performance_Band],"N/A",-1)</f>
        <v>Outstanding</v>
      </c>
      <c r="K153" s="38">
        <f>_xlfn.XLOOKUP(Table3[[#This Row],[Performance Band]],Table2[Performance_Band],Table2[Bonus_Percentage],"N/A",0)</f>
        <v>0.12</v>
      </c>
      <c r="L153" s="19">
        <f>Table3[[#This Row],[Salary]]*Table3[[#This Row],[Bonus percentage]]</f>
        <v>0</v>
      </c>
      <c r="M153" s="18" t="str" cm="1">
        <f t="array" ref="M153">_xlfn.IFS(Table3[[#This Row],[Employment Status]]="LEFT","YES",Table3[[#This Row],[Employment Status]]="RESIGNED","YES","TRUE","NO")</f>
        <v>NO</v>
      </c>
    </row>
    <row r="154" spans="1:13" hidden="1" x14ac:dyDescent="0.35">
      <c r="B154" s="20"/>
      <c r="D154" s="36">
        <v>42519</v>
      </c>
      <c r="G154" s="35"/>
      <c r="H154" s="18" t="str">
        <f>_xlfn.XLOOKUP(UPPER(TRIM(C154)), Lookup_Departments!$A$2:$A$6, Lookup_Departments!$B$2:$B$6, "Unknown Dept")</f>
        <v>Unknown Dept</v>
      </c>
      <c r="I154" s="33">
        <f ca="1">DATEDIF(Table3[[#This Row],[Hire Date]],TODAY(),"Y")</f>
        <v>10</v>
      </c>
      <c r="J154" s="18" t="str">
        <f>_xlfn.XLOOKUP(Table3[[#This Row],[Perf_Score]],Table2[Min_Score],Table2[Performance_Band],"N/A",-1)</f>
        <v>Outstanding</v>
      </c>
      <c r="K154" s="38">
        <f>_xlfn.XLOOKUP(Table3[[#This Row],[Performance Band]],Table2[Performance_Band],Table2[Bonus_Percentage],"N/A",0)</f>
        <v>0.12</v>
      </c>
      <c r="L154" s="19">
        <f>Table3[[#This Row],[Salary]]*Table3[[#This Row],[Bonus percentage]]</f>
        <v>0</v>
      </c>
      <c r="M154" s="18" t="str" cm="1">
        <f t="array" ref="M154">_xlfn.IFS(Table3[[#This Row],[Employment Status]]="LEFT","YES",Table3[[#This Row],[Employment Status]]="RESIGNED","YES","TRUE","NO")</f>
        <v>NO</v>
      </c>
    </row>
    <row r="155" spans="1:13" hidden="1" x14ac:dyDescent="0.35">
      <c r="B155" s="20"/>
      <c r="D155" s="36">
        <v>44711</v>
      </c>
      <c r="G155" s="35"/>
      <c r="H155" s="18" t="str">
        <f>_xlfn.XLOOKUP(UPPER(TRIM(C155)), Lookup_Departments!$A$2:$A$6, Lookup_Departments!$B$2:$B$6, "Unknown Dept")</f>
        <v>Unknown Dept</v>
      </c>
      <c r="I155" s="33">
        <f ca="1">DATEDIF(Table3[[#This Row],[Hire Date]],TODAY(),"Y")</f>
        <v>4</v>
      </c>
      <c r="J155" s="18" t="str">
        <f>_xlfn.XLOOKUP(Table3[[#This Row],[Perf_Score]],Table2[Min_Score],Table2[Performance_Band],"N/A",-1)</f>
        <v>Outstanding</v>
      </c>
      <c r="K155" s="38">
        <f>_xlfn.XLOOKUP(Table3[[#This Row],[Performance Band]],Table2[Performance_Band],Table2[Bonus_Percentage],"N/A",0)</f>
        <v>0.12</v>
      </c>
      <c r="L155" s="19">
        <f>Table3[[#This Row],[Salary]]*Table3[[#This Row],[Bonus percentage]]</f>
        <v>0</v>
      </c>
      <c r="M155" s="18" t="str" cm="1">
        <f t="array" ref="M155">_xlfn.IFS(Table3[[#This Row],[Employment Status]]="LEFT","YES",Table3[[#This Row],[Employment Status]]="RESIGNED","YES","TRUE","NO")</f>
        <v>NO</v>
      </c>
    </row>
    <row r="156" spans="1:13" hidden="1" x14ac:dyDescent="0.35">
      <c r="B156" s="20"/>
      <c r="D156" s="36">
        <v>42202</v>
      </c>
      <c r="G156" s="35"/>
      <c r="H156" s="18" t="str">
        <f>_xlfn.XLOOKUP(UPPER(TRIM(C156)), Lookup_Departments!$A$2:$A$6, Lookup_Departments!$B$2:$B$6, "Unknown Dept")</f>
        <v>Unknown Dept</v>
      </c>
      <c r="I156" s="33">
        <f ca="1">DATEDIF(Table3[[#This Row],[Hire Date]],TODAY(),"Y")</f>
        <v>10</v>
      </c>
      <c r="J156" s="18" t="str">
        <f>_xlfn.XLOOKUP(Table3[[#This Row],[Perf_Score]],Table2[Min_Score],Table2[Performance_Band],"N/A",-1)</f>
        <v>Outstanding</v>
      </c>
      <c r="K156" s="38">
        <f>_xlfn.XLOOKUP(Table3[[#This Row],[Performance Band]],Table2[Performance_Band],Table2[Bonus_Percentage],"N/A",0)</f>
        <v>0.12</v>
      </c>
      <c r="L156" s="19">
        <f>Table3[[#This Row],[Salary]]*Table3[[#This Row],[Bonus percentage]]</f>
        <v>0</v>
      </c>
      <c r="M156" s="18" t="str" cm="1">
        <f t="array" ref="M156">_xlfn.IFS(Table3[[#This Row],[Employment Status]]="LEFT","YES",Table3[[#This Row],[Employment Status]]="RESIGNED","YES","TRUE","NO")</f>
        <v>NO</v>
      </c>
    </row>
    <row r="157" spans="1:13" hidden="1" x14ac:dyDescent="0.35">
      <c r="B157" s="20"/>
      <c r="D157" s="36">
        <v>42677</v>
      </c>
      <c r="G157" s="35"/>
      <c r="H157" s="18" t="str">
        <f>_xlfn.XLOOKUP(UPPER(TRIM(C157)), Lookup_Departments!$A$2:$A$6, Lookup_Departments!$B$2:$B$6, "Unknown Dept")</f>
        <v>Unknown Dept</v>
      </c>
      <c r="I157" s="33">
        <f ca="1">DATEDIF(Table3[[#This Row],[Hire Date]],TODAY(),"Y")</f>
        <v>9</v>
      </c>
      <c r="J157" s="18" t="str">
        <f>_xlfn.XLOOKUP(Table3[[#This Row],[Perf_Score]],Table2[Min_Score],Table2[Performance_Band],"N/A",-1)</f>
        <v>Outstanding</v>
      </c>
      <c r="K157" s="38">
        <f>_xlfn.XLOOKUP(Table3[[#This Row],[Performance Band]],Table2[Performance_Band],Table2[Bonus_Percentage],"N/A",0)</f>
        <v>0.12</v>
      </c>
      <c r="L157" s="19">
        <f>Table3[[#This Row],[Salary]]*Table3[[#This Row],[Bonus percentage]]</f>
        <v>0</v>
      </c>
      <c r="M157" s="18" t="str" cm="1">
        <f t="array" ref="M157">_xlfn.IFS(Table3[[#This Row],[Employment Status]]="LEFT","YES",Table3[[#This Row],[Employment Status]]="RESIGNED","YES","TRUE","NO")</f>
        <v>NO</v>
      </c>
    </row>
    <row r="158" spans="1:13" hidden="1" x14ac:dyDescent="0.35">
      <c r="B158" s="20"/>
      <c r="D158" s="36">
        <v>44848</v>
      </c>
      <c r="G158" s="35"/>
      <c r="H158" s="18" t="str">
        <f>_xlfn.XLOOKUP(UPPER(TRIM(C158)), Lookup_Departments!$A$2:$A$6, Lookup_Departments!$B$2:$B$6, "Unknown Dept")</f>
        <v>Unknown Dept</v>
      </c>
      <c r="I158" s="33">
        <f ca="1">DATEDIF(Table3[[#This Row],[Hire Date]],TODAY(),"Y")</f>
        <v>3</v>
      </c>
      <c r="J158" s="18" t="str">
        <f>_xlfn.XLOOKUP(Table3[[#This Row],[Perf_Score]],Table2[Min_Score],Table2[Performance_Band],"N/A",-1)</f>
        <v>Outstanding</v>
      </c>
      <c r="K158" s="38">
        <f>_xlfn.XLOOKUP(Table3[[#This Row],[Performance Band]],Table2[Performance_Band],Table2[Bonus_Percentage],"N/A",0)</f>
        <v>0.12</v>
      </c>
      <c r="L158" s="19">
        <f>Table3[[#This Row],[Salary]]*Table3[[#This Row],[Bonus percentage]]</f>
        <v>0</v>
      </c>
      <c r="M158" s="18" t="str" cm="1">
        <f t="array" ref="M158">_xlfn.IFS(Table3[[#This Row],[Employment Status]]="LEFT","YES",Table3[[#This Row],[Employment Status]]="RESIGNED","YES","TRUE","NO")</f>
        <v>NO</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3" sqref="A3"/>
    </sheetView>
  </sheetViews>
  <sheetFormatPr defaultRowHeight="14.5" x14ac:dyDescent="0.35"/>
  <cols>
    <col min="1" max="1" width="14.7265625" bestFit="1" customWidth="1"/>
    <col min="2" max="2" width="21.7265625" bestFit="1" customWidth="1"/>
  </cols>
  <sheetData>
    <row r="1" spans="1:2" x14ac:dyDescent="0.35">
      <c r="A1" s="12" t="s">
        <v>204</v>
      </c>
      <c r="B1" s="12" t="s">
        <v>205</v>
      </c>
    </row>
    <row r="2" spans="1:2" x14ac:dyDescent="0.35">
      <c r="A2" t="s">
        <v>63</v>
      </c>
      <c r="B2" t="s">
        <v>206</v>
      </c>
    </row>
    <row r="3" spans="1:2" x14ac:dyDescent="0.35">
      <c r="A3" t="s">
        <v>11</v>
      </c>
      <c r="B3" t="s">
        <v>207</v>
      </c>
    </row>
    <row r="4" spans="1:2" x14ac:dyDescent="0.35">
      <c r="A4" t="s">
        <v>20</v>
      </c>
      <c r="B4" t="s">
        <v>208</v>
      </c>
    </row>
    <row r="5" spans="1:2" x14ac:dyDescent="0.35">
      <c r="A5" t="s">
        <v>14</v>
      </c>
      <c r="B5" t="s">
        <v>209</v>
      </c>
    </row>
    <row r="6" spans="1:2" x14ac:dyDescent="0.35">
      <c r="A6" t="s">
        <v>29</v>
      </c>
      <c r="B6" t="s">
        <v>210</v>
      </c>
    </row>
    <row r="7" spans="1:2" x14ac:dyDescent="0.35">
      <c r="A7" t="s">
        <v>24</v>
      </c>
      <c r="B7" t="s">
        <v>211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C1" sqref="C1"/>
    </sheetView>
  </sheetViews>
  <sheetFormatPr defaultRowHeight="14.5" x14ac:dyDescent="0.35"/>
  <cols>
    <col min="1" max="1" width="14.1796875" bestFit="1" customWidth="1"/>
    <col min="2" max="2" width="14.54296875" bestFit="1" customWidth="1"/>
    <col min="3" max="3" width="21.6328125" bestFit="1" customWidth="1"/>
    <col min="4" max="4" width="21" bestFit="1" customWidth="1"/>
  </cols>
  <sheetData>
    <row r="1" spans="1:4" x14ac:dyDescent="0.35">
      <c r="A1" s="12" t="s">
        <v>212</v>
      </c>
      <c r="B1" s="12" t="s">
        <v>213</v>
      </c>
      <c r="C1" s="12" t="s">
        <v>214</v>
      </c>
      <c r="D1" s="12" t="s">
        <v>215</v>
      </c>
    </row>
    <row r="2" spans="1:4" x14ac:dyDescent="0.35">
      <c r="A2">
        <v>0</v>
      </c>
      <c r="B2">
        <v>49</v>
      </c>
      <c r="C2" t="s">
        <v>216</v>
      </c>
      <c r="D2">
        <v>0</v>
      </c>
    </row>
    <row r="3" spans="1:4" x14ac:dyDescent="0.35">
      <c r="A3">
        <v>50</v>
      </c>
      <c r="B3">
        <v>69</v>
      </c>
      <c r="C3" t="s">
        <v>217</v>
      </c>
      <c r="D3">
        <v>0.02</v>
      </c>
    </row>
    <row r="4" spans="1:4" x14ac:dyDescent="0.35">
      <c r="A4">
        <v>70</v>
      </c>
      <c r="B4">
        <v>84</v>
      </c>
      <c r="C4" t="s">
        <v>218</v>
      </c>
      <c r="D4">
        <v>0.05</v>
      </c>
    </row>
    <row r="5" spans="1:4" x14ac:dyDescent="0.35">
      <c r="A5">
        <v>85</v>
      </c>
      <c r="B5">
        <v>94</v>
      </c>
      <c r="C5" t="s">
        <v>219</v>
      </c>
      <c r="D5">
        <v>0.08</v>
      </c>
    </row>
    <row r="6" spans="1:4" x14ac:dyDescent="0.35">
      <c r="A6">
        <v>95</v>
      </c>
      <c r="B6">
        <v>100</v>
      </c>
      <c r="C6" t="s">
        <v>220</v>
      </c>
      <c r="D6">
        <v>0.12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FDB86-1BF4-4F57-A973-6955AEBFBFA8}">
  <dimension ref="A2:F24"/>
  <sheetViews>
    <sheetView tabSelected="1" workbookViewId="0">
      <selection activeCell="D13" sqref="D13"/>
    </sheetView>
  </sheetViews>
  <sheetFormatPr defaultRowHeight="14.5" x14ac:dyDescent="0.35"/>
  <cols>
    <col min="1" max="1" width="20.90625" bestFit="1" customWidth="1"/>
    <col min="2" max="2" width="17.7265625" bestFit="1" customWidth="1"/>
    <col min="3" max="3" width="15.26953125" bestFit="1" customWidth="1"/>
    <col min="5" max="5" width="20.90625" bestFit="1" customWidth="1"/>
    <col min="6" max="6" width="27.6328125" bestFit="1" customWidth="1"/>
    <col min="7" max="155" width="7.6328125" bestFit="1" customWidth="1"/>
    <col min="156" max="156" width="10.7265625" bestFit="1" customWidth="1"/>
  </cols>
  <sheetData>
    <row r="2" spans="1:6" x14ac:dyDescent="0.35">
      <c r="A2" s="53" t="s">
        <v>235</v>
      </c>
      <c r="B2" s="53"/>
      <c r="C2" s="53"/>
    </row>
    <row r="3" spans="1:6" x14ac:dyDescent="0.35">
      <c r="A3" s="14" t="s">
        <v>231</v>
      </c>
      <c r="B3" t="s">
        <v>234</v>
      </c>
      <c r="C3" t="s">
        <v>252</v>
      </c>
      <c r="E3" s="52" t="s">
        <v>257</v>
      </c>
      <c r="F3" s="52"/>
    </row>
    <row r="4" spans="1:6" x14ac:dyDescent="0.35">
      <c r="A4" s="13" t="s">
        <v>206</v>
      </c>
      <c r="B4" s="49">
        <v>18</v>
      </c>
      <c r="C4" s="15">
        <v>88223.692307692312</v>
      </c>
      <c r="E4" s="14" t="s">
        <v>231</v>
      </c>
      <c r="F4" t="s">
        <v>255</v>
      </c>
    </row>
    <row r="5" spans="1:6" x14ac:dyDescent="0.35">
      <c r="A5" s="13" t="s">
        <v>208</v>
      </c>
      <c r="B5" s="49">
        <v>17</v>
      </c>
      <c r="C5" s="15">
        <v>87938.5</v>
      </c>
      <c r="E5" s="13" t="s">
        <v>218</v>
      </c>
      <c r="F5" s="49">
        <v>41</v>
      </c>
    </row>
    <row r="6" spans="1:6" x14ac:dyDescent="0.35">
      <c r="A6" s="13" t="s">
        <v>209</v>
      </c>
      <c r="B6" s="49">
        <v>19</v>
      </c>
      <c r="C6" s="15">
        <v>86693.133333333331</v>
      </c>
      <c r="E6" s="13" t="s">
        <v>217</v>
      </c>
      <c r="F6" s="49">
        <v>41</v>
      </c>
    </row>
    <row r="7" spans="1:6" x14ac:dyDescent="0.35">
      <c r="A7" s="13" t="s">
        <v>210</v>
      </c>
      <c r="B7" s="49">
        <v>31</v>
      </c>
      <c r="C7" s="15">
        <v>81083.352941176476</v>
      </c>
      <c r="E7" s="13" t="s">
        <v>219</v>
      </c>
      <c r="F7" s="49">
        <v>22</v>
      </c>
    </row>
    <row r="8" spans="1:6" x14ac:dyDescent="0.35">
      <c r="A8" s="13" t="s">
        <v>207</v>
      </c>
      <c r="B8" s="49">
        <v>36</v>
      </c>
      <c r="C8" s="15">
        <v>79893.409090909088</v>
      </c>
      <c r="E8" s="13" t="s">
        <v>216</v>
      </c>
      <c r="F8" s="49">
        <v>28</v>
      </c>
    </row>
    <row r="9" spans="1:6" x14ac:dyDescent="0.35">
      <c r="A9" s="13" t="s">
        <v>232</v>
      </c>
      <c r="B9" s="49">
        <v>29</v>
      </c>
      <c r="C9" s="15">
        <v>77933.083333333328</v>
      </c>
      <c r="E9" s="13" t="s">
        <v>220</v>
      </c>
      <c r="F9" s="49">
        <v>18</v>
      </c>
    </row>
    <row r="10" spans="1:6" x14ac:dyDescent="0.35">
      <c r="A10" s="13" t="s">
        <v>233</v>
      </c>
      <c r="B10" s="49">
        <v>150</v>
      </c>
      <c r="C10" s="15">
        <v>82713.428571428565</v>
      </c>
      <c r="E10" s="13" t="s">
        <v>233</v>
      </c>
      <c r="F10" s="49">
        <v>150</v>
      </c>
    </row>
    <row r="12" spans="1:6" ht="15.5" x14ac:dyDescent="0.35">
      <c r="A12" s="24" t="s">
        <v>254</v>
      </c>
      <c r="B12" s="24"/>
      <c r="E12" s="55" t="s">
        <v>354</v>
      </c>
      <c r="F12" s="55"/>
    </row>
    <row r="13" spans="1:6" x14ac:dyDescent="0.35">
      <c r="A13" s="14" t="s">
        <v>231</v>
      </c>
      <c r="B13" t="s">
        <v>253</v>
      </c>
      <c r="E13" s="14" t="s">
        <v>231</v>
      </c>
      <c r="F13" t="s">
        <v>234</v>
      </c>
    </row>
    <row r="14" spans="1:6" x14ac:dyDescent="0.35">
      <c r="A14" s="13" t="s">
        <v>15</v>
      </c>
      <c r="B14" s="49">
        <v>29</v>
      </c>
      <c r="E14" s="13" t="s">
        <v>208</v>
      </c>
      <c r="F14" s="49">
        <v>17</v>
      </c>
    </row>
    <row r="15" spans="1:6" x14ac:dyDescent="0.35">
      <c r="A15" s="13" t="s">
        <v>18</v>
      </c>
      <c r="B15" s="49">
        <v>11</v>
      </c>
      <c r="E15" s="13" t="s">
        <v>206</v>
      </c>
      <c r="F15" s="49">
        <v>18</v>
      </c>
    </row>
    <row r="16" spans="1:6" x14ac:dyDescent="0.35">
      <c r="A16" s="13" t="s">
        <v>12</v>
      </c>
      <c r="B16" s="49">
        <v>56</v>
      </c>
      <c r="E16" s="13" t="s">
        <v>207</v>
      </c>
      <c r="F16" s="49">
        <v>36</v>
      </c>
    </row>
    <row r="17" spans="1:6" x14ac:dyDescent="0.35">
      <c r="A17" s="13" t="s">
        <v>35</v>
      </c>
      <c r="B17" s="49">
        <v>31</v>
      </c>
      <c r="E17" s="13" t="s">
        <v>209</v>
      </c>
      <c r="F17" s="49">
        <v>19</v>
      </c>
    </row>
    <row r="18" spans="1:6" x14ac:dyDescent="0.35">
      <c r="A18" s="13" t="s">
        <v>22</v>
      </c>
      <c r="B18" s="49">
        <v>13</v>
      </c>
      <c r="E18" s="13" t="s">
        <v>210</v>
      </c>
      <c r="F18" s="49">
        <v>31</v>
      </c>
    </row>
    <row r="19" spans="1:6" x14ac:dyDescent="0.35">
      <c r="A19" s="13" t="s">
        <v>74</v>
      </c>
      <c r="B19" s="49">
        <v>10</v>
      </c>
      <c r="E19" s="13" t="s">
        <v>232</v>
      </c>
      <c r="F19" s="49">
        <v>29</v>
      </c>
    </row>
    <row r="20" spans="1:6" x14ac:dyDescent="0.35">
      <c r="A20" s="13" t="s">
        <v>233</v>
      </c>
      <c r="B20" s="49">
        <v>150</v>
      </c>
      <c r="E20" s="13" t="s">
        <v>233</v>
      </c>
      <c r="F20" s="49">
        <v>150</v>
      </c>
    </row>
    <row r="22" spans="1:6" x14ac:dyDescent="0.35">
      <c r="A22" s="54" t="s">
        <v>256</v>
      </c>
    </row>
    <row r="23" spans="1:6" x14ac:dyDescent="0.35">
      <c r="A23" t="s">
        <v>234</v>
      </c>
    </row>
    <row r="24" spans="1:6" x14ac:dyDescent="0.35">
      <c r="A24" s="49">
        <v>150</v>
      </c>
    </row>
  </sheetData>
  <mergeCells count="4">
    <mergeCell ref="A2:C2"/>
    <mergeCell ref="A12:B12"/>
    <mergeCell ref="E3:F3"/>
    <mergeCell ref="E12:F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F333-C278-4000-AB36-BC45D82BBC59}">
  <dimension ref="A1"/>
  <sheetViews>
    <sheetView showGridLines="0" zoomScale="99" zoomScaleNormal="99" workbookViewId="0">
      <selection activeCell="N15" sqref="N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zoomScaleNormal="100" workbookViewId="0">
      <selection activeCell="C5" sqref="C5"/>
    </sheetView>
  </sheetViews>
  <sheetFormatPr defaultRowHeight="14.5" x14ac:dyDescent="0.35"/>
  <cols>
    <col min="1" max="1" width="58.6328125" bestFit="1" customWidth="1"/>
    <col min="2" max="2" width="24.08984375" bestFit="1" customWidth="1"/>
    <col min="3" max="3" width="13.08984375" bestFit="1" customWidth="1"/>
    <col min="4" max="4" width="11.453125" bestFit="1" customWidth="1"/>
    <col min="5" max="5" width="9.54296875" bestFit="1" customWidth="1"/>
    <col min="6" max="6" width="12.26953125" bestFit="1" customWidth="1"/>
    <col min="7" max="7" width="18" customWidth="1"/>
  </cols>
  <sheetData>
    <row r="1" spans="1:7" ht="40" customHeight="1" x14ac:dyDescent="0.35">
      <c r="A1" s="25" t="s">
        <v>221</v>
      </c>
      <c r="B1" s="26"/>
      <c r="C1" s="26"/>
      <c r="D1" s="26"/>
      <c r="E1" s="26"/>
      <c r="F1" s="26"/>
      <c r="G1" s="26"/>
    </row>
    <row r="3" spans="1:7" ht="17" x14ac:dyDescent="0.4">
      <c r="A3" s="3" t="s">
        <v>222</v>
      </c>
    </row>
    <row r="4" spans="1:7" x14ac:dyDescent="0.35">
      <c r="A4" s="1" t="s">
        <v>6</v>
      </c>
      <c r="B4" s="1" t="s">
        <v>223</v>
      </c>
      <c r="C4" s="1" t="s">
        <v>224</v>
      </c>
      <c r="D4" s="1" t="s">
        <v>225</v>
      </c>
      <c r="E4" s="1" t="s">
        <v>226</v>
      </c>
      <c r="F4" s="1" t="s">
        <v>227</v>
      </c>
    </row>
    <row r="5" spans="1:7" x14ac:dyDescent="0.35">
      <c r="A5" s="2" t="s">
        <v>206</v>
      </c>
      <c r="B5" s="4">
        <f>COUNTIF(Employee_Data!$H$2:$H$158, A5)</f>
        <v>18</v>
      </c>
      <c r="C5" s="5">
        <f>AVERAGEIF(Employee_Data!$H$2:$H$158, A5, Employee_Data!$E$2:$E$158)</f>
        <v>87830.071428571435</v>
      </c>
      <c r="D5" s="4">
        <f>COUNTIFS(Employee_Data!$H$2:$H$158, A5, Employee_Data!$G$2:$G$158, "*active*")</f>
        <v>15</v>
      </c>
      <c r="E5" s="4">
        <f>COUNTIFS(Employee_Data!$H$2:$H$158, A5, Employee_Data!$G$2:$G$158, "*left*") + COUNTIFS(Employee_Data!$H$2:$H$158, A5, Employee_Data!$G$2:$G$158, "*Resigned*")</f>
        <v>3</v>
      </c>
      <c r="F5" s="6">
        <f>E5/B5</f>
        <v>0.16666666666666666</v>
      </c>
    </row>
    <row r="6" spans="1:7" x14ac:dyDescent="0.35">
      <c r="A6" s="2" t="s">
        <v>207</v>
      </c>
      <c r="B6" s="4">
        <f>COUNTIF(Employee_Data!$H$2:$H$158, A6)</f>
        <v>36</v>
      </c>
      <c r="C6" s="5">
        <f>AVERAGEIF(Employee_Data!$H$2:$H$158, A6, Employee_Data!$E$2:$E$158)</f>
        <v>80415.555555555562</v>
      </c>
      <c r="D6" s="4">
        <f>COUNTIFS(Employee_Data!$H$2:$H$158, A6, Employee_Data!$G$2:$G$158, "*active*")</f>
        <v>28</v>
      </c>
      <c r="E6" s="4">
        <f>COUNTIFS(Employee_Data!$H$2:$H$158, A6, Employee_Data!$G$2:$G$158, "*left*") + COUNTIFS(Employee_Data!$H$2:$H$158, A6, Employee_Data!$G$2:$G$158, "*Resigned*")</f>
        <v>8</v>
      </c>
      <c r="F6" s="6">
        <f t="shared" ref="F6:F9" si="0">E6/B6</f>
        <v>0.22222222222222221</v>
      </c>
    </row>
    <row r="7" spans="1:7" x14ac:dyDescent="0.35">
      <c r="A7" s="2" t="s">
        <v>208</v>
      </c>
      <c r="B7" s="4">
        <f>COUNTIF(Employee_Data!$H$2:$H$158, A7)</f>
        <v>17</v>
      </c>
      <c r="C7" s="5">
        <f>AVERAGEIF(Employee_Data!$H$2:$H$158, A7, Employee_Data!$E$2:$E$158)</f>
        <v>87016.352941176476</v>
      </c>
      <c r="D7" s="4">
        <f>COUNTIFS(Employee_Data!$H$2:$H$158, A7, Employee_Data!$G$2:$G$158, "*active*")</f>
        <v>14</v>
      </c>
      <c r="E7" s="4">
        <f>COUNTIFS(Employee_Data!$H$2:$H$158, A7, Employee_Data!$G$2:$G$158, "*left*") + COUNTIFS(Employee_Data!$H$2:$H$158, A7, Employee_Data!$G$2:$G$158, "*Resigned*")</f>
        <v>3</v>
      </c>
      <c r="F7" s="6">
        <f t="shared" si="0"/>
        <v>0.17647058823529413</v>
      </c>
    </row>
    <row r="8" spans="1:7" x14ac:dyDescent="0.35">
      <c r="A8" s="2" t="s">
        <v>209</v>
      </c>
      <c r="B8" s="4">
        <f>COUNTIF(Employee_Data!$H$2:$H$158, A8)</f>
        <v>19</v>
      </c>
      <c r="C8" s="5">
        <f>AVERAGEIF(Employee_Data!$H$2:$H$158, A8, Employee_Data!$E$2:$E$158)</f>
        <v>86444.375</v>
      </c>
      <c r="D8" s="4">
        <f>COUNTIFS(Employee_Data!$H$2:$H$158, A8, Employee_Data!$G$2:$G$158, "*active*")</f>
        <v>16</v>
      </c>
      <c r="E8" s="4">
        <f>COUNTIFS(Employee_Data!$H$2:$H$158, A8, Employee_Data!$G$2:$G$158, "*left*") + COUNTIFS(Employee_Data!$H$2:$H$158, A8, Employee_Data!$G$2:$G$158, "*Resigned*")</f>
        <v>3</v>
      </c>
      <c r="F8" s="6">
        <f t="shared" si="0"/>
        <v>0.15789473684210525</v>
      </c>
    </row>
    <row r="9" spans="1:7" x14ac:dyDescent="0.35">
      <c r="A9" s="2" t="s">
        <v>210</v>
      </c>
      <c r="B9" s="4">
        <f>COUNTIF(Employee_Data!$H$2:$H$158, A9)</f>
        <v>31</v>
      </c>
      <c r="C9" s="5">
        <f>AVERAGEIF(Employee_Data!$H$2:$H$158, A9, Employee_Data!$E$2:$E$158)</f>
        <v>81604.84</v>
      </c>
      <c r="D9" s="4">
        <f>COUNTIFS(Employee_Data!$H$2:$H$158, A9, Employee_Data!$G$2:$G$158, "*active*")</f>
        <v>25</v>
      </c>
      <c r="E9" s="4">
        <f>COUNTIFS(Employee_Data!$H$2:$H$158, A9, Employee_Data!$G$2:$G$158, "*left*") + COUNTIFS(Employee_Data!$H$2:$H$158, A9, Employee_Data!$G$2:$G$158, "*Resigned*")</f>
        <v>6</v>
      </c>
      <c r="F9" s="6">
        <f t="shared" si="0"/>
        <v>0.19354838709677419</v>
      </c>
    </row>
    <row r="10" spans="1:7" x14ac:dyDescent="0.35">
      <c r="A10" s="2" t="s">
        <v>211</v>
      </c>
      <c r="B10" s="4">
        <f>COUNTIF(Employee_Data!$H$2:$H$158, A10)</f>
        <v>0</v>
      </c>
      <c r="C10" s="5"/>
      <c r="D10" s="4">
        <f>COUNTIFS(Employee_Data!$H$2:$H$158, A10, Employee_Data!$G$2:$G$158, "*active*")</f>
        <v>0</v>
      </c>
      <c r="E10" s="4">
        <f>COUNTIFS(Employee_Data!$H$2:$H$158, A10, Employee_Data!$G$2:$G$158, "*left*") + COUNTIFS(Employee_Data!$H$2:$H$158, A10, Employee_Data!$G$2:$G$158, "*Resigned*")</f>
        <v>0</v>
      </c>
      <c r="F10" s="6">
        <v>0</v>
      </c>
    </row>
    <row r="11" spans="1:7" x14ac:dyDescent="0.35">
      <c r="A11" s="7" t="s">
        <v>228</v>
      </c>
      <c r="B11" s="7">
        <f>SUM(B5:B10)</f>
        <v>121</v>
      </c>
      <c r="C11" s="8">
        <f>AVERAGE(C5:C10)</f>
        <v>84662.238985060685</v>
      </c>
      <c r="D11" s="7">
        <f>SUM(D5:D10)</f>
        <v>98</v>
      </c>
      <c r="E11" s="7">
        <f>SUM(E5:E10)</f>
        <v>23</v>
      </c>
      <c r="F11" s="9">
        <f>E11/B11</f>
        <v>0.19008264462809918</v>
      </c>
    </row>
    <row r="14" spans="1:7" ht="17" x14ac:dyDescent="0.4">
      <c r="A14" s="3" t="s">
        <v>229</v>
      </c>
    </row>
    <row r="15" spans="1:7" x14ac:dyDescent="0.35">
      <c r="A15" s="10" t="s">
        <v>5</v>
      </c>
      <c r="B15" s="10" t="s">
        <v>230</v>
      </c>
    </row>
    <row r="16" spans="1:7" x14ac:dyDescent="0.35">
      <c r="A16" s="2" t="s">
        <v>30</v>
      </c>
      <c r="B16" s="11">
        <f>AVERAGEIF(Employee_Data!$G$2:$G$158, "*active*", Employee_Data!$F$2:$F$158)</f>
        <v>67.746053922413793</v>
      </c>
    </row>
    <row r="17" spans="1:2" x14ac:dyDescent="0.35">
      <c r="A17" s="2" t="s">
        <v>22</v>
      </c>
      <c r="B17" s="11">
        <f>(SUMIF(Employee_Data!$G$2:$G$158, "*left*", Employee_Data!$F$2:$F$158) + SUMIF(Employee_Data!$G$2:$G$158, "*Resigned*", Employee_Data!$F$2:$F$158)) / (COUNTIF(Employee_Data!$G$2:$G$158, "*left*") + COUNTIF(Employee_Data!$G$2:$G$158, "*Resigned*"))</f>
        <v>69.208160735294115</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Employee_Data</vt:lpstr>
      <vt:lpstr>Lookup_Departments</vt:lpstr>
      <vt:lpstr>Lookup_Performance</vt:lpstr>
      <vt:lpstr>Analysis</vt:lpstr>
      <vt:lpstr>Dashboard</vt:lpstr>
      <vt:lpstr>Hr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Okolo</cp:lastModifiedBy>
  <dcterms:created xsi:type="dcterms:W3CDTF">2026-06-04T20:20:01Z</dcterms:created>
  <dcterms:modified xsi:type="dcterms:W3CDTF">2026-07-08T07:21:53Z</dcterms:modified>
</cp:coreProperties>
</file>