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7a580b433944f529/Documents/SKILL_AHEAD_DATA_ANALYTICS/"/>
    </mc:Choice>
  </mc:AlternateContent>
  <xr:revisionPtr revIDLastSave="3" documentId="8_{736F835E-0374-4C42-B295-48F6C1A25225}" xr6:coauthVersionLast="47" xr6:coauthVersionMax="47" xr10:uidLastSave="{9AF78E84-3A31-4AA5-9736-428E2CC79104}"/>
  <bookViews>
    <workbookView xWindow="-120" yWindow="-120" windowWidth="20730" windowHeight="11040" firstSheet="1" activeTab="2" xr2:uid="{552F587F-6E6E-43AD-B8A2-F7DC0BBBC4D7}"/>
  </bookViews>
  <sheets>
    <sheet name="Best Selling Product" sheetId="3" r:id="rId1"/>
    <sheet name="Monthly Profit Comparism" sheetId="14" r:id="rId2"/>
    <sheet name="Profit mergin product" sheetId="20" r:id="rId3"/>
    <sheet name="market trend" sheetId="19" r:id="rId4"/>
    <sheet name="DASHBOARD 2" sheetId="21" r:id="rId5"/>
    <sheet name="product ROI" sheetId="16" r:id="rId6"/>
    <sheet name="Saels Comparism" sheetId="13" r:id="rId7"/>
    <sheet name="Monthly Profit Analysis" sheetId="9" r:id="rId8"/>
    <sheet name="Calloutvalues" sheetId="12" r:id="rId9"/>
    <sheet name="DASHBOARD" sheetId="11" r:id="rId10"/>
  </sheets>
  <definedNames>
    <definedName name="_xlchart.v2.0" hidden="1">'Profit mergin product'!$D$4:$D$9</definedName>
    <definedName name="_xlchart.v2.1" hidden="1">'Profit mergin product'!$E$4:$E$9</definedName>
    <definedName name="_xlchart.v2.2" hidden="1">'product ROI'!$D$4:$D$9</definedName>
    <definedName name="_xlchart.v2.3" hidden="1">'product ROI'!$E$4:$E$9</definedName>
    <definedName name="_xlchart.v2.4" hidden="1">'product ROI'!$D$4:$D$9</definedName>
    <definedName name="_xlchart.v2.5" hidden="1">'product ROI'!$E$4:$E$9</definedName>
    <definedName name="_xlchart.v2.6" hidden="1">'Profit mergin product'!$D$4:$D$9</definedName>
    <definedName name="_xlchart.v2.7" hidden="1">'Profit mergin product'!$E$4:$E$9</definedName>
    <definedName name="_xlcn.WorksheetConnection_Book1Table11" hidden="1">Table1</definedName>
    <definedName name="Slicer_City">#N/A</definedName>
    <definedName name="Slicer_Date__Quarter">#N/A</definedName>
    <definedName name="Slicer_Products">#N/A</definedName>
  </definedNames>
  <calcPr calcId="191029"/>
  <pivotCaches>
    <pivotCache cacheId="380" r:id="rId11"/>
    <pivotCache cacheId="383" r:id="rId12"/>
    <pivotCache cacheId="386" r:id="rId13"/>
    <pivotCache cacheId="389" r:id="rId14"/>
    <pivotCache cacheId="392" r:id="rId15"/>
    <pivotCache cacheId="395" r:id="rId16"/>
    <pivotCache cacheId="398" r:id="rId17"/>
    <pivotCache cacheId="401" r:id="rId18"/>
    <pivotCache cacheId="404" r:id="rId19"/>
    <pivotCache cacheId="407" r:id="rId20"/>
    <pivotCache cacheId="410" r:id="rId21"/>
    <pivotCache cacheId="413" r:id="rId22"/>
    <pivotCache cacheId="416" r:id="rId23"/>
    <pivotCache cacheId="419" r:id="rId24"/>
    <pivotCache cacheId="422" r:id="rId25"/>
  </pivotCaches>
  <extLst>
    <ext xmlns:x14="http://schemas.microsoft.com/office/spreadsheetml/2009/9/main" uri="{876F7934-8845-4945-9796-88D515C7AA90}">
      <x14:pivotCaches>
        <pivotCache cacheId="379"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a9f25d0-b0c3-443d-b939-e7f58fbbb9ae" name="Customers" connection="Excel Customers 1"/>
          <x15:modelTable id="Orders_73e47f91-5b8c-43d0-b207-e31e28effe96" name="Orders" connection="Excel Orders 1"/>
          <x15:modelTable id="Table1" name="Cookeis Type" connection="WorksheetConnection_Book1!Table1"/>
        </x15:modelTables>
        <x15:modelRelationships>
          <x15:modelRelationship fromTable="Orders" fromColumn="Customer ID" toTable="Customers" toColumn="Customer ID"/>
          <x15:modelRelationship fromTable="Orders" fromColumn="Product" toTable="Cookeis Type" toColumn="Products"/>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0" l="1"/>
  <c r="D8" i="20"/>
  <c r="D7" i="20"/>
  <c r="D6" i="20"/>
  <c r="D5" i="20"/>
  <c r="D4" i="20"/>
  <c r="D4" i="16"/>
  <c r="D9" i="16"/>
  <c r="D8" i="16"/>
  <c r="D7" i="16"/>
  <c r="D6" i="16"/>
  <c r="D5" i="16"/>
  <c r="E8" i="20"/>
  <c r="E7" i="16"/>
  <c r="E7" i="20"/>
  <c r="E6" i="16"/>
  <c r="E5" i="16"/>
  <c r="C3" i="12"/>
  <c r="C19" i="12"/>
  <c r="E9" i="20"/>
  <c r="C10" i="12"/>
  <c r="E6" i="20"/>
  <c r="E5" i="20"/>
  <c r="C36" i="12"/>
  <c r="C32" i="12"/>
  <c r="E4" i="20"/>
  <c r="C26" i="12"/>
  <c r="C15" i="12"/>
  <c r="E4" i="16"/>
  <c r="C23" i="12"/>
  <c r="E9" i="16"/>
  <c r="E8"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46CEAD-A104-4353-95C3-151152794D51}" name="Excel Customers 1" type="100" refreshedVersion="0">
    <extLst>
      <ext xmlns:x15="http://schemas.microsoft.com/office/spreadsheetml/2010/11/main" uri="{DE250136-89BD-433C-8126-D09CA5730AF9}">
        <x15:connection id="23f29200-15ea-4ebd-971c-11e014173fde"/>
      </ext>
    </extLst>
  </connection>
  <connection id="2" xr16:uid="{A6B62357-FEFB-4246-A8C4-752F42529885}" name="Excel Orders 1" type="100" refreshedVersion="0">
    <extLst>
      <ext xmlns:x15="http://schemas.microsoft.com/office/spreadsheetml/2010/11/main" uri="{DE250136-89BD-433C-8126-D09CA5730AF9}">
        <x15:connection id="450b40a2-a604-45dc-a9d4-198a38b44753"/>
      </ext>
    </extLst>
  </connection>
  <connection id="3" xr16:uid="{88DC0D9B-B398-4B8D-889F-7EE386E27C4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6827697B-652B-480A-98F4-330162287F2E}"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<sst xmlns="http://schemas.openxmlformats.org/spreadsheetml/2006/main" count="93" uniqueCount="36">
  <si>
    <t>Chocolate Chip</t>
  </si>
  <si>
    <t>Fortune Cookie</t>
  </si>
  <si>
    <t>Oatmeal Raisin</t>
  </si>
  <si>
    <t>Snickerdoodle</t>
  </si>
  <si>
    <t>Sugar</t>
  </si>
  <si>
    <t>White Chocolate Macadamia Nut</t>
  </si>
  <si>
    <t>Row Labels</t>
  </si>
  <si>
    <t>Grand Total</t>
  </si>
  <si>
    <t>Total Profit</t>
  </si>
  <si>
    <t>2019</t>
  </si>
  <si>
    <t>2020</t>
  </si>
  <si>
    <t>Qtr3</t>
  </si>
  <si>
    <t>Qtr4</t>
  </si>
  <si>
    <t>Qtr1</t>
  </si>
  <si>
    <t>Qtr2</t>
  </si>
  <si>
    <t>Sep</t>
  </si>
  <si>
    <t>Oct</t>
  </si>
  <si>
    <t>Nov</t>
  </si>
  <si>
    <t>Dec</t>
  </si>
  <si>
    <t>Jan</t>
  </si>
  <si>
    <t>Feb</t>
  </si>
  <si>
    <t>Mar</t>
  </si>
  <si>
    <t>Apr</t>
  </si>
  <si>
    <t>May</t>
  </si>
  <si>
    <t>Jun</t>
  </si>
  <si>
    <t>Jul</t>
  </si>
  <si>
    <t>Aug</t>
  </si>
  <si>
    <t>Sum of Profit</t>
  </si>
  <si>
    <t>Total Sales</t>
  </si>
  <si>
    <t>Total Cost</t>
  </si>
  <si>
    <t>Total Transaction</t>
  </si>
  <si>
    <t>Business Active Days</t>
  </si>
  <si>
    <t>Profit Mergin</t>
  </si>
  <si>
    <t>ROI</t>
  </si>
  <si>
    <t>Average Business Transaction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</si>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</sst>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0"/>
    <numFmt numFmtId="165" formatCode="\$#,##0.00;\(\$#,##0.00\);\$#,##0.00"/>
    <numFmt numFmtId="166" formatCode="_(&quot;$&quot;* #,##0_);_(&quot;$&quot;* \(#,##0\);_(&quot;$&quot;* &quot;-&quot;??_);_(@_)"/>
    <numFmt numFmtId="167" formatCode="_(* #,##0_);_(* \(#,##0\);_(* &quot;-&quot;??_);_(@_)"/>
  </numFmts>
  <fonts count="4" x14ac:knownFonts="1">
    <font>
      <sz val="11"/>
      <color theme="1"/>
      <name val="Calibri"/>
      <family val="2"/>
      <scheme val="minor"/>
    </font>
    <font>
      <sz val="11"/>
      <color theme="1"/>
      <name val="Calibri"/>
      <family val="2"/>
      <scheme val="minor"/>
    </font>
    <font>
      <sz val="24"/>
      <color theme="4"/>
      <name val="Calibri"/>
      <family val="2"/>
      <scheme val="minor"/>
    </font>
    <font>
      <sz val="20"/>
      <color theme="4"/>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9" fontId="0" fillId="0" borderId="0" xfId="0" applyNumberFormat="1"/>
    <xf numFmtId="164" fontId="0" fillId="0" borderId="0" xfId="0" applyNumberFormat="1"/>
    <xf numFmtId="165" fontId="0" fillId="0" borderId="0" xfId="0" applyNumberFormat="1"/>
    <xf numFmtId="166" fontId="2" fillId="0" borderId="0" xfId="1" applyNumberFormat="1" applyFont="1"/>
    <xf numFmtId="167" fontId="2" fillId="0" borderId="0" xfId="1" applyNumberFormat="1" applyFont="1"/>
    <xf numFmtId="9" fontId="0" fillId="0" borderId="0" xfId="2" applyFont="1"/>
    <xf numFmtId="166" fontId="3" fillId="0" borderId="0" xfId="1" applyNumberFormat="1" applyFont="1"/>
    <xf numFmtId="0" fontId="0" fillId="0" borderId="0" xfId="0" applyNumberFormat="1"/>
  </cellXfs>
  <cellStyles count="3">
    <cellStyle name="Currency" xfId="1" builtinId="4"/>
    <cellStyle name="Normal" xfId="0" builtinId="0"/>
    <cellStyle name="Percent" xfId="2" builtinId="5"/>
  </cellStyles>
  <dxfs count="50">
    <dxf>
      <numFmt numFmtId="13" formatCode="0%"/>
    </dxf>
    <dxf>
      <numFmt numFmtId="35" formatCode="_(* #,##0.00_);_(* \(#,##0.00\);_(* &quot;-&quot;??_);_(@_)"/>
    </dxf>
    <dxf>
      <numFmt numFmtId="14" formatCode="0.00%"/>
    </dxf>
    <dxf>
      <numFmt numFmtId="13" formatCode="0%"/>
    </dxf>
    <dxf>
      <numFmt numFmtId="13" formatCode="0%"/>
    </dxf>
    <dxf>
      <numFmt numFmtId="13" formatCode="0%"/>
    </dxf>
    <dxf>
      <numFmt numFmtId="35" formatCode="_(* #,##0.00_);_(* \(#,##0.00\);_(* &quot;-&quot;??_);_(@_)"/>
    </dxf>
    <dxf>
      <numFmt numFmtId="14" formatCode="0.00%"/>
    </dxf>
    <dxf>
      <numFmt numFmtId="13" formatCode="0%"/>
    </dxf>
    <dxf>
      <numFmt numFmtId="13" formatCode="0%"/>
    </dxf>
    <dxf>
      <numFmt numFmtId="35" formatCode="_(* #,##0.00_);_(* \(#,##0.00\);_(* &quot;-&quot;??_);_(@_)"/>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35" formatCode="_(* #,##0.00_);_(* \(#,##0.00\);_(* &quot;-&quot;??_);_(@_)"/>
    </dxf>
    <dxf>
      <numFmt numFmtId="14" formatCode="0.00%"/>
    </dxf>
    <dxf>
      <numFmt numFmtId="13" formatCode="0%"/>
    </dxf>
    <dxf>
      <numFmt numFmtId="13" formatCode="0%"/>
    </dxf>
    <dxf>
      <numFmt numFmtId="13" formatCode="0%"/>
    </dxf>
    <dxf>
      <numFmt numFmtId="35" formatCode="_(* #,##0.00_);_(* \(#,##0.00\);_(* &quot;-&quot;??_);_(@_)"/>
    </dxf>
    <dxf>
      <numFmt numFmtId="14" formatCode="0.00%"/>
    </dxf>
    <dxf>
      <numFmt numFmtId="35" formatCode="_(* #,##0.00_);_(* \(#,##0.00\);_(* &quot;-&quot;??_);_(@_)"/>
    </dxf>
    <dxf>
      <numFmt numFmtId="14" formatCode="0.00%"/>
    </dxf>
    <dxf>
      <numFmt numFmtId="13" formatCode="0%"/>
    </dxf>
    <dxf>
      <numFmt numFmtId="13" formatCode="0%"/>
    </dxf>
    <dxf>
      <numFmt numFmtId="13" formatCode="0%"/>
    </dxf>
    <dxf>
      <numFmt numFmtId="35" formatCode="_(* #,##0.00_);_(* \(#,##0.00\);_(* &quot;-&quot;??_);_(@_)"/>
    </dxf>
    <dxf>
      <numFmt numFmtId="14" formatCode="0.00%"/>
    </dxf>
    <dxf>
      <numFmt numFmtId="13" formatCode="0%"/>
    </dxf>
    <dxf>
      <numFmt numFmtId="13" formatCode="0%"/>
    </dxf>
    <dxf>
      <numFmt numFmtId="13" formatCode="0%"/>
    </dxf>
    <dxf>
      <numFmt numFmtId="35" formatCode="_(* #,##0.00_);_(* \(#,##0.00\);_(* &quot;-&quot;??_);_(@_)"/>
    </dxf>
    <dxf>
      <numFmt numFmtId="14" formatCode="0.00%"/>
    </dxf>
    <dxf>
      <numFmt numFmtId="13" formatCode="0%"/>
    </dxf>
    <dxf>
      <numFmt numFmtId="13" formatCode="0%"/>
    </dxf>
    <dxf>
      <numFmt numFmtId="13" formatCode="0%"/>
    </dxf>
    <dxf>
      <numFmt numFmtId="35" formatCode="_(* #,##0.00_);_(* \(#,##0.00\);_(* &quot;-&quot;??_);_(@_)"/>
    </dxf>
    <dxf>
      <numFmt numFmtId="14" formatCode="0.00%"/>
    </dxf>
    <dxf>
      <numFmt numFmtId="13" formatCode="0%"/>
    </dxf>
    <dxf>
      <numFmt numFmtId="13" formatCode="0%"/>
    </dxf>
    <dxf>
      <numFmt numFmtId="13" formatCode="0%"/>
    </dxf>
    <dxf>
      <numFmt numFmtId="13" formatCode="0%"/>
    </dxf>
    <dxf>
      <numFmt numFmtId="14" formatCode="0.00%"/>
    </dxf>
    <dxf>
      <numFmt numFmtId="35" formatCode="_(* #,##0.00_);_(* \(#,##0.00\);_(* &quot;-&quot;??_);_(@_)"/>
    </dxf>
    <dxf>
      <numFmt numFmtId="13" formatCode="0%"/>
    </dxf>
    <dxf>
      <numFmt numFmtId="13" formatCode="0%"/>
    </dxf>
  </dxfs>
  <tableStyles count="1" defaultTableStyle="TableStyleMedium2" defaultPivotStyle="PivotStyleLight16">
    <tableStyle name="Invisible" pivot="0" table="0" count="0" xr9:uid="{5070DDCD-663A-4352-8D82-0973A9F50127}"/>
  </tableStyles>
  <colors>
    <mruColors>
      <color rgb="FF99E4ED"/>
      <color rgb="FFC3352B"/>
      <color rgb="FFE0F4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3.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74"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1.xml"/><Relationship Id="rId30" Type="http://schemas.openxmlformats.org/officeDocument/2006/relationships/theme" Target="theme/theme1.xml"/><Relationship Id="rId35" Type="http://schemas.microsoft.com/office/2017/10/relationships/person" Target="persons/person.xml"/><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15.xml"/><Relationship Id="rId72"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0.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75"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73"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3.xml"/><Relationship Id="rId34" Type="http://schemas.openxmlformats.org/officeDocument/2006/relationships/powerPivotData" Target="model/item.data"/><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71"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[Cookies Analysis.xlsx]Best Selling Product!PivotTable2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Selling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Selling Product'!$A$4:$A$10</c:f>
              <c:strCache>
                <c:ptCount val="6"/>
                <c:pt idx="0">
                  <c:v>Chocolate Chip</c:v>
                </c:pt>
                <c:pt idx="1">
                  <c:v>White Chocolate Macadamia Nut</c:v>
                </c:pt>
                <c:pt idx="2">
                  <c:v>Oatmeal Raisin</c:v>
                </c:pt>
                <c:pt idx="3">
                  <c:v>Snickerdoodle</c:v>
                </c:pt>
                <c:pt idx="4">
                  <c:v>Sugar</c:v>
                </c:pt>
                <c:pt idx="5">
                  <c:v>Fortune Cookie</c:v>
                </c:pt>
              </c:strCache>
            </c:strRef>
          </c:cat>
          <c:val>
            <c:numRef>
              <c:f>'Best Selling Product'!$B$4:$B$10</c:f>
              <c:numCache>
                <c:formatCode>\$#,##0.00;\(\$#,##0.00\);\$#,##0.00</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390D-4D2D-81A3-1775CB98D303}"/>
            </c:ext>
          </c:extLst>
        </c:ser>
        <c:dLbls>
          <c:dLblPos val="outEnd"/>
          <c:showLegendKey val="0"/>
          <c:showVal val="1"/>
          <c:showCatName val="0"/>
          <c:showSerName val="0"/>
          <c:showPercent val="0"/>
          <c:showBubbleSize val="0"/>
        </c:dLbls>
        <c:gapWidth val="219"/>
        <c:overlap val="-27"/>
        <c:axId val="1575616912"/>
        <c:axId val="1682186976"/>
      </c:barChart>
      <c:catAx>
        <c:axId val="15756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86976"/>
        <c:crosses val="autoZero"/>
        <c:auto val="1"/>
        <c:lblAlgn val="ctr"/>
        <c:lblOffset val="50"/>
        <c:noMultiLvlLbl val="0"/>
      </c:catAx>
      <c:valAx>
        <c:axId val="168218697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Analysis.xlsx]Monthly Profit Comparism!PivotTable23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Comparisn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Profit Comparism'!$C$3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Profit Comparism'!$B$4:$B$16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 Comparism'!$C$4:$C$16</c:f>
              <c:numCache>
                <c:formatCode>0.00%</c:formatCode>
                <c:ptCount val="12"/>
                <c:pt idx="0">
                  <c:v>6.2197863824996778E-2</c:v>
                </c:pt>
                <c:pt idx="1">
                  <c:v>4.9445552794456692E-2</c:v>
                </c:pt>
                <c:pt idx="2">
                  <c:v>4.6741273842656E-2</c:v>
                </c:pt>
                <c:pt idx="3">
                  <c:v>7.1302773236648076E-2</c:v>
                </c:pt>
                <c:pt idx="4">
                  <c:v>4.577250769040022E-2</c:v>
                </c:pt>
                <c:pt idx="5">
                  <c:v>9.07577870693623E-2</c:v>
                </c:pt>
                <c:pt idx="6">
                  <c:v>6.2843339882221211E-2</c:v>
                </c:pt>
                <c:pt idx="7">
                  <c:v>5.5756684086662456E-2</c:v>
                </c:pt>
                <c:pt idx="8">
                  <c:v>9.6223078998634318E-2</c:v>
                </c:pt>
                <c:pt idx="9">
                  <c:v>0.17478903126835185</c:v>
                </c:pt>
                <c:pt idx="10">
                  <c:v>0.10465905873135593</c:v>
                </c:pt>
                <c:pt idx="11">
                  <c:v>0.13951104857425392</c:v>
                </c:pt>
              </c:numCache>
            </c:numRef>
          </c:val>
          <c:extLst>
            <c:ext xmlns:c16="http://schemas.microsoft.com/office/drawing/2014/chart" uri="{C3380CC4-5D6E-409C-BE32-E72D297353CC}">
              <c16:uniqueId val="{00000000-35EA-4D2A-9A73-0802A77313D2}"/>
            </c:ext>
          </c:extLst>
        </c:ser>
        <c:dLbls>
          <c:dLblPos val="outEnd"/>
          <c:showLegendKey val="0"/>
          <c:showVal val="1"/>
          <c:showCatName val="0"/>
          <c:showSerName val="0"/>
          <c:showPercent val="0"/>
          <c:showBubbleSize val="0"/>
        </c:dLbls>
        <c:gapWidth val="219"/>
        <c:overlap val="-27"/>
        <c:axId val="1730927168"/>
        <c:axId val="1711242704"/>
      </c:barChart>
      <c:catAx>
        <c:axId val="1730927168"/>
        <c:scaling>
          <c:orientation val="minMax"/>
        </c:scaling>
        <c:delete val="1"/>
        <c:axPos val="b"/>
        <c:numFmt formatCode="General" sourceLinked="1"/>
        <c:majorTickMark val="none"/>
        <c:minorTickMark val="none"/>
        <c:tickLblPos val="nextTo"/>
        <c:crossAx val="1711242704"/>
        <c:crosses val="autoZero"/>
        <c:auto val="1"/>
        <c:lblAlgn val="ctr"/>
        <c:lblOffset val="100"/>
        <c:noMultiLvlLbl val="0"/>
      </c:catAx>
      <c:valAx>
        <c:axId val="1711242704"/>
        <c:scaling>
          <c:orientation val="minMax"/>
        </c:scaling>
        <c:delete val="1"/>
        <c:axPos val="l"/>
        <c:numFmt formatCode="0.00%" sourceLinked="1"/>
        <c:majorTickMark val="none"/>
        <c:minorTickMark val="none"/>
        <c:tickLblPos val="nextTo"/>
        <c:crossAx val="173092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Analysis.xlsx]market trend!PivotTable29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Market</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cmpd="sng">
            <a:solidFill>
              <a:srgbClr val="FF0000"/>
            </a:solidFill>
            <a:round/>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trend'!$C$3</c:f>
              <c:strCache>
                <c:ptCount val="1"/>
                <c:pt idx="0">
                  <c:v>Total</c:v>
                </c:pt>
              </c:strCache>
            </c:strRef>
          </c:tx>
          <c:spPr>
            <a:ln w="28575" cap="rnd" cmpd="sng">
              <a:solidFill>
                <a:srgbClr val="FF0000"/>
              </a:solidFill>
              <a:round/>
            </a:ln>
            <a:effectLst>
              <a:outerShdw blurRad="50800" dist="50800" dir="5400000" sx="2000" sy="2000" algn="ctr" rotWithShape="0">
                <a:srgbClr val="000000">
                  <a:alpha val="43137"/>
                </a:srgbClr>
              </a:outerShdw>
            </a:effectLst>
          </c:spPr>
          <c:marker>
            <c:symbol val="none"/>
          </c:marker>
          <c:cat>
            <c:multiLvlStrRef>
              <c:f>'market trend'!$B$4:$B$22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'market trend'!$C$4:$C$22</c:f>
              <c:numCache>
                <c:formatCode>\$#,##0.00;\(\$#,##0.00\);\$#,##0.00</c:formatCode>
                <c:ptCount val="16"/>
                <c:pt idx="0">
                  <c:v>212076</c:v>
                </c:pt>
                <c:pt idx="1">
                  <c:v>386395</c:v>
                </c:pt>
                <c:pt idx="2">
                  <c:v>272112</c:v>
                </c:pt>
                <c:pt idx="3">
                  <c:v>232566</c:v>
                </c:pt>
                <c:pt idx="4">
                  <c:v>291833.5</c:v>
                </c:pt>
                <c:pt idx="5">
                  <c:v>231925</c:v>
                </c:pt>
                <c:pt idx="6">
                  <c:v>219071</c:v>
                </c:pt>
                <c:pt idx="7">
                  <c:v>333354.5</c:v>
                </c:pt>
                <c:pt idx="8">
                  <c:v>215866</c:v>
                </c:pt>
                <c:pt idx="9">
                  <c:v>426848</c:v>
                </c:pt>
                <c:pt idx="10">
                  <c:v>296147.5</c:v>
                </c:pt>
                <c:pt idx="11">
                  <c:v>261755</c:v>
                </c:pt>
                <c:pt idx="12">
                  <c:v>238774</c:v>
                </c:pt>
                <c:pt idx="13">
                  <c:v>434637</c:v>
                </c:pt>
                <c:pt idx="14">
                  <c:v>217879</c:v>
                </c:pt>
                <c:pt idx="15">
                  <c:v>419011</c:v>
                </c:pt>
              </c:numCache>
            </c:numRef>
          </c:val>
          <c:smooth val="1"/>
          <c:extLst>
            <c:ext xmlns:c16="http://schemas.microsoft.com/office/drawing/2014/chart" uri="{C3380CC4-5D6E-409C-BE32-E72D297353CC}">
              <c16:uniqueId val="{00000000-6D88-471A-959A-C4400BB06F6D}"/>
            </c:ext>
          </c:extLst>
        </c:ser>
        <c:dLbls>
          <c:showLegendKey val="0"/>
          <c:showVal val="0"/>
          <c:showCatName val="0"/>
          <c:showSerName val="0"/>
          <c:showPercent val="0"/>
          <c:showBubbleSize val="0"/>
        </c:dLbls>
        <c:smooth val="0"/>
        <c:axId val="1179234768"/>
        <c:axId val="1682176896"/>
      </c:lineChart>
      <c:catAx>
        <c:axId val="11792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2176896"/>
        <c:crosses val="autoZero"/>
        <c:auto val="1"/>
        <c:lblAlgn val="ctr"/>
        <c:lblOffset val="100"/>
        <c:noMultiLvlLbl val="0"/>
      </c:catAx>
      <c:valAx>
        <c:axId val="168217689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23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Analysis.xlsx]Saels Comparism!PivotTable22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3352B"/>
          </a:solidFill>
          <a:ln w="19050">
            <a:solidFill>
              <a:schemeClr val="lt1"/>
            </a:solidFill>
          </a:ln>
          <a:effectLst/>
        </c:spPr>
      </c:pivotFmt>
      <c:pivotFmt>
        <c:idx val="2"/>
        <c:spPr>
          <a:solidFill>
            <a:srgbClr val="99E4ED"/>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00B050"/>
          </a:solidFill>
          <a:ln w="19050">
            <a:solidFill>
              <a:schemeClr val="lt1"/>
            </a:solidFill>
          </a:ln>
          <a:effectLst/>
        </c:spPr>
      </c:pivotFmt>
    </c:pivotFmts>
    <c:plotArea>
      <c:layout/>
      <c:doughnutChart>
        <c:varyColors val="1"/>
        <c:ser>
          <c:idx val="0"/>
          <c:order val="0"/>
          <c:tx>
            <c:strRef>
              <c:f>'Saels Comparism'!$C$3</c:f>
              <c:strCache>
                <c:ptCount val="1"/>
                <c:pt idx="0">
                  <c:v>Total</c:v>
                </c:pt>
              </c:strCache>
            </c:strRef>
          </c:tx>
          <c:dPt>
            <c:idx val="0"/>
            <c:bubble3D val="0"/>
            <c:spPr>
              <a:solidFill>
                <a:srgbClr val="99E4ED"/>
              </a:solidFill>
              <a:ln w="19050">
                <a:solidFill>
                  <a:schemeClr val="lt1"/>
                </a:solidFill>
              </a:ln>
              <a:effectLst/>
            </c:spPr>
            <c:extLst>
              <c:ext xmlns:c16="http://schemas.microsoft.com/office/drawing/2014/chart" uri="{C3380CC4-5D6E-409C-BE32-E72D297353CC}">
                <c16:uniqueId val="{00000004-6375-4B07-9850-D6F76707F0B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5-6375-4B07-9850-D6F76707F0B1}"/>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6-6375-4B07-9850-D6F76707F0B1}"/>
              </c:ext>
            </c:extLst>
          </c:dPt>
          <c:dPt>
            <c:idx val="3"/>
            <c:bubble3D val="0"/>
            <c:spPr>
              <a:solidFill>
                <a:srgbClr val="C3352B"/>
              </a:solidFill>
              <a:ln w="19050">
                <a:solidFill>
                  <a:schemeClr val="lt1"/>
                </a:solidFill>
              </a:ln>
              <a:effectLst/>
            </c:spPr>
            <c:extLst>
              <c:ext xmlns:c16="http://schemas.microsoft.com/office/drawing/2014/chart" uri="{C3380CC4-5D6E-409C-BE32-E72D297353CC}">
                <c16:uniqueId val="{00000003-6375-4B07-9850-D6F76707F0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'Saels Comparism'!$B$4:$B$8</c:f>
              <c:strCache>
                <c:ptCount val="4"/>
                <c:pt idx="0">
                  <c:v>Qtr1</c:v>
                </c:pt>
                <c:pt idx="1">
                  <c:v>Qtr2</c:v>
                </c:pt>
                <c:pt idx="2">
                  <c:v>Qtr3</c:v>
                </c:pt>
                <c:pt idx="3">
                  <c:v>Qtr4</c:v>
                </c:pt>
              </c:strCache>
            </c:strRef>
          </c:cat>
          <c:val>
            <c:numRef>
              <c:f>'Saels Comparism'!$C$4:$C$8</c:f>
              <c:numCache>
                <c:formatCode>0.00%</c:formatCode>
                <c:ptCount val="4"/>
                <c:pt idx="0">
                  <c:v>0.15837736172087183</c:v>
                </c:pt>
                <c:pt idx="1">
                  <c:v>0.20810583571175995</c:v>
                </c:pt>
                <c:pt idx="2">
                  <c:v>0.21507433344978055</c:v>
                </c:pt>
                <c:pt idx="3">
                  <c:v>0.41844246911758765</c:v>
                </c:pt>
              </c:numCache>
            </c:numRef>
          </c:val>
          <c:extLst>
            <c:ext xmlns:c16="http://schemas.microsoft.com/office/drawing/2014/chart" uri="{C3380CC4-5D6E-409C-BE32-E72D297353CC}">
              <c16:uniqueId val="{00000000-6375-4B07-9850-D6F76707F0B1}"/>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Analysis.xlsx]Monthly Profit Analysis!PivotTable12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Profit Analysis'!$C$3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Profit Analysis'!$B$4:$B$16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 Analysis'!$C$4:$C$16</c:f>
              <c:numCache>
                <c:formatCode>0%</c:formatCode>
                <c:ptCount val="12"/>
                <c:pt idx="0">
                  <c:v>6.2197863824996778E-2</c:v>
                </c:pt>
                <c:pt idx="1">
                  <c:v>4.9445552794456692E-2</c:v>
                </c:pt>
                <c:pt idx="2">
                  <c:v>4.6741273842656E-2</c:v>
                </c:pt>
                <c:pt idx="3">
                  <c:v>7.1302773236648076E-2</c:v>
                </c:pt>
                <c:pt idx="4">
                  <c:v>4.577250769040022E-2</c:v>
                </c:pt>
                <c:pt idx="5">
                  <c:v>9.07577870693623E-2</c:v>
                </c:pt>
                <c:pt idx="6">
                  <c:v>6.2843339882221211E-2</c:v>
                </c:pt>
                <c:pt idx="7">
                  <c:v>5.5756684086662456E-2</c:v>
                </c:pt>
                <c:pt idx="8">
                  <c:v>9.6223078998634318E-2</c:v>
                </c:pt>
                <c:pt idx="9">
                  <c:v>0.17478903126835185</c:v>
                </c:pt>
                <c:pt idx="10">
                  <c:v>0.10465905873135593</c:v>
                </c:pt>
                <c:pt idx="11">
                  <c:v>0.13951104857425392</c:v>
                </c:pt>
              </c:numCache>
            </c:numRef>
          </c:val>
          <c:extLst>
            <c:ext xmlns:c16="http://schemas.microsoft.com/office/drawing/2014/chart" uri="{C3380CC4-5D6E-409C-BE32-E72D297353CC}">
              <c16:uniqueId val="{00000000-FEDB-4A39-AC02-C7E2BE550BE1}"/>
            </c:ext>
          </c:extLst>
        </c:ser>
        <c:dLbls>
          <c:showLegendKey val="0"/>
          <c:showVal val="0"/>
          <c:showCatName val="0"/>
          <c:showSerName val="0"/>
          <c:showPercent val="0"/>
          <c:showBubbleSize val="0"/>
        </c:dLbls>
        <c:gapWidth val="30"/>
        <c:overlap val="-27"/>
        <c:axId val="1731043168"/>
        <c:axId val="1711243664"/>
      </c:barChart>
      <c:catAx>
        <c:axId val="1731043168"/>
        <c:scaling>
          <c:orientation val="minMax"/>
        </c:scaling>
        <c:delete val="1"/>
        <c:axPos val="b"/>
        <c:numFmt formatCode="General" sourceLinked="1"/>
        <c:majorTickMark val="none"/>
        <c:minorTickMark val="none"/>
        <c:tickLblPos val="nextTo"/>
        <c:crossAx val="1711243664"/>
        <c:crosses val="autoZero"/>
        <c:auto val="1"/>
        <c:lblAlgn val="ctr"/>
        <c:lblOffset val="100"/>
        <c:noMultiLvlLbl val="0"/>
      </c:catAx>
      <c:valAx>
        <c:axId val="1711243664"/>
        <c:scaling>
          <c:orientation val="minMax"/>
        </c:scaling>
        <c:delete val="1"/>
        <c:axPos val="l"/>
        <c:numFmt formatCode="0%" sourceLinked="1"/>
        <c:majorTickMark val="none"/>
        <c:minorTickMark val="none"/>
        <c:tickLblPos val="nextTo"/>
        <c:crossAx val="1731043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[Cookies Analysis.xlsx]Best Selling Product!PivotTable2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49844889785366"/>
          <c:y val="0.1916795865633075"/>
          <c:w val="0.67580535283999188"/>
          <c:h val="0.43757838409733668"/>
        </c:manualLayout>
      </c:layout>
      <c:barChart>
        <c:barDir val="col"/>
        <c:grouping val="clustered"/>
        <c:varyColors val="0"/>
        <c:ser>
          <c:idx val="0"/>
          <c:order val="0"/>
          <c:tx>
            <c:strRef>
              <c:f>'Best Selling Product'!$B$3</c:f>
              <c:strCache>
                <c:ptCount val="1"/>
                <c:pt idx="0">
                  <c:v>Total</c:v>
                </c:pt>
              </c:strCache>
            </c:strRef>
          </c:tx>
          <c:spPr>
            <a:solidFill>
              <a:schemeClr val="accent1"/>
            </a:solidFill>
            <a:ln>
              <a:noFill/>
            </a:ln>
            <a:effectLst/>
          </c:spPr>
          <c:invertIfNegative val="0"/>
          <c:cat>
            <c:strRef>
              <c:f>'Best Selling Product'!$A$4:$A$10</c:f>
              <c:strCache>
                <c:ptCount val="6"/>
                <c:pt idx="0">
                  <c:v>Chocolate Chip</c:v>
                </c:pt>
                <c:pt idx="1">
                  <c:v>White Chocolate Macadamia Nut</c:v>
                </c:pt>
                <c:pt idx="2">
                  <c:v>Oatmeal Raisin</c:v>
                </c:pt>
                <c:pt idx="3">
                  <c:v>Snickerdoodle</c:v>
                </c:pt>
                <c:pt idx="4">
                  <c:v>Sugar</c:v>
                </c:pt>
                <c:pt idx="5">
                  <c:v>Fortune Cookie</c:v>
                </c:pt>
              </c:strCache>
            </c:strRef>
          </c:cat>
          <c:val>
            <c:numRef>
              <c:f>'Best Selling Product'!$B$4:$B$10</c:f>
              <c:numCache>
                <c:formatCode>\$#,##0.00;\(\$#,##0.00\);\$#,##0.00</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F14D-465B-9FD9-7EDBA787D71B}"/>
            </c:ext>
          </c:extLst>
        </c:ser>
        <c:dLbls>
          <c:showLegendKey val="0"/>
          <c:showVal val="0"/>
          <c:showCatName val="0"/>
          <c:showSerName val="0"/>
          <c:showPercent val="0"/>
          <c:showBubbleSize val="0"/>
        </c:dLbls>
        <c:gapWidth val="79"/>
        <c:overlap val="3"/>
        <c:axId val="1575616912"/>
        <c:axId val="1682186976"/>
      </c:barChart>
      <c:catAx>
        <c:axId val="15756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186976"/>
        <c:crosses val="autoZero"/>
        <c:auto val="1"/>
        <c:lblAlgn val="ctr"/>
        <c:lblOffset val="50"/>
        <c:noMultiLvlLbl val="0"/>
      </c:catAx>
      <c:valAx>
        <c:axId val="168218697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1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Analysis.xlsx]Saels Comparism!PivotTable22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3352B"/>
          </a:solidFill>
          <a:ln w="19050">
            <a:solidFill>
              <a:schemeClr val="lt1"/>
            </a:solidFill>
          </a:ln>
          <a:effectLst/>
        </c:spPr>
      </c:pivotFmt>
      <c:pivotFmt>
        <c:idx val="2"/>
        <c:spPr>
          <a:solidFill>
            <a:srgbClr val="99E4ED"/>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E4ED"/>
          </a:solidFill>
          <a:ln w="19050">
            <a:solidFill>
              <a:schemeClr val="lt1"/>
            </a:solidFill>
          </a:ln>
          <a:effectLst/>
        </c:spPr>
      </c:pivotFmt>
      <c:pivotFmt>
        <c:idx val="7"/>
        <c:spPr>
          <a:solidFill>
            <a:srgbClr val="FF0000"/>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C3352B"/>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9E4ED"/>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rgbClr val="00B050"/>
          </a:solidFill>
          <a:ln w="19050">
            <a:solidFill>
              <a:schemeClr val="lt1"/>
            </a:solidFill>
          </a:ln>
          <a:effectLst/>
        </c:spPr>
      </c:pivotFmt>
      <c:pivotFmt>
        <c:idx val="14"/>
        <c:spPr>
          <a:solidFill>
            <a:srgbClr val="C3352B"/>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9E4ED"/>
          </a:solidFill>
          <a:ln w="19050">
            <a:solidFill>
              <a:schemeClr val="lt1"/>
            </a:solidFill>
          </a:ln>
          <a:effectLst/>
        </c:spPr>
      </c:pivotFmt>
      <c:pivotFmt>
        <c:idx val="17"/>
        <c:spPr>
          <a:solidFill>
            <a:srgbClr val="FF0000"/>
          </a:solidFill>
          <a:ln w="19050">
            <a:solidFill>
              <a:schemeClr val="lt1"/>
            </a:solidFill>
          </a:ln>
          <a:effectLst/>
        </c:spPr>
      </c:pivotFmt>
      <c:pivotFmt>
        <c:idx val="18"/>
        <c:spPr>
          <a:solidFill>
            <a:srgbClr val="00B050"/>
          </a:solidFill>
          <a:ln w="19050">
            <a:solidFill>
              <a:schemeClr val="lt1"/>
            </a:solidFill>
          </a:ln>
          <a:effectLst/>
        </c:spPr>
      </c:pivotFmt>
      <c:pivotFmt>
        <c:idx val="19"/>
        <c:spPr>
          <a:solidFill>
            <a:srgbClr val="C3352B"/>
          </a:solidFill>
          <a:ln w="19050">
            <a:solidFill>
              <a:schemeClr val="lt1"/>
            </a:solidFill>
          </a:ln>
          <a:effectLst/>
        </c:spPr>
      </c:pivotFmt>
    </c:pivotFmts>
    <c:plotArea>
      <c:layout/>
      <c:doughnutChart>
        <c:varyColors val="1"/>
        <c:ser>
          <c:idx val="0"/>
          <c:order val="0"/>
          <c:tx>
            <c:strRef>
              <c:f>'Saels Comparism'!$C$3</c:f>
              <c:strCache>
                <c:ptCount val="1"/>
                <c:pt idx="0">
                  <c:v>Total</c:v>
                </c:pt>
              </c:strCache>
            </c:strRef>
          </c:tx>
          <c:dPt>
            <c:idx val="0"/>
            <c:bubble3D val="0"/>
            <c:spPr>
              <a:solidFill>
                <a:srgbClr val="99E4ED"/>
              </a:solidFill>
              <a:ln w="19050">
                <a:solidFill>
                  <a:schemeClr val="lt1"/>
                </a:solidFill>
              </a:ln>
              <a:effectLst/>
            </c:spPr>
            <c:extLst>
              <c:ext xmlns:c16="http://schemas.microsoft.com/office/drawing/2014/chart" uri="{C3380CC4-5D6E-409C-BE32-E72D297353CC}">
                <c16:uniqueId val="{00000001-930F-4C77-A7CE-DDD700F32DF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930F-4C77-A7CE-DDD700F32DF4}"/>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930F-4C77-A7CE-DDD700F32DF4}"/>
              </c:ext>
            </c:extLst>
          </c:dPt>
          <c:dPt>
            <c:idx val="3"/>
            <c:bubble3D val="0"/>
            <c:spPr>
              <a:solidFill>
                <a:srgbClr val="C3352B"/>
              </a:solidFill>
              <a:ln w="19050">
                <a:solidFill>
                  <a:schemeClr val="lt1"/>
                </a:solidFill>
              </a:ln>
              <a:effectLst/>
            </c:spPr>
            <c:extLst>
              <c:ext xmlns:c16="http://schemas.microsoft.com/office/drawing/2014/chart" uri="{C3380CC4-5D6E-409C-BE32-E72D297353CC}">
                <c16:uniqueId val="{00000007-930F-4C77-A7CE-DDD700F32D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'Saels Comparism'!$B$4:$B$8</c:f>
              <c:strCache>
                <c:ptCount val="4"/>
                <c:pt idx="0">
                  <c:v>Qtr1</c:v>
                </c:pt>
                <c:pt idx="1">
                  <c:v>Qtr2</c:v>
                </c:pt>
                <c:pt idx="2">
                  <c:v>Qtr3</c:v>
                </c:pt>
                <c:pt idx="3">
                  <c:v>Qtr4</c:v>
                </c:pt>
              </c:strCache>
            </c:strRef>
          </c:cat>
          <c:val>
            <c:numRef>
              <c:f>'Saels Comparism'!$C$4:$C$8</c:f>
              <c:numCache>
                <c:formatCode>0.00%</c:formatCode>
                <c:ptCount val="4"/>
                <c:pt idx="0">
                  <c:v>0.15837736172087183</c:v>
                </c:pt>
                <c:pt idx="1">
                  <c:v>0.20810583571175995</c:v>
                </c:pt>
                <c:pt idx="2">
                  <c:v>0.21507433344978055</c:v>
                </c:pt>
                <c:pt idx="3">
                  <c:v>0.41844246911758765</c:v>
                </c:pt>
              </c:numCache>
            </c:numRef>
          </c:val>
          <c:extLst>
            <c:ext xmlns:c16="http://schemas.microsoft.com/office/drawing/2014/chart" uri="{C3380CC4-5D6E-409C-BE32-E72D297353CC}">
              <c16:uniqueId val="{00000008-930F-4C77-A7CE-DDD700F32DF4}"/>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Analysis.xlsx]Monthly Profit Analysis!PivotTable12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Profit Analysis'!$C$3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Profit Analysis'!$B$4:$B$16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 Analysis'!$C$4:$C$16</c:f>
              <c:numCache>
                <c:formatCode>0%</c:formatCode>
                <c:ptCount val="12"/>
                <c:pt idx="0">
                  <c:v>6.2197863824996778E-2</c:v>
                </c:pt>
                <c:pt idx="1">
                  <c:v>4.9445552794456692E-2</c:v>
                </c:pt>
                <c:pt idx="2">
                  <c:v>4.6741273842656E-2</c:v>
                </c:pt>
                <c:pt idx="3">
                  <c:v>7.1302773236648076E-2</c:v>
                </c:pt>
                <c:pt idx="4">
                  <c:v>4.577250769040022E-2</c:v>
                </c:pt>
                <c:pt idx="5">
                  <c:v>9.07577870693623E-2</c:v>
                </c:pt>
                <c:pt idx="6">
                  <c:v>6.2843339882221211E-2</c:v>
                </c:pt>
                <c:pt idx="7">
                  <c:v>5.5756684086662456E-2</c:v>
                </c:pt>
                <c:pt idx="8">
                  <c:v>9.6223078998634318E-2</c:v>
                </c:pt>
                <c:pt idx="9">
                  <c:v>0.17478903126835185</c:v>
                </c:pt>
                <c:pt idx="10">
                  <c:v>0.10465905873135593</c:v>
                </c:pt>
                <c:pt idx="11">
                  <c:v>0.13951104857425392</c:v>
                </c:pt>
              </c:numCache>
            </c:numRef>
          </c:val>
          <c:extLst>
            <c:ext xmlns:c16="http://schemas.microsoft.com/office/drawing/2014/chart" uri="{C3380CC4-5D6E-409C-BE32-E72D297353CC}">
              <c16:uniqueId val="{00000000-D0B0-4E64-9B64-5CE839CB8B0B}"/>
            </c:ext>
          </c:extLst>
        </c:ser>
        <c:dLbls>
          <c:showLegendKey val="0"/>
          <c:showVal val="0"/>
          <c:showCatName val="0"/>
          <c:showSerName val="0"/>
          <c:showPercent val="0"/>
          <c:showBubbleSize val="0"/>
        </c:dLbls>
        <c:gapWidth val="30"/>
        <c:overlap val="-27"/>
        <c:axId val="1731043168"/>
        <c:axId val="1711243664"/>
      </c:barChart>
      <c:catAx>
        <c:axId val="1731043168"/>
        <c:scaling>
          <c:orientation val="minMax"/>
        </c:scaling>
        <c:delete val="1"/>
        <c:axPos val="b"/>
        <c:numFmt formatCode="General" sourceLinked="1"/>
        <c:majorTickMark val="none"/>
        <c:minorTickMark val="none"/>
        <c:tickLblPos val="nextTo"/>
        <c:crossAx val="1711243664"/>
        <c:crosses val="autoZero"/>
        <c:auto val="1"/>
        <c:lblAlgn val="ctr"/>
        <c:lblOffset val="100"/>
        <c:noMultiLvlLbl val="0"/>
      </c:catAx>
      <c:valAx>
        <c:axId val="1711243664"/>
        <c:scaling>
          <c:orientation val="minMax"/>
        </c:scaling>
        <c:delete val="1"/>
        <c:axPos val="l"/>
        <c:numFmt formatCode="0%" sourceLinked="1"/>
        <c:majorTickMark val="none"/>
        <c:minorTickMark val="none"/>
        <c:tickLblPos val="nextTo"/>
        <c:crossAx val="1731043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Analysis.xlsx]market trend!PivotTable29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Market</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cmpd="sng">
            <a:solidFill>
              <a:srgbClr val="FF0000"/>
            </a:solidFill>
            <a:round/>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solidFill>
              <a:srgbClr val="FF0000"/>
            </a:solidFill>
            <a:round/>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sng">
            <a:solidFill>
              <a:srgbClr val="FF0000"/>
            </a:solidFill>
            <a:round/>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trend'!$C$3</c:f>
              <c:strCache>
                <c:ptCount val="1"/>
                <c:pt idx="0">
                  <c:v>Total</c:v>
                </c:pt>
              </c:strCache>
            </c:strRef>
          </c:tx>
          <c:spPr>
            <a:ln w="28575" cap="rnd" cmpd="sng">
              <a:solidFill>
                <a:srgbClr val="FF0000"/>
              </a:solidFill>
              <a:round/>
            </a:ln>
            <a:effectLst>
              <a:outerShdw blurRad="50800" dist="50800" dir="5400000" sx="2000" sy="2000" algn="ctr" rotWithShape="0">
                <a:srgbClr val="000000">
                  <a:alpha val="43137"/>
                </a:srgbClr>
              </a:outerShdw>
            </a:effectLst>
          </c:spPr>
          <c:marker>
            <c:symbol val="none"/>
          </c:marker>
          <c:cat>
            <c:multiLvlStrRef>
              <c:f>'market trend'!$B$4:$B$22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'market trend'!$C$4:$C$22</c:f>
              <c:numCache>
                <c:formatCode>\$#,##0.00;\(\$#,##0.00\);\$#,##0.00</c:formatCode>
                <c:ptCount val="16"/>
                <c:pt idx="0">
                  <c:v>212076</c:v>
                </c:pt>
                <c:pt idx="1">
                  <c:v>386395</c:v>
                </c:pt>
                <c:pt idx="2">
                  <c:v>272112</c:v>
                </c:pt>
                <c:pt idx="3">
                  <c:v>232566</c:v>
                </c:pt>
                <c:pt idx="4">
                  <c:v>291833.5</c:v>
                </c:pt>
                <c:pt idx="5">
                  <c:v>231925</c:v>
                </c:pt>
                <c:pt idx="6">
                  <c:v>219071</c:v>
                </c:pt>
                <c:pt idx="7">
                  <c:v>333354.5</c:v>
                </c:pt>
                <c:pt idx="8">
                  <c:v>215866</c:v>
                </c:pt>
                <c:pt idx="9">
                  <c:v>426848</c:v>
                </c:pt>
                <c:pt idx="10">
                  <c:v>296147.5</c:v>
                </c:pt>
                <c:pt idx="11">
                  <c:v>261755</c:v>
                </c:pt>
                <c:pt idx="12">
                  <c:v>238774</c:v>
                </c:pt>
                <c:pt idx="13">
                  <c:v>434637</c:v>
                </c:pt>
                <c:pt idx="14">
                  <c:v>217879</c:v>
                </c:pt>
                <c:pt idx="15">
                  <c:v>419011</c:v>
                </c:pt>
              </c:numCache>
            </c:numRef>
          </c:val>
          <c:smooth val="1"/>
          <c:extLst>
            <c:ext xmlns:c16="http://schemas.microsoft.com/office/drawing/2014/chart" uri="{C3380CC4-5D6E-409C-BE32-E72D297353CC}">
              <c16:uniqueId val="{00000000-672B-4487-927C-F5820A515CC6}"/>
            </c:ext>
          </c:extLst>
        </c:ser>
        <c:dLbls>
          <c:showLegendKey val="0"/>
          <c:showVal val="0"/>
          <c:showCatName val="0"/>
          <c:showSerName val="0"/>
          <c:showPercent val="0"/>
          <c:showBubbleSize val="0"/>
        </c:dLbls>
        <c:smooth val="0"/>
        <c:axId val="1179234768"/>
        <c:axId val="1682176896"/>
      </c:lineChart>
      <c:catAx>
        <c:axId val="117923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2176896"/>
        <c:crosses val="autoZero"/>
        <c:auto val="1"/>
        <c:lblAlgn val="ctr"/>
        <c:lblOffset val="100"/>
        <c:noMultiLvlLbl val="0"/>
      </c:catAx>
      <c:valAx>
        <c:axId val="1682176896"/>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23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Profit Mergin by  Product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 Mergin by  Product</a:t>
          </a:r>
        </a:p>
      </cx:txPr>
    </cx:title>
    <cx:plotArea>
      <cx:plotAreaRegion>
        <cx:plotSurface>
          <cx:spPr>
            <a:noFill/>
            <a:ln>
              <a:noFill/>
            </a:ln>
          </cx:spPr>
        </cx:plotSurface>
        <cx:series layoutId="funnel" uniqueId="{BCC7B975-AD79-4EFB-BB36-19CC45DAB8F9}">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Product ROI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ROI</a:t>
          </a:r>
        </a:p>
      </cx:txPr>
    </cx:title>
    <cx:plotArea>
      <cx:plotAreaRegion>
        <cx:series layoutId="funnel" uniqueId="{2A8F77E0-F213-4AFC-BB86-4D2800897F80}">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Product ROI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ROI</a:t>
          </a:r>
        </a:p>
      </cx:txPr>
    </cx:title>
    <cx:plotArea>
      <cx:plotAreaRegion>
        <cx:plotSurface>
          <cx:spPr>
            <a:noFill/>
            <a:ln>
              <a:noFill/>
            </a:ln>
          </cx:spPr>
        </cx:plotSurface>
        <cx:series layoutId="funnel" uniqueId="{2A8F77E0-F213-4AFC-BB86-4D2800897F80}">
          <cx:dataLabels>
            <cx:visibility seriesName="0" categoryName="0" value="1"/>
          </cx:dataLabels>
          <cx:dataId val="0"/>
        </cx:series>
      </cx:plotAreaRegion>
      <cx:axis id="0">
        <cx:catScaling gapWidth="0.0599999987"/>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Profit Mergin by  Product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 Mergin by  Product</a:t>
          </a:r>
        </a:p>
      </cx:txPr>
    </cx:title>
    <cx:plotArea>
      <cx:plotAreaRegion>
        <cx:plotSurface>
          <cx:spPr>
            <a:noFill/>
            <a:ln>
              <a:noFill/>
            </a:ln>
          </cx:spPr>
        </cx:plotSurface>
        <cx:series layoutId="funnel" uniqueId="{BCC7B975-AD79-4EFB-BB36-19CC45DAB8F9}">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4.xml"/><Relationship Id="rId5" Type="http://schemas.openxmlformats.org/officeDocument/2006/relationships/chart" Target="../charts/chart9.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209550</xdr:colOff>
      <xdr:row>1</xdr:row>
      <xdr:rowOff>109537</xdr:rowOff>
    </xdr:from>
    <xdr:to>
      <xdr:col>9</xdr:col>
      <xdr:colOff>514350</xdr:colOff>
      <xdr:row>15</xdr:row>
      <xdr:rowOff>185737</xdr:rowOff>
    </xdr:to>
    <xdr:graphicFrame macro="">
      <xdr:nvGraphicFramePr>
        <xdr:cNvPr id="2" name="Chart 1">
          <a:extLst>
            <a:ext uri="{FF2B5EF4-FFF2-40B4-BE49-F238E27FC236}">
              <a16:creationId xmlns:a16="http://schemas.microsoft.com/office/drawing/2014/main" id="{E6F1A0F0-6620-F94E-50A0-38192C0EF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2</xdr:row>
      <xdr:rowOff>42862</xdr:rowOff>
    </xdr:from>
    <xdr:to>
      <xdr:col>11</xdr:col>
      <xdr:colOff>514350</xdr:colOff>
      <xdr:row>16</xdr:row>
      <xdr:rowOff>119062</xdr:rowOff>
    </xdr:to>
    <xdr:graphicFrame macro="">
      <xdr:nvGraphicFramePr>
        <xdr:cNvPr id="2" name="Chart 1">
          <a:extLst>
            <a:ext uri="{FF2B5EF4-FFF2-40B4-BE49-F238E27FC236}">
              <a16:creationId xmlns:a16="http://schemas.microsoft.com/office/drawing/2014/main" id="{2B388868-60C8-5000-7B1B-ECD828ADE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485775</xdr:colOff>
      <xdr:row>3</xdr:row>
      <xdr:rowOff>90487</xdr:rowOff>
    </xdr:from>
    <xdr:to>
      <xdr:col>8</xdr:col>
      <xdr:colOff>581025</xdr:colOff>
      <xdr:row>17</xdr:row>
      <xdr:rowOff>166687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E87585E0-E588-1D32-FB81-F60449531D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6619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314325</xdr:colOff>
      <xdr:row>3</xdr:row>
      <xdr:rowOff>90487</xdr:rowOff>
    </xdr:from>
    <xdr:to>
      <xdr:col>12</xdr:col>
      <xdr:colOff>9525</xdr:colOff>
      <xdr:row>17</xdr:row>
      <xdr:rowOff>166687</xdr:rowOff>
    </xdr:to>
    <xdr:graphicFrame macro="">
      <xdr:nvGraphicFramePr>
        <xdr:cNvPr id="2" name="Chart 1">
          <a:extLst>
            <a:ext uri="{FF2B5EF4-FFF2-40B4-BE49-F238E27FC236}">
              <a16:creationId xmlns:a16="http://schemas.microsoft.com/office/drawing/2014/main" id="{3A36C1A3-40CC-0624-396D-A630FCE7A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1019175</xdr:colOff>
      <xdr:row>3</xdr:row>
      <xdr:rowOff>90487</xdr:rowOff>
    </xdr:from>
    <xdr:to>
      <xdr:col>9</xdr:col>
      <xdr:colOff>28575</xdr:colOff>
      <xdr:row>17</xdr:row>
      <xdr:rowOff>166687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F13C7AA-2760-9711-A828-12D648F22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67225" y="661987"/>
              <a:ext cx="4095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0</xdr:colOff>
      <xdr:row>8</xdr:row>
      <xdr:rowOff>133350</xdr:rowOff>
    </xdr:from>
    <xdr:to>
      <xdr:col>7</xdr:col>
      <xdr:colOff>0</xdr:colOff>
      <xdr:row>21</xdr:row>
      <xdr:rowOff>180975</xdr:rowOff>
    </xdr:to>
    <mc:AlternateContent xmlns:mc="http://schemas.openxmlformats.org/markup-compatibility/2006" xmlns:a14="http://schemas.microsoft.com/office/drawing/2010/main">
      <mc:Choice Requires="a14">
        <xdr:graphicFrame macro="">
          <xdr:nvGraphicFramePr>
            <xdr:cNvPr id="4" name="Date (Quarter)">
              <a:extLst>
                <a:ext uri="{FF2B5EF4-FFF2-40B4-BE49-F238E27FC236}">
                  <a16:creationId xmlns:a16="http://schemas.microsoft.com/office/drawing/2014/main" id="{C6DC5843-DBC4-44D8-C898-D92FF68004A3}"/>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5486400"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247650</xdr:colOff>
      <xdr:row>0</xdr:row>
      <xdr:rowOff>176212</xdr:rowOff>
    </xdr:from>
    <xdr:to>
      <xdr:col>12</xdr:col>
      <xdr:colOff>552450</xdr:colOff>
      <xdr:row>15</xdr:row>
      <xdr:rowOff>61912</xdr:rowOff>
    </xdr:to>
    <xdr:graphicFrame macro="">
      <xdr:nvGraphicFramePr>
        <xdr:cNvPr id="2" name="Chart 1">
          <a:extLst>
            <a:ext uri="{FF2B5EF4-FFF2-40B4-BE49-F238E27FC236}">
              <a16:creationId xmlns:a16="http://schemas.microsoft.com/office/drawing/2014/main" id="{D6DFB7B2-F349-A549-7FEC-B762652F1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676275</xdr:colOff>
      <xdr:row>1</xdr:row>
      <xdr:rowOff>9525</xdr:rowOff>
    </xdr:from>
    <xdr:to>
      <xdr:col>5</xdr:col>
      <xdr:colOff>342900</xdr:colOff>
      <xdr:row>14</xdr:row>
      <xdr:rowOff>57150</xdr:rowOff>
    </xdr:to>
    <mc:AlternateContent xmlns:mc="http://schemas.openxmlformats.org/markup-compatibility/2006" xmlns:a14="http://schemas.microsoft.com/office/drawing/2010/main">
      <mc:Choice Requires="a14">
        <xdr:graphicFrame macro="">
          <xdr:nvGraphicFramePr>
            <xdr:cNvPr id="3" name="Products">
              <a:extLst>
                <a:ext uri="{FF2B5EF4-FFF2-40B4-BE49-F238E27FC236}">
                  <a16:creationId xmlns:a16="http://schemas.microsoft.com/office/drawing/2014/main" id="{D9977CDD-E9D8-1AAF-CC8D-83B9A8C8DCF3}"/>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1621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133350</xdr:colOff>
      <xdr:row>1</xdr:row>
      <xdr:rowOff>147637</xdr:rowOff>
    </xdr:from>
    <xdr:to>
      <xdr:col>12</xdr:col>
      <xdr:colOff>571500</xdr:colOff>
      <xdr:row>16</xdr:row>
      <xdr:rowOff>33337</xdr:rowOff>
    </xdr:to>
    <xdr:graphicFrame macro="">
      <xdr:nvGraphicFramePr>
        <xdr:cNvPr id="2" name="Chart 1">
          <a:extLst>
            <a:ext uri="{FF2B5EF4-FFF2-40B4-BE49-F238E27FC236}">
              <a16:creationId xmlns:a16="http://schemas.microsoft.com/office/drawing/2014/main" id="{9FCCDCD0-781D-CD5B-2364-DEF9FBC10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57150</xdr:colOff>
      <xdr:row>8</xdr:row>
      <xdr:rowOff>133350</xdr:rowOff>
    </xdr:from>
    <xdr:to>
      <xdr:col>11</xdr:col>
      <xdr:colOff>142875</xdr:colOff>
      <xdr:row>21</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495212C7-39AD-37DC-E048-A6F2F18B65C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486400"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0</xdr:row>
      <xdr:rowOff>9525</xdr:rowOff>
    </xdr:from>
    <xdr:to>
      <xdr:col>20</xdr:col>
      <xdr:colOff>571500</xdr:colOff>
      <xdr:row>32</xdr:row>
      <xdr:rowOff>76200</xdr:rowOff>
    </xdr:to>
    <xdr:grpSp>
      <xdr:nvGrpSpPr>
        <xdr:cNvPr id="27" name="Group 26">
          <a:extLst>
            <a:ext uri="{FF2B5EF4-FFF2-40B4-BE49-F238E27FC236}">
              <a16:creationId xmlns:a16="http://schemas.microsoft.com/office/drawing/2014/main" id="{C5B47A94-2A38-BC63-FFF7-586BA5427492}"/>
            </a:ext>
          </a:extLst>
        </xdr:cNvPr>
        <xdr:cNvGrpSpPr/>
      </xdr:nvGrpSpPr>
      <xdr:grpSpPr>
        <a:xfrm>
          <a:off x="57150" y="9525"/>
          <a:ext cx="12706350" cy="6162675"/>
          <a:chOff x="28575" y="47625"/>
          <a:chExt cx="12706350" cy="6162675"/>
        </a:xfrm>
      </xdr:grpSpPr>
      <xdr:sp macro="" textlink="">
        <xdr:nvSpPr>
          <xdr:cNvPr id="2" name="Rectangle 1">
            <a:extLst>
              <a:ext uri="{FF2B5EF4-FFF2-40B4-BE49-F238E27FC236}">
                <a16:creationId xmlns:a16="http://schemas.microsoft.com/office/drawing/2014/main" id="{9A16B8C9-B5D1-7A18-CF04-C234C1C7E8A3}"/>
              </a:ext>
            </a:extLst>
          </xdr:cNvPr>
          <xdr:cNvSpPr/>
        </xdr:nvSpPr>
        <xdr:spPr>
          <a:xfrm>
            <a:off x="57150" y="47625"/>
            <a:ext cx="12677775" cy="6153150"/>
          </a:xfrm>
          <a:prstGeom prst="rect">
            <a:avLst/>
          </a:prstGeom>
          <a:solidFill>
            <a:srgbClr val="E0F4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B36BBA7F-B543-D56B-9DE1-778FEEC921B2}"/>
              </a:ext>
            </a:extLst>
          </xdr:cNvPr>
          <xdr:cNvSpPr/>
        </xdr:nvSpPr>
        <xdr:spPr>
          <a:xfrm>
            <a:off x="28575" y="1162050"/>
            <a:ext cx="1600201" cy="5000625"/>
          </a:xfrm>
          <a:prstGeom prst="roundRect">
            <a:avLst>
              <a:gd name="adj" fmla="val 136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1CF4EFCF-199B-3C8B-1FB3-A9C438C15DDC}"/>
              </a:ext>
            </a:extLst>
          </xdr:cNvPr>
          <xdr:cNvSpPr/>
        </xdr:nvSpPr>
        <xdr:spPr>
          <a:xfrm>
            <a:off x="1695449" y="3667125"/>
            <a:ext cx="3495675"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81103B3A-05B0-7DF9-3753-485B3EC0D724}"/>
              </a:ext>
            </a:extLst>
          </xdr:cNvPr>
          <xdr:cNvSpPr/>
        </xdr:nvSpPr>
        <xdr:spPr>
          <a:xfrm>
            <a:off x="5267325" y="3667125"/>
            <a:ext cx="3790950"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EC86ADA5-2253-C1EA-825F-26152C72B6C1}"/>
              </a:ext>
            </a:extLst>
          </xdr:cNvPr>
          <xdr:cNvSpPr/>
        </xdr:nvSpPr>
        <xdr:spPr>
          <a:xfrm>
            <a:off x="9077325" y="3686175"/>
            <a:ext cx="3629025"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AB300EF0-24BF-C62A-11B5-B2F6B8158B21}"/>
              </a:ext>
            </a:extLst>
          </xdr:cNvPr>
          <xdr:cNvSpPr/>
        </xdr:nvSpPr>
        <xdr:spPr>
          <a:xfrm>
            <a:off x="1695449" y="1085850"/>
            <a:ext cx="2571750"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Rounded Corners 14">
            <a:extLst>
              <a:ext uri="{FF2B5EF4-FFF2-40B4-BE49-F238E27FC236}">
                <a16:creationId xmlns:a16="http://schemas.microsoft.com/office/drawing/2014/main" id="{C7CDBD89-7194-04BC-9372-516EFFDFDF23}"/>
              </a:ext>
            </a:extLst>
          </xdr:cNvPr>
          <xdr:cNvSpPr/>
        </xdr:nvSpPr>
        <xdr:spPr>
          <a:xfrm>
            <a:off x="4295775" y="1085850"/>
            <a:ext cx="4748211"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B3F752D7-C94C-5693-5845-B62A40773AD3}"/>
              </a:ext>
            </a:extLst>
          </xdr:cNvPr>
          <xdr:cNvSpPr/>
        </xdr:nvSpPr>
        <xdr:spPr>
          <a:xfrm>
            <a:off x="9067800" y="1066800"/>
            <a:ext cx="3638550" cy="2524125"/>
          </a:xfrm>
          <a:prstGeom prst="roundRect">
            <a:avLst>
              <a:gd name="adj" fmla="val 28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D044D170-8AAD-4349-A784-550EE081C0D3}"/>
              </a:ext>
            </a:extLst>
          </xdr:cNvPr>
          <xdr:cNvSpPr/>
        </xdr:nvSpPr>
        <xdr:spPr>
          <a:xfrm>
            <a:off x="1695449" y="819150"/>
            <a:ext cx="10991850" cy="2286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Top Corners Rounded 19">
            <a:extLst>
              <a:ext uri="{FF2B5EF4-FFF2-40B4-BE49-F238E27FC236}">
                <a16:creationId xmlns:a16="http://schemas.microsoft.com/office/drawing/2014/main" id="{24074E03-1511-F1E2-CED4-2F2E9ABE6B93}"/>
              </a:ext>
            </a:extLst>
          </xdr:cNvPr>
          <xdr:cNvSpPr/>
        </xdr:nvSpPr>
        <xdr:spPr>
          <a:xfrm>
            <a:off x="1695449" y="95250"/>
            <a:ext cx="1543050" cy="6858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Top Corners Rounded 20">
            <a:extLst>
              <a:ext uri="{FF2B5EF4-FFF2-40B4-BE49-F238E27FC236}">
                <a16:creationId xmlns:a16="http://schemas.microsoft.com/office/drawing/2014/main" id="{B67DB480-CCF6-8ACB-8DC3-856A2FCFFE4A}"/>
              </a:ext>
            </a:extLst>
          </xdr:cNvPr>
          <xdr:cNvSpPr/>
        </xdr:nvSpPr>
        <xdr:spPr>
          <a:xfrm>
            <a:off x="3467100" y="76200"/>
            <a:ext cx="1543050" cy="71437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Top Corners Rounded 21">
            <a:extLst>
              <a:ext uri="{FF2B5EF4-FFF2-40B4-BE49-F238E27FC236}">
                <a16:creationId xmlns:a16="http://schemas.microsoft.com/office/drawing/2014/main" id="{BD018050-7D44-07FE-7FB9-FCC5E0024EF6}"/>
              </a:ext>
            </a:extLst>
          </xdr:cNvPr>
          <xdr:cNvSpPr/>
        </xdr:nvSpPr>
        <xdr:spPr>
          <a:xfrm>
            <a:off x="5372100" y="76200"/>
            <a:ext cx="1543050" cy="71437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Top Corners Rounded 22">
            <a:extLst>
              <a:ext uri="{FF2B5EF4-FFF2-40B4-BE49-F238E27FC236}">
                <a16:creationId xmlns:a16="http://schemas.microsoft.com/office/drawing/2014/main" id="{E986701D-BE39-9988-C707-A2ACD6CC7FA3}"/>
              </a:ext>
            </a:extLst>
          </xdr:cNvPr>
          <xdr:cNvSpPr/>
        </xdr:nvSpPr>
        <xdr:spPr>
          <a:xfrm>
            <a:off x="7286625" y="76200"/>
            <a:ext cx="1543050" cy="72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Top Corners Rounded 23">
            <a:extLst>
              <a:ext uri="{FF2B5EF4-FFF2-40B4-BE49-F238E27FC236}">
                <a16:creationId xmlns:a16="http://schemas.microsoft.com/office/drawing/2014/main" id="{DB396F3B-57A7-37BC-30B2-3FBFEA939F0B}"/>
              </a:ext>
            </a:extLst>
          </xdr:cNvPr>
          <xdr:cNvSpPr/>
        </xdr:nvSpPr>
        <xdr:spPr>
          <a:xfrm>
            <a:off x="9201150" y="76200"/>
            <a:ext cx="1543050" cy="74295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DB50A82E-2EAE-56C1-12E2-359A6B2F90BA}"/>
              </a:ext>
            </a:extLst>
          </xdr:cNvPr>
          <xdr:cNvSpPr/>
        </xdr:nvSpPr>
        <xdr:spPr>
          <a:xfrm>
            <a:off x="11163300" y="66675"/>
            <a:ext cx="1543050" cy="75247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25">
            <a:extLst>
              <a:ext uri="{FF2B5EF4-FFF2-40B4-BE49-F238E27FC236}">
                <a16:creationId xmlns:a16="http://schemas.microsoft.com/office/drawing/2014/main" id="{564AE45A-B189-C21E-7768-0853C006B437}"/>
              </a:ext>
            </a:extLst>
          </xdr:cNvPr>
          <xdr:cNvSpPr/>
        </xdr:nvSpPr>
        <xdr:spPr>
          <a:xfrm>
            <a:off x="28575" y="66675"/>
            <a:ext cx="1590675" cy="10096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581025</xdr:colOff>
      <xdr:row>0</xdr:row>
      <xdr:rowOff>142875</xdr:rowOff>
    </xdr:from>
    <xdr:to>
      <xdr:col>5</xdr:col>
      <xdr:colOff>0</xdr:colOff>
      <xdr:row>2</xdr:row>
      <xdr:rowOff>9525</xdr:rowOff>
    </xdr:to>
    <xdr:sp macro="" textlink="">
      <xdr:nvSpPr>
        <xdr:cNvPr id="28" name="TextBox 27">
          <a:extLst>
            <a:ext uri="{FF2B5EF4-FFF2-40B4-BE49-F238E27FC236}">
              <a16:creationId xmlns:a16="http://schemas.microsoft.com/office/drawing/2014/main" id="{6F8E077A-3074-E316-3974-A2FF1C298550}"/>
            </a:ext>
          </a:extLst>
        </xdr:cNvPr>
        <xdr:cNvSpPr txBox="1"/>
      </xdr:nvSpPr>
      <xdr:spPr>
        <a:xfrm>
          <a:off x="1800225" y="142875"/>
          <a:ext cx="12477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Sales</a:t>
          </a:r>
        </a:p>
      </xdr:txBody>
    </xdr:sp>
    <xdr:clientData/>
  </xdr:twoCellAnchor>
  <xdr:twoCellAnchor>
    <xdr:from>
      <xdr:col>2</xdr:col>
      <xdr:colOff>504825</xdr:colOff>
      <xdr:row>2</xdr:row>
      <xdr:rowOff>47624</xdr:rowOff>
    </xdr:from>
    <xdr:to>
      <xdr:col>5</xdr:col>
      <xdr:colOff>95250</xdr:colOff>
      <xdr:row>3</xdr:row>
      <xdr:rowOff>171450</xdr:rowOff>
    </xdr:to>
    <xdr:sp macro="" textlink="Calloutvalues!C3">
      <xdr:nvSpPr>
        <xdr:cNvPr id="29" name="TextBox 28">
          <a:extLst>
            <a:ext uri="{FF2B5EF4-FFF2-40B4-BE49-F238E27FC236}">
              <a16:creationId xmlns:a16="http://schemas.microsoft.com/office/drawing/2014/main" id="{BD189711-52AE-0431-9A43-F077A624F559}"/>
            </a:ext>
          </a:extLst>
        </xdr:cNvPr>
        <xdr:cNvSpPr txBox="1"/>
      </xdr:nvSpPr>
      <xdr:spPr>
        <a:xfrm>
          <a:off x="1724025" y="428624"/>
          <a:ext cx="1419225" cy="3143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A828A8-35AF-472A-A28E-B5B83CB61AF4}" type="TxLink">
            <a:rPr lang="en-US" sz="2000" b="0" i="0" u="none" strike="noStrike">
              <a:solidFill>
                <a:srgbClr val="4472C4"/>
              </a:solidFill>
              <a:latin typeface="Calibri"/>
              <a:ea typeface="Calibri"/>
              <a:cs typeface="Calibri"/>
            </a:rPr>
            <a:pPr/>
            <a:t> $4,690,251 </a:t>
          </a:fld>
          <a:endParaRPr lang="en-US" sz="1100"/>
        </a:p>
      </xdr:txBody>
    </xdr:sp>
    <xdr:clientData/>
  </xdr:twoCellAnchor>
  <xdr:twoCellAnchor>
    <xdr:from>
      <xdr:col>5</xdr:col>
      <xdr:colOff>523875</xdr:colOff>
      <xdr:row>0</xdr:row>
      <xdr:rowOff>114300</xdr:rowOff>
    </xdr:from>
    <xdr:to>
      <xdr:col>7</xdr:col>
      <xdr:colOff>552450</xdr:colOff>
      <xdr:row>1</xdr:row>
      <xdr:rowOff>171450</xdr:rowOff>
    </xdr:to>
    <xdr:sp macro="" textlink="">
      <xdr:nvSpPr>
        <xdr:cNvPr id="30" name="TextBox 29">
          <a:extLst>
            <a:ext uri="{FF2B5EF4-FFF2-40B4-BE49-F238E27FC236}">
              <a16:creationId xmlns:a16="http://schemas.microsoft.com/office/drawing/2014/main" id="{C2534CE4-BC32-5CE2-5F81-85157B83A13A}"/>
            </a:ext>
          </a:extLst>
        </xdr:cNvPr>
        <xdr:cNvSpPr txBox="1"/>
      </xdr:nvSpPr>
      <xdr:spPr>
        <a:xfrm>
          <a:off x="3571875" y="114300"/>
          <a:ext cx="12477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cost</a:t>
          </a:r>
        </a:p>
      </xdr:txBody>
    </xdr:sp>
    <xdr:clientData/>
  </xdr:twoCellAnchor>
  <xdr:twoCellAnchor>
    <xdr:from>
      <xdr:col>5</xdr:col>
      <xdr:colOff>361951</xdr:colOff>
      <xdr:row>1</xdr:row>
      <xdr:rowOff>161926</xdr:rowOff>
    </xdr:from>
    <xdr:to>
      <xdr:col>8</xdr:col>
      <xdr:colOff>257175</xdr:colOff>
      <xdr:row>3</xdr:row>
      <xdr:rowOff>171450</xdr:rowOff>
    </xdr:to>
    <xdr:sp macro="" textlink="Calloutvalues!C10">
      <xdr:nvSpPr>
        <xdr:cNvPr id="31" name="TextBox 30">
          <a:extLst>
            <a:ext uri="{FF2B5EF4-FFF2-40B4-BE49-F238E27FC236}">
              <a16:creationId xmlns:a16="http://schemas.microsoft.com/office/drawing/2014/main" id="{F1F1C7A4-71F2-1260-2099-BF7177734B87}"/>
            </a:ext>
          </a:extLst>
        </xdr:cNvPr>
        <xdr:cNvSpPr txBox="1"/>
      </xdr:nvSpPr>
      <xdr:spPr>
        <a:xfrm>
          <a:off x="3409951" y="352426"/>
          <a:ext cx="1724024" cy="390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7F743-A16B-437D-9AF4-EA63478B5AB8}" type="TxLink">
            <a:rPr lang="en-US" sz="2400" b="0" i="0" u="none" strike="noStrike">
              <a:solidFill>
                <a:srgbClr val="4472C4"/>
              </a:solidFill>
              <a:latin typeface="Calibri"/>
              <a:ea typeface="Calibri"/>
              <a:cs typeface="Calibri"/>
            </a:rPr>
            <a:pPr/>
            <a:t> $1,973,186 </a:t>
          </a:fld>
          <a:endParaRPr lang="en-US"/>
        </a:p>
      </xdr:txBody>
    </xdr:sp>
    <xdr:clientData/>
  </xdr:twoCellAnchor>
  <xdr:twoCellAnchor>
    <xdr:from>
      <xdr:col>8</xdr:col>
      <xdr:colOff>495300</xdr:colOff>
      <xdr:row>0</xdr:row>
      <xdr:rowOff>104775</xdr:rowOff>
    </xdr:from>
    <xdr:to>
      <xdr:col>11</xdr:col>
      <xdr:colOff>295275</xdr:colOff>
      <xdr:row>1</xdr:row>
      <xdr:rowOff>161925</xdr:rowOff>
    </xdr:to>
    <xdr:sp macro="" textlink="">
      <xdr:nvSpPr>
        <xdr:cNvPr id="32" name="TextBox 31">
          <a:extLst>
            <a:ext uri="{FF2B5EF4-FFF2-40B4-BE49-F238E27FC236}">
              <a16:creationId xmlns:a16="http://schemas.microsoft.com/office/drawing/2014/main" id="{AB701E97-E473-AC22-77A8-E4B698B8B2B6}"/>
            </a:ext>
          </a:extLst>
        </xdr:cNvPr>
        <xdr:cNvSpPr txBox="1"/>
      </xdr:nvSpPr>
      <xdr:spPr>
        <a:xfrm>
          <a:off x="5372100" y="104775"/>
          <a:ext cx="16287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Profit</a:t>
          </a:r>
        </a:p>
      </xdr:txBody>
    </xdr:sp>
    <xdr:clientData/>
  </xdr:twoCellAnchor>
  <xdr:twoCellAnchor>
    <xdr:from>
      <xdr:col>2</xdr:col>
      <xdr:colOff>485774</xdr:colOff>
      <xdr:row>5</xdr:row>
      <xdr:rowOff>171450</xdr:rowOff>
    </xdr:from>
    <xdr:to>
      <xdr:col>6</xdr:col>
      <xdr:colOff>600075</xdr:colOff>
      <xdr:row>18</xdr:row>
      <xdr:rowOff>152400</xdr:rowOff>
    </xdr:to>
    <xdr:graphicFrame macro="">
      <xdr:nvGraphicFramePr>
        <xdr:cNvPr id="34" name="Chart 33">
          <a:extLst>
            <a:ext uri="{FF2B5EF4-FFF2-40B4-BE49-F238E27FC236}">
              <a16:creationId xmlns:a16="http://schemas.microsoft.com/office/drawing/2014/main" id="{19CED182-41A4-478F-A0AF-EE02DFE1F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5</xdr:row>
      <xdr:rowOff>104775</xdr:rowOff>
    </xdr:from>
    <xdr:to>
      <xdr:col>14</xdr:col>
      <xdr:colOff>447675</xdr:colOff>
      <xdr:row>18</xdr:row>
      <xdr:rowOff>133350</xdr:rowOff>
    </xdr:to>
    <xdr:graphicFrame macro="">
      <xdr:nvGraphicFramePr>
        <xdr:cNvPr id="35" name="Chart 34">
          <a:extLst>
            <a:ext uri="{FF2B5EF4-FFF2-40B4-BE49-F238E27FC236}">
              <a16:creationId xmlns:a16="http://schemas.microsoft.com/office/drawing/2014/main" id="{90F343EE-CD73-4D7D-928F-A551B1402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1</xdr:row>
      <xdr:rowOff>171449</xdr:rowOff>
    </xdr:from>
    <xdr:to>
      <xdr:col>11</xdr:col>
      <xdr:colOff>342899</xdr:colOff>
      <xdr:row>3</xdr:row>
      <xdr:rowOff>180975</xdr:rowOff>
    </xdr:to>
    <xdr:sp macro="" textlink="Calloutvalues!C15">
      <xdr:nvSpPr>
        <xdr:cNvPr id="36" name="TextBox 35">
          <a:extLst>
            <a:ext uri="{FF2B5EF4-FFF2-40B4-BE49-F238E27FC236}">
              <a16:creationId xmlns:a16="http://schemas.microsoft.com/office/drawing/2014/main" id="{F8DDEF5F-2F75-8C48-7CEF-30101552FCCD}"/>
            </a:ext>
          </a:extLst>
        </xdr:cNvPr>
        <xdr:cNvSpPr txBox="1"/>
      </xdr:nvSpPr>
      <xdr:spPr>
        <a:xfrm>
          <a:off x="5353050" y="361949"/>
          <a:ext cx="1695449"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C9EAD5-1384-428D-B258-1D353AFCF8ED}" type="TxLink">
            <a:rPr lang="en-US" sz="2400" b="0" i="0" u="none" strike="noStrike">
              <a:solidFill>
                <a:srgbClr val="4472C4"/>
              </a:solidFill>
              <a:latin typeface="Calibri"/>
              <a:ea typeface="Calibri"/>
              <a:cs typeface="Calibri"/>
            </a:rPr>
            <a:pPr/>
            <a:t> $2,717,064 </a:t>
          </a:fld>
          <a:endParaRPr lang="en-US"/>
        </a:p>
      </xdr:txBody>
    </xdr:sp>
    <xdr:clientData/>
  </xdr:twoCellAnchor>
  <xdr:twoCellAnchor>
    <xdr:from>
      <xdr:col>12</xdr:col>
      <xdr:colOff>47625</xdr:colOff>
      <xdr:row>0</xdr:row>
      <xdr:rowOff>85725</xdr:rowOff>
    </xdr:from>
    <xdr:to>
      <xdr:col>14</xdr:col>
      <xdr:colOff>285750</xdr:colOff>
      <xdr:row>1</xdr:row>
      <xdr:rowOff>142875</xdr:rowOff>
    </xdr:to>
    <xdr:sp macro="" textlink="">
      <xdr:nvSpPr>
        <xdr:cNvPr id="37" name="TextBox 36">
          <a:extLst>
            <a:ext uri="{FF2B5EF4-FFF2-40B4-BE49-F238E27FC236}">
              <a16:creationId xmlns:a16="http://schemas.microsoft.com/office/drawing/2014/main" id="{7326A151-DE37-5560-3909-8C7FFBB1F827}"/>
            </a:ext>
          </a:extLst>
        </xdr:cNvPr>
        <xdr:cNvSpPr txBox="1"/>
      </xdr:nvSpPr>
      <xdr:spPr>
        <a:xfrm>
          <a:off x="7362825" y="85725"/>
          <a:ext cx="14573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r>
            <a:rPr lang="en-US" sz="1100" baseline="0"/>
            <a:t> Transaction</a:t>
          </a:r>
          <a:endParaRPr lang="en-US" sz="1100"/>
        </a:p>
      </xdr:txBody>
    </xdr:sp>
    <xdr:clientData/>
  </xdr:twoCellAnchor>
  <xdr:twoCellAnchor>
    <xdr:from>
      <xdr:col>12</xdr:col>
      <xdr:colOff>85726</xdr:colOff>
      <xdr:row>1</xdr:row>
      <xdr:rowOff>190499</xdr:rowOff>
    </xdr:from>
    <xdr:to>
      <xdr:col>14</xdr:col>
      <xdr:colOff>276226</xdr:colOff>
      <xdr:row>3</xdr:row>
      <xdr:rowOff>161925</xdr:rowOff>
    </xdr:to>
    <xdr:sp macro="" textlink="Calloutvalues!C19">
      <xdr:nvSpPr>
        <xdr:cNvPr id="38" name="TextBox 37">
          <a:extLst>
            <a:ext uri="{FF2B5EF4-FFF2-40B4-BE49-F238E27FC236}">
              <a16:creationId xmlns:a16="http://schemas.microsoft.com/office/drawing/2014/main" id="{BD8F7099-87FB-BE4D-23D9-3E7A11B3F66C}"/>
            </a:ext>
          </a:extLst>
        </xdr:cNvPr>
        <xdr:cNvSpPr txBox="1"/>
      </xdr:nvSpPr>
      <xdr:spPr>
        <a:xfrm>
          <a:off x="7400926" y="380999"/>
          <a:ext cx="1409700" cy="352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B32EB-EFB2-4247-8896-CCE88774E0AB}" type="TxLink">
            <a:rPr lang="en-US" sz="2400" b="0" i="0" u="none" strike="noStrike">
              <a:solidFill>
                <a:srgbClr val="4472C4"/>
              </a:solidFill>
              <a:latin typeface="Calibri"/>
              <a:ea typeface="Calibri"/>
              <a:cs typeface="Calibri"/>
            </a:rPr>
            <a:pPr/>
            <a:t> 700 </a:t>
          </a:fld>
          <a:endParaRPr lang="en-US"/>
        </a:p>
      </xdr:txBody>
    </xdr:sp>
    <xdr:clientData/>
  </xdr:twoCellAnchor>
  <xdr:twoCellAnchor>
    <xdr:from>
      <xdr:col>15</xdr:col>
      <xdr:colOff>76200</xdr:colOff>
      <xdr:row>0</xdr:row>
      <xdr:rowOff>85725</xdr:rowOff>
    </xdr:from>
    <xdr:to>
      <xdr:col>17</xdr:col>
      <xdr:colOff>381000</xdr:colOff>
      <xdr:row>1</xdr:row>
      <xdr:rowOff>142875</xdr:rowOff>
    </xdr:to>
    <xdr:sp macro="" textlink="">
      <xdr:nvSpPr>
        <xdr:cNvPr id="39" name="TextBox 38">
          <a:extLst>
            <a:ext uri="{FF2B5EF4-FFF2-40B4-BE49-F238E27FC236}">
              <a16:creationId xmlns:a16="http://schemas.microsoft.com/office/drawing/2014/main" id="{C354E497-AE09-35FA-C85E-EFFE4FA13A70}"/>
            </a:ext>
          </a:extLst>
        </xdr:cNvPr>
        <xdr:cNvSpPr txBox="1"/>
      </xdr:nvSpPr>
      <xdr:spPr>
        <a:xfrm>
          <a:off x="9220200" y="85725"/>
          <a:ext cx="15240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Business Active Days</a:t>
          </a:r>
        </a:p>
      </xdr:txBody>
    </xdr:sp>
    <xdr:clientData/>
  </xdr:twoCellAnchor>
  <xdr:twoCellAnchor>
    <xdr:from>
      <xdr:col>15</xdr:col>
      <xdr:colOff>161925</xdr:colOff>
      <xdr:row>1</xdr:row>
      <xdr:rowOff>180974</xdr:rowOff>
    </xdr:from>
    <xdr:to>
      <xdr:col>17</xdr:col>
      <xdr:colOff>428624</xdr:colOff>
      <xdr:row>3</xdr:row>
      <xdr:rowOff>152400</xdr:rowOff>
    </xdr:to>
    <xdr:sp macro="" textlink="Calloutvalues!C23">
      <xdr:nvSpPr>
        <xdr:cNvPr id="40" name="TextBox 39">
          <a:extLst>
            <a:ext uri="{FF2B5EF4-FFF2-40B4-BE49-F238E27FC236}">
              <a16:creationId xmlns:a16="http://schemas.microsoft.com/office/drawing/2014/main" id="{7C4D9E00-865D-0D00-3E58-AE39DE0B1543}"/>
            </a:ext>
          </a:extLst>
        </xdr:cNvPr>
        <xdr:cNvSpPr txBox="1"/>
      </xdr:nvSpPr>
      <xdr:spPr>
        <a:xfrm>
          <a:off x="9305925" y="371474"/>
          <a:ext cx="1485899" cy="352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1D8C63-77A0-41EC-8FE1-7F6DC30A8ED1}" type="TxLink">
            <a:rPr lang="en-US" sz="2400" b="0" i="0" u="none" strike="noStrike">
              <a:solidFill>
                <a:srgbClr val="4472C4"/>
              </a:solidFill>
              <a:latin typeface="Calibri"/>
              <a:ea typeface="Calibri"/>
              <a:cs typeface="Calibri"/>
            </a:rPr>
            <a:pPr/>
            <a:t> 16 </a:t>
          </a:fld>
          <a:endParaRPr lang="en-US"/>
        </a:p>
      </xdr:txBody>
    </xdr:sp>
    <xdr:clientData/>
  </xdr:twoCellAnchor>
  <xdr:twoCellAnchor>
    <xdr:from>
      <xdr:col>18</xdr:col>
      <xdr:colOff>247650</xdr:colOff>
      <xdr:row>0</xdr:row>
      <xdr:rowOff>47625</xdr:rowOff>
    </xdr:from>
    <xdr:to>
      <xdr:col>20</xdr:col>
      <xdr:colOff>552450</xdr:colOff>
      <xdr:row>1</xdr:row>
      <xdr:rowOff>104775</xdr:rowOff>
    </xdr:to>
    <xdr:sp macro="" textlink="">
      <xdr:nvSpPr>
        <xdr:cNvPr id="41" name="TextBox 40">
          <a:extLst>
            <a:ext uri="{FF2B5EF4-FFF2-40B4-BE49-F238E27FC236}">
              <a16:creationId xmlns:a16="http://schemas.microsoft.com/office/drawing/2014/main" id="{48E6C42D-B9F5-38E3-8022-B5E6FED0347B}"/>
            </a:ext>
          </a:extLst>
        </xdr:cNvPr>
        <xdr:cNvSpPr txBox="1"/>
      </xdr:nvSpPr>
      <xdr:spPr>
        <a:xfrm>
          <a:off x="11220450" y="47625"/>
          <a:ext cx="15240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Average  Transaction</a:t>
          </a:r>
          <a:r>
            <a:rPr lang="en-US"/>
            <a:t> </a:t>
          </a:r>
          <a:endParaRPr lang="en-US" sz="1100"/>
        </a:p>
      </xdr:txBody>
    </xdr:sp>
    <xdr:clientData/>
  </xdr:twoCellAnchor>
  <xdr:twoCellAnchor>
    <xdr:from>
      <xdr:col>18</xdr:col>
      <xdr:colOff>247650</xdr:colOff>
      <xdr:row>1</xdr:row>
      <xdr:rowOff>161924</xdr:rowOff>
    </xdr:from>
    <xdr:to>
      <xdr:col>20</xdr:col>
      <xdr:colOff>514349</xdr:colOff>
      <xdr:row>3</xdr:row>
      <xdr:rowOff>133350</xdr:rowOff>
    </xdr:to>
    <xdr:sp macro="" textlink="Calloutvalues!C36">
      <xdr:nvSpPr>
        <xdr:cNvPr id="42" name="TextBox 41">
          <a:extLst>
            <a:ext uri="{FF2B5EF4-FFF2-40B4-BE49-F238E27FC236}">
              <a16:creationId xmlns:a16="http://schemas.microsoft.com/office/drawing/2014/main" id="{71E3DCC6-74F3-A39C-E879-F8D97E8202A2}"/>
            </a:ext>
          </a:extLst>
        </xdr:cNvPr>
        <xdr:cNvSpPr txBox="1"/>
      </xdr:nvSpPr>
      <xdr:spPr>
        <a:xfrm>
          <a:off x="11220450" y="352424"/>
          <a:ext cx="1485899" cy="3524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7CD47C-4099-42DA-A990-74F085DE2CD8}" type="TxLink">
            <a:rPr lang="en-US" sz="2400" b="0" i="0" u="none" strike="noStrike">
              <a:solidFill>
                <a:srgbClr val="4472C4"/>
              </a:solidFill>
              <a:latin typeface="Calibri"/>
              <a:ea typeface="Calibri"/>
              <a:cs typeface="Calibri"/>
            </a:rPr>
            <a:pPr/>
            <a:t> $44 </a:t>
          </a:fld>
          <a:endParaRPr lang="en-US"/>
        </a:p>
      </xdr:txBody>
    </xdr:sp>
    <xdr:clientData/>
  </xdr:twoCellAnchor>
  <xdr:twoCellAnchor>
    <xdr:from>
      <xdr:col>14</xdr:col>
      <xdr:colOff>571500</xdr:colOff>
      <xdr:row>5</xdr:row>
      <xdr:rowOff>123825</xdr:rowOff>
    </xdr:from>
    <xdr:to>
      <xdr:col>20</xdr:col>
      <xdr:colOff>457200</xdr:colOff>
      <xdr:row>18</xdr:row>
      <xdr:rowOff>123823</xdr:rowOff>
    </xdr:to>
    <xdr:graphicFrame macro="">
      <xdr:nvGraphicFramePr>
        <xdr:cNvPr id="43" name="Chart 42">
          <a:extLst>
            <a:ext uri="{FF2B5EF4-FFF2-40B4-BE49-F238E27FC236}">
              <a16:creationId xmlns:a16="http://schemas.microsoft.com/office/drawing/2014/main" id="{789C7726-05BB-48CF-AD41-2306A621F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542926</xdr:colOff>
      <xdr:row>19</xdr:row>
      <xdr:rowOff>19050</xdr:rowOff>
    </xdr:from>
    <xdr:to>
      <xdr:col>8</xdr:col>
      <xdr:colOff>323850</xdr:colOff>
      <xdr:row>32</xdr:row>
      <xdr:rowOff>28575</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0E9453D5-0844-4EB5-A5CF-770AEA5A11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62126" y="3638550"/>
              <a:ext cx="3438524" cy="2486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485775</xdr:colOff>
      <xdr:row>19</xdr:row>
      <xdr:rowOff>38100</xdr:rowOff>
    </xdr:from>
    <xdr:to>
      <xdr:col>14</xdr:col>
      <xdr:colOff>447675</xdr:colOff>
      <xdr:row>32</xdr:row>
      <xdr:rowOff>47625</xdr:rowOff>
    </xdr:to>
    <xdr:graphicFrame macro="">
      <xdr:nvGraphicFramePr>
        <xdr:cNvPr id="46" name="Chart 45">
          <a:extLst>
            <a:ext uri="{FF2B5EF4-FFF2-40B4-BE49-F238E27FC236}">
              <a16:creationId xmlns:a16="http://schemas.microsoft.com/office/drawing/2014/main" id="{F0F72522-6C71-447D-A930-B6E5B1406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542926</xdr:colOff>
      <xdr:row>19</xdr:row>
      <xdr:rowOff>28575</xdr:rowOff>
    </xdr:from>
    <xdr:to>
      <xdr:col>20</xdr:col>
      <xdr:colOff>485776</xdr:colOff>
      <xdr:row>32</xdr:row>
      <xdr:rowOff>19050</xdr:rowOff>
    </xdr:to>
    <mc:AlternateContent xmlns:mc="http://schemas.openxmlformats.org/markup-compatibility/2006">
      <mc:Choice xmlns:cx2="http://schemas.microsoft.com/office/drawing/2015/10/21/chartex" Requires="cx2">
        <xdr:graphicFrame macro="">
          <xdr:nvGraphicFramePr>
            <xdr:cNvPr id="47" name="Chart 46">
              <a:extLst>
                <a:ext uri="{FF2B5EF4-FFF2-40B4-BE49-F238E27FC236}">
                  <a16:creationId xmlns:a16="http://schemas.microsoft.com/office/drawing/2014/main" id="{A54119D8-BAD7-4FB0-95EB-505CD3B6DA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077326" y="3648075"/>
              <a:ext cx="3600450" cy="2466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6</xdr:row>
      <xdr:rowOff>1</xdr:rowOff>
    </xdr:from>
    <xdr:to>
      <xdr:col>2</xdr:col>
      <xdr:colOff>409575</xdr:colOff>
      <xdr:row>14</xdr:row>
      <xdr:rowOff>76201</xdr:rowOff>
    </xdr:to>
    <mc:AlternateContent xmlns:mc="http://schemas.openxmlformats.org/markup-compatibility/2006" xmlns:a14="http://schemas.microsoft.com/office/drawing/2010/main">
      <mc:Choice Requires="a14">
        <xdr:graphicFrame macro="">
          <xdr:nvGraphicFramePr>
            <xdr:cNvPr id="49" name="City 1">
              <a:extLst>
                <a:ext uri="{FF2B5EF4-FFF2-40B4-BE49-F238E27FC236}">
                  <a16:creationId xmlns:a16="http://schemas.microsoft.com/office/drawing/2014/main" id="{D87E5114-DC6A-4D5E-99D3-A9002F0FC2B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1143001"/>
              <a:ext cx="16287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85726</xdr:rowOff>
    </xdr:from>
    <xdr:to>
      <xdr:col>2</xdr:col>
      <xdr:colOff>409575</xdr:colOff>
      <xdr:row>24</xdr:row>
      <xdr:rowOff>47626</xdr:rowOff>
    </xdr:to>
    <mc:AlternateContent xmlns:mc="http://schemas.openxmlformats.org/markup-compatibility/2006" xmlns:a14="http://schemas.microsoft.com/office/drawing/2010/main">
      <mc:Choice Requires="a14">
        <xdr:graphicFrame macro="">
          <xdr:nvGraphicFramePr>
            <xdr:cNvPr id="50" name="Products 1">
              <a:extLst>
                <a:ext uri="{FF2B5EF4-FFF2-40B4-BE49-F238E27FC236}">
                  <a16:creationId xmlns:a16="http://schemas.microsoft.com/office/drawing/2014/main" id="{B34BD6F6-ECC6-4FC8-B14D-5895881E45E2}"/>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0" y="2752726"/>
              <a:ext cx="1628775"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23</xdr:row>
      <xdr:rowOff>47625</xdr:rowOff>
    </xdr:from>
    <xdr:to>
      <xdr:col>2</xdr:col>
      <xdr:colOff>314326</xdr:colOff>
      <xdr:row>31</xdr:row>
      <xdr:rowOff>28575</xdr:rowOff>
    </xdr:to>
    <mc:AlternateContent xmlns:mc="http://schemas.openxmlformats.org/markup-compatibility/2006" xmlns:a14="http://schemas.microsoft.com/office/drawing/2010/main">
      <mc:Choice Requires="a14">
        <xdr:graphicFrame macro="">
          <xdr:nvGraphicFramePr>
            <xdr:cNvPr id="51" name="Date (Quarter) 1">
              <a:extLst>
                <a:ext uri="{FF2B5EF4-FFF2-40B4-BE49-F238E27FC236}">
                  <a16:creationId xmlns:a16="http://schemas.microsoft.com/office/drawing/2014/main" id="{A8DD00B7-B66C-42CE-BA0D-4AB548B8F997}"/>
                </a:ext>
              </a:extLst>
            </xdr:cNvPr>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66676" y="4429125"/>
              <a:ext cx="146685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0</xdr:row>
      <xdr:rowOff>152401</xdr:rowOff>
    </xdr:from>
    <xdr:to>
      <xdr:col>2</xdr:col>
      <xdr:colOff>371474</xdr:colOff>
      <xdr:row>4</xdr:row>
      <xdr:rowOff>142875</xdr:rowOff>
    </xdr:to>
    <xdr:sp macro="" textlink="">
      <xdr:nvSpPr>
        <xdr:cNvPr id="52" name="TextBox 51">
          <a:extLst>
            <a:ext uri="{FF2B5EF4-FFF2-40B4-BE49-F238E27FC236}">
              <a16:creationId xmlns:a16="http://schemas.microsoft.com/office/drawing/2014/main" id="{2D309823-27E3-CF99-2BD4-8E4078F6393C}"/>
            </a:ext>
          </a:extLst>
        </xdr:cNvPr>
        <xdr:cNvSpPr txBox="1"/>
      </xdr:nvSpPr>
      <xdr:spPr>
        <a:xfrm>
          <a:off x="190499" y="152401"/>
          <a:ext cx="1400175" cy="752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COOKIES SALES ANALYSIS DASHBOARD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3402779" backgroundQuery="1" createdVersion="8" refreshedVersion="8" minRefreshableVersion="3" recordCount="0" supportSubquery="1" supportAdvancedDrill="1" xr:uid="{F9CC8B71-9F20-4386-9E03-E666D412FAF4}">
  <cacheSource type="external" connectionId="3"/>
  <cacheFields count="4">
    <cacheField name="[Cookeis Type].[Products].[Products]" caption="Products" numFmtId="0" level="1">
      <sharedItems count="6">
        <s v="Chocolate Chip"/>
        <s v="Fortune Cookie"/>
        <s v="Oatmeal Raisin"/>
        <s v="Snickerdoodle"/>
        <s v="Sugar"/>
        <s v="White Chocolate Macadamia Nut"/>
      </sharedItems>
    </cacheField>
    <cacheField name="[Measures].[Sum of sales]" caption="Sum of sales" numFmtId="0" hierarchy="27"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0"/>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8379628" createdVersion="5" refreshedVersion="8" minRefreshableVersion="3" recordCount="0" supportSubquery="1" supportAdvancedDrill="1" xr:uid="{B8EB06BB-7A00-4436-BC26-189324EDF3F3}">
  <cacheSource type="external" connectionId="3"/>
  <cacheFields count="6">
    <cacheField name="[Orders].[Date (Year)].[Date (Year)]" caption="Date (Year)" numFmtId="0" hierarchy="20" level="1">
      <sharedItems count="2">
        <s v="2019"/>
        <s v="2020"/>
      </sharedItems>
    </cacheField>
    <cacheField name="[Orders].[Date (Month)].[Date (Month)]" caption="Date (Month)" numFmtId="0" hierarchy="22" level="1">
      <sharedItems count="12">
        <s v="Sep"/>
        <s v="Oct"/>
        <s v="Nov"/>
        <s v="Dec"/>
        <s v="Jan"/>
        <s v="Feb"/>
        <s v="Mar"/>
        <s v="Apr"/>
        <s v="May"/>
        <s v="Jun"/>
        <s v="Jul"/>
        <s v="Aug"/>
      </sharedItems>
    </cacheField>
    <cacheField name="[Measures].[Sum of sales]" caption="Sum of sales" numFmtId="0" hierarchy="27"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5"/>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0"/>
      </fieldsUsage>
    </cacheHierarchy>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3"/>
      </fieldsUsage>
    </cacheHierarchy>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9305552" createdVersion="5" refreshedVersion="8" minRefreshableVersion="3" recordCount="0" supportSubquery="1" supportAdvancedDrill="1" xr:uid="{4BE6E15F-3375-40BF-B020-0019F5835F12}">
  <cacheSource type="external" connectionId="3"/>
  <cacheFields count="5">
    <cacheField name="[Orders].[Date (Month)].[Date (Month)]" caption="Date (Month)" numFmtId="0" hierarchy="22" level="1">
      <sharedItems count="12">
        <s v="Jan"/>
        <s v="Feb"/>
        <s v="Mar"/>
        <s v="Apr"/>
        <s v="May"/>
        <s v="Jun"/>
        <s v="Jul"/>
        <s v="Aug"/>
        <s v="Sep"/>
        <s v="Oct"/>
        <s v="Nov"/>
        <s v="Dec"/>
      </sharedItems>
    </cacheField>
    <cacheField name="[Measures].[Total Profit]" caption="Total Profit" numFmtId="0" hierarchy="32"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4"/>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oneField="1">
      <fieldsUsage count="1">
        <fieldUsage x="1"/>
      </fieldsUsage>
    </cacheHierarchy>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9999999" createdVersion="5" refreshedVersion="8" minRefreshableVersion="3" recordCount="0" supportSubquery="1" supportAdvancedDrill="1" xr:uid="{CA651332-00D9-48D5-A551-9A56788C01CE}">
  <cacheSource type="external" connectionId="3"/>
  <cacheFields count="4">
    <cacheField name="[Cookeis Type].[Products].[Products]" caption="Products" numFmtId="0" level="1">
      <sharedItems count="6">
        <s v="Chocolate Chip"/>
        <s v="Fortune Cookie"/>
        <s v="Oatmeal Raisin"/>
        <s v="Snickerdoodle"/>
        <s v="Sugar"/>
        <s v="White Chocolate Macadamia Nut"/>
      </sharedItems>
    </cacheField>
    <cacheField name="[Measures].[ROI]" caption="ROI" numFmtId="0" hierarchy="36"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0"/>
      </fieldsUsage>
    </cacheHierarchy>
    <cacheHierarchy uniqueName="[Cookeis Type].[Revenue Per Cookie]" caption="Revenue Per Cookie" attribute="1" defaultMemberUniqueName="[Cookeis Type].[Revenue Per Cookie].[All]" allUniqueName="[Cookeis Type].[Revenue Per Cookie].[All]" dimensionUniqueName="[Cookeis Type]" displayFolder="" count="2" memberValueDatatype="20" unbalanced="0"/>
    <cacheHierarchy uniqueName="[Cookeis Type].[Cost Per Cookie]" caption="Cost Per Cookie" attribute="1" defaultMemberUniqueName="[Cookeis Type].[Cost Per Cookie].[All]" allUniqueName="[Cookeis Type].[Cost Per Cookie].[All]" dimensionUniqueName="[Cookeis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sales]" caption="sales" attribute="1" defaultMemberUniqueName="[Orders].[sales].[All]" allUniqueName="[Orders].[sales].[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oneField="1">
      <fieldsUsage count="1">
        <fieldUsage x="1"/>
      </fieldsUsage>
    </cacheHierarchy>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51041669" createdVersion="5" refreshedVersion="8" minRefreshableVersion="3" recordCount="0" supportSubquery="1" supportAdvancedDrill="1" xr:uid="{2516D6CB-0ACA-43B3-B178-4737E29B2FE8}">
  <cacheSource type="external" connectionId="3"/>
  <cacheFields count="4">
    <cacheField name="[Cookeis Type].[Products].[Products]" caption="Products" numFmtId="0" level="1">
      <sharedItems count="6">
        <s v="Chocolate Chip"/>
        <s v="Fortune Cookie"/>
        <s v="Oatmeal Raisin"/>
        <s v="Snickerdoodle"/>
        <s v="Sugar"/>
        <s v="White Chocolate Macadamia Nut"/>
      </sharedItems>
    </cacheField>
    <cacheField name="[Measures].[Profit Mergin]" caption="Profit Mergin" numFmtId="0" hierarchy="35"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0"/>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oneField="1">
      <fieldsUsage count="1">
        <fieldUsage x="1"/>
      </fieldsUsage>
    </cacheHierarchy>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51851854" createdVersion="5" refreshedVersion="8" minRefreshableVersion="3" recordCount="0" supportSubquery="1" supportAdvancedDrill="1" xr:uid="{F76035D5-227D-4421-8847-F63A78269360}">
  <cacheSource type="external" connectionId="3"/>
  <cacheFields count="4">
    <cacheField name="[Orders].[Date (Quarter)].[Date (Quarter)]" caption="Date (Quarter)" numFmtId="0" hierarchy="21" level="1">
      <sharedItems count="4">
        <s v="Qtr1"/>
        <s v="Qtr2"/>
        <s v="Qtr3"/>
        <s v="Qtr4"/>
      </sharedItems>
    </cacheField>
    <cacheField name="[Measures].[Total Sales]" caption="Total Sales" numFmtId="0" hierarchy="30" level="32767"/>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2" memberValueDatatype="20" unbalanced="0"/>
    <cacheHierarchy uniqueName="[Cookeis Type].[Cost Per Cookie]" caption="Cost Per Cookie" attribute="1" defaultMemberUniqueName="[Cookeis Type].[Cost Per Cookie].[All]" allUniqueName="[Cookeis Type].[Cost Per Cookie].[All]" dimensionUniqueName="[Cookeis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sales]" caption="sales" attribute="1" defaultMemberUniqueName="[Orders].[sales].[All]" allUniqueName="[Orders].[sales].[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0"/>
      </fieldsUsage>
    </cacheHierarchy>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52893516" createdVersion="5" refreshedVersion="8" minRefreshableVersion="3" recordCount="0" supportSubquery="1" supportAdvancedDrill="1" xr:uid="{447A91D0-366C-433F-9380-4C175386EF2F}">
  <cacheSource type="external" connectionId="3"/>
  <cacheFields count="5">
    <cacheField name="[Orders].[Date (Month)].[Date (Month)]" caption="Date (Month)" numFmtId="0" hierarchy="22" level="1">
      <sharedItems count="12">
        <s v="Jan"/>
        <s v="Feb"/>
        <s v="Mar"/>
        <s v="Apr"/>
        <s v="May"/>
        <s v="Jun"/>
        <s v="Jul"/>
        <s v="Aug"/>
        <s v="Sep"/>
        <s v="Oct"/>
        <s v="Nov"/>
        <s v="Dec"/>
      </sharedItems>
    </cacheField>
    <cacheField name="[Measures].[Sum of Profit]" caption="Sum of Profit" numFmtId="0" hierarchy="28"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4"/>
      </fieldsUsage>
    </cacheHierarchy>
    <cacheHierarchy uniqueName="[Cookeis Type].[Revenue Per Cookie]" caption="Revenue Per Cookie" attribute="1" defaultMemberUniqueName="[Cookeis Type].[Revenue Per Cookie].[All]" allUniqueName="[Cookeis Type].[Revenue Per Cookie].[All]" dimensionUniqueName="[Cookeis Type]" displayFolder="" count="2" memberValueDatatype="20" unbalanced="0"/>
    <cacheHierarchy uniqueName="[Cookeis Type].[Cost Per Cookie]" caption="Cost Per Cookie" attribute="1" defaultMemberUniqueName="[Cookeis Type].[Cost Per Cookie].[All]" allUniqueName="[Cookeis Type].[Cost Per Cookie].[All]" dimensionUniqueName="[Cookeis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sales]" caption="sales" attribute="1" defaultMemberUniqueName="[Orders].[sales].[All]" allUniqueName="[Orders].[sales].[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2"/>
      </fieldsUsage>
    </cacheHierarchy>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2361109" createdVersion="3" refreshedVersion="8" minRefreshableVersion="3" recordCount="0" supportSubquery="1" supportAdvancedDrill="1" xr:uid="{F1694D1B-2784-4120-AB8E-B7FAAF0812EF}">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Cookeis Type].[Products]" caption="Products" attribute="1" defaultMemberUniqueName="[Cookeis Type].[Products].[All]" allUniqueName="[Cookeis Type].[Products].[All]" dimensionUniqueName="[Cookeis Type]" displayFolder="" count="2" memberValueDatatype="130" unbalanced="0"/>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94086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3981479" createdVersion="5" refreshedVersion="8" minRefreshableVersion="3" recordCount="0" supportSubquery="1" supportAdvancedDrill="1" xr:uid="{B7F5FDFC-9648-4DCF-BA27-F9E389B2362F}">
  <cacheSource type="external" connectionId="3"/>
  <cacheFields count="4">
    <cacheField name="[Measures].[Total Sales]" caption="Total Sales" numFmtId="0" hierarchy="30"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oneField="1">
      <fieldsUsage count="1">
        <fieldUsage x="0"/>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4444441" createdVersion="5" refreshedVersion="8" minRefreshableVersion="3" recordCount="0" supportSubquery="1" supportAdvancedDrill="1" xr:uid="{D6EE5326-9D6D-448F-8DBE-4E4193DE886B}">
  <cacheSource type="external" connectionId="3"/>
  <cacheFields count="4">
    <cacheField name="[Measures].[Total Cost]" caption="Total Cost" numFmtId="0" hierarchy="31"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oneField="1">
      <fieldsUsage count="1">
        <fieldUsage x="0"/>
      </fieldsUsage>
    </cacheHierarchy>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4907411" createdVersion="5" refreshedVersion="8" minRefreshableVersion="3" recordCount="0" supportSubquery="1" supportAdvancedDrill="1" xr:uid="{40F68EF7-B9AF-470F-8853-99458E33B0D7}">
  <cacheSource type="external" connectionId="3"/>
  <cacheFields count="4">
    <cacheField name="[Measures].[Total Profit]" caption="Total Profit" numFmtId="0" hierarchy="32"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oneField="1">
      <fieldsUsage count="1">
        <fieldUsage x="0"/>
      </fieldsUsage>
    </cacheHierarchy>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5370372" createdVersion="5" refreshedVersion="8" minRefreshableVersion="3" recordCount="0" supportSubquery="1" supportAdvancedDrill="1" xr:uid="{843F0353-4EC4-4382-9F0E-9B1173A71FE8}">
  <cacheSource type="external" connectionId="3"/>
  <cacheFields count="4">
    <cacheField name="[Measures].[Total Transaction]" caption="Total Transaction" numFmtId="0" hierarchy="33"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oneField="1">
      <fieldsUsage count="1">
        <fieldUsage x="0"/>
      </fieldsUsage>
    </cacheHierarchy>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5717596" createdVersion="5" refreshedVersion="8" minRefreshableVersion="3" recordCount="0" supportSubquery="1" supportAdvancedDrill="1" xr:uid="{F19E5877-C275-4202-BA36-B84792527A82}">
  <cacheSource type="external" connectionId="3"/>
  <cacheFields count="4">
    <cacheField name="[Measures].[Business Active Days]" caption="Business Active Days" numFmtId="0" hierarchy="34"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oneField="1">
      <fieldsUsage count="1">
        <fieldUsage x="0"/>
      </fieldsUsage>
    </cacheHierarchy>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6296296" createdVersion="5" refreshedVersion="8" minRefreshableVersion="3" recordCount="0" supportSubquery="1" supportAdvancedDrill="1" xr:uid="{5F6033EB-EF90-415E-887F-B437E5F71222}">
  <cacheSource type="external" connectionId="3"/>
  <cacheFields count="4">
    <cacheField name="[Measures].[Profit Mergin]" caption="Profit Mergin" numFmtId="0" hierarchy="35"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oneField="1">
      <fieldsUsage count="1">
        <fieldUsage x="0"/>
      </fieldsUsage>
    </cacheHierarchy>
    <cacheHierarchy uniqueName="[Measures].[ROI]" caption="ROI" measure="1" displayFolder="" measureGroup="Orders" count="0"/>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6874997" createdVersion="5" refreshedVersion="8" minRefreshableVersion="3" recordCount="0" supportSubquery="1" supportAdvancedDrill="1" xr:uid="{1FD5F37F-D88A-4F3B-AF89-5FE7875B22AF}">
  <cacheSource type="external" connectionId="3"/>
  <cacheFields count="4">
    <cacheField name="[Measures].[ROI]" caption="ROI" numFmtId="0" hierarchy="36"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oneField="1">
      <fieldsUsage count="1">
        <fieldUsage x="0"/>
      </fieldsUsage>
    </cacheHierarchy>
    <cacheHierarchy uniqueName="[Measures].[Average Business Transaction]" caption="Average Business Transaction"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RASHID" refreshedDate="45183.407447337966" createdVersion="5" refreshedVersion="8" minRefreshableVersion="3" recordCount="0" supportSubquery="1" supportAdvancedDrill="1" xr:uid="{E376AA35-D603-48F2-977D-19BAEA7FC2E5}">
  <cacheSource type="external" connectionId="3"/>
  <cacheFields count="4">
    <cacheField name="[Measures].[Average Business Transaction]" caption="Average Business Transaction" numFmtId="0" hierarchy="37" level="32767"/>
    <cacheField name="[Orders].[Date (Quarter)].[Date (Quarter)]" caption="Date (Quarter)" numFmtId="0" hierarchy="21" level="1">
      <sharedItems containsSemiMixedTypes="0" containsNonDate="0" containsString="0"/>
    </cacheField>
    <cacheField name="[Customers].[City].[City]" caption="City" numFmtId="0" hierarchy="7" level="1">
      <sharedItems containsSemiMixedTypes="0" containsNonDate="0" containsString="0"/>
    </cacheField>
    <cacheField name="[Cookeis Type].[Products].[Products]" caption="Products" numFmtId="0" level="1">
      <sharedItems containsSemiMixedTypes="0" containsNonDate="0" containsString="0"/>
    </cacheField>
  </cacheFields>
  <cacheHierarchies count="42">
    <cacheHierarchy uniqueName="[Cookeis Type].[Products]" caption="Products" attribute="1" defaultMemberUniqueName="[Cookeis Type].[Products].[All]" allUniqueName="[Cookeis Type].[Products].[All]" dimensionUniqueName="[Cookeis Type]" displayFolder="" count="2" memberValueDatatype="130" unbalanced="0">
      <fieldsUsage count="2">
        <fieldUsage x="-1"/>
        <fieldUsage x="3"/>
      </fieldsUsage>
    </cacheHierarchy>
    <cacheHierarchy uniqueName="[Cookeis Type].[Revenue Per Cookie]" caption="Revenue Per Cookie" attribute="1" defaultMemberUniqueName="[Cookeis Type].[Revenue Per Cookie].[All]" allUniqueName="[Cookeis Type].[Revenue Per Cookie].[All]" dimensionUniqueName="[Cookeis Type]" displayFolder="" count="0" memberValueDatatype="20" unbalanced="0"/>
    <cacheHierarchy uniqueName="[Cookeis Type].[Cost Per Cookie]" caption="Cost Per Cookie" attribute="1" defaultMemberUniqueName="[Cookeis Type].[Cost Per Cookie].[All]" allUniqueName="[Cookeis Type].[Cost Per Cookie].[All]" dimensionUniqueName="[Cookeis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sales]" caption="sales" attribute="1" defaultMemberUniqueName="[Orders].[sales].[All]" allUniqueName="[Orders].[sales].[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2" memberValueDatatype="130" unbalanced="0">
      <fieldsUsage count="2">
        <fieldUsage x="-1"/>
        <fieldUsage x="1"/>
      </fieldsUsage>
    </cacheHierarchy>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eis Type" count="0">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extLst>
        <ext xmlns:x15="http://schemas.microsoft.com/office/spreadsheetml/2010/11/main" uri="{B97F6D7D-B522-45F9-BDA1-12C45D357490}">
          <x15:cacheHierarchy aggregatedColumn="15"/>
        </ext>
      </extLst>
    </cacheHierarchy>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Transaction]" caption="Total Transaction" measure="1" displayFolder="" measureGroup="Orders" count="0"/>
    <cacheHierarchy uniqueName="[Measures].[Business Active Days]" caption="Business Active Days" measure="1" displayFolder="" measureGroup="Orders" count="0"/>
    <cacheHierarchy uniqueName="[Measures].[Profit Mergin]" caption="Profit Mergin" measure="1" displayFolder="" measureGroup="Orders" count="0"/>
    <cacheHierarchy uniqueName="[Measures].[ROI]" caption="ROI" measure="1" displayFolder="" measureGroup="Orders" count="0"/>
    <cacheHierarchy uniqueName="[Measures].[Average Business Transaction]" caption="Average Business Transaction" measure="1" displayFolder="" measureGroup="Orders" count="0" oneField="1">
      <fieldsUsage count="1">
        <fieldUsage x="0"/>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eis Type" count="0" hidden="1"/>
    <cacheHierarchy uniqueName="[Measures].[__No measures defined]" caption="__No measures defined" measure="1" displayFolder="" count="0" hidden="1"/>
  </cacheHierarchies>
  <kpis count="0"/>
  <dimensions count="4">
    <dimension name="Cookeis Type" uniqueName="[Cookeis Type]" caption="Cookeis Type"/>
    <dimension name="Customers" uniqueName="[Customers]" caption="Customers"/>
    <dimension measure="1" name="Measures" uniqueName="[Measures]" caption="Measures"/>
    <dimension name="Orders" uniqueName="[Orders]" caption="Orders"/>
  </dimensions>
  <measureGroups count="3">
    <measureGroup name="Cookeis Type" caption="Cookeis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34A4E7-B27B-4B72-B83C-2689022D6BAA}" name="PivotTable2" cacheId="380" applyNumberFormats="0" applyBorderFormats="0" applyFontFormats="0" applyPatternFormats="0" applyAlignmentFormats="0" applyWidthHeightFormats="1" dataCaption="Values" tag="841e243d-2aa1-4fea-89c6-e0da5ff903f0" updatedVersion="8" minRefreshableVersion="3" useAutoFormatting="1" subtotalHiddenItems="1" itemPrintTitles="1" createdVersion="8" indent="0" outline="1" outlineData="1" multipleFieldFilters="0" chartFormat="4">
  <location ref="A3:B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5"/>
    </i>
    <i>
      <x v="2"/>
    </i>
    <i>
      <x v="3"/>
    </i>
    <i>
      <x v="4"/>
    </i>
    <i>
      <x v="1"/>
    </i>
    <i t="grand">
      <x/>
    </i>
  </rowItems>
  <colItems count="1">
    <i/>
  </colItems>
  <dataFields count="1">
    <dataField name="Sum of sales" fld="1"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eis Typ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6B0B95-DF45-4301-AD6D-C3F2F02B05C7}" name="PivotTable21" cacheId="404" applyNumberFormats="0" applyBorderFormats="0" applyFontFormats="0" applyPatternFormats="0" applyAlignmentFormats="0" applyWidthHeightFormats="1" dataCaption="Values" tag="14851183-6b27-45bd-8b6e-f72f8b17a100" updatedVersion="8" minRefreshableVersion="3" useAutoFormatting="1" itemPrintTitles="1" createdVersion="5" indent="0" outline="1" outlineData="1" multipleFieldFilters="0">
  <location ref="B35:B36"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FEBB2C-9977-4EF0-95E6-DB7AAC34261C}" name="PivotTable20" cacheId="401" applyNumberFormats="0" applyBorderFormats="0" applyFontFormats="0" applyPatternFormats="0" applyAlignmentFormats="0" applyWidthHeightFormats="1" dataCaption="Values" tag="517d1cfe-b9f8-4cec-be52-a7bd965f0746" updatedVersion="8" minRefreshableVersion="3" useAutoFormatting="1" itemPrintTitles="1" createdVersion="5" indent="0" outline="1" outlineData="1" multipleFieldFilters="0">
  <location ref="B31:B3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showDataAs="percentOfTotal" baseField="0" baseItem="0" numFmtId="1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9E7A55-B3A1-403A-9B66-611E2078A485}" name="PivotTable15" cacheId="386" applyNumberFormats="0" applyBorderFormats="0" applyFontFormats="0" applyPatternFormats="0" applyAlignmentFormats="0" applyWidthHeightFormats="1" dataCaption="Values" tag="c6554b1a-2f7c-4ded-953f-30e8c6be1cc8" updatedVersion="8" minRefreshableVersion="3" useAutoFormatting="1" itemPrintTitles="1" createdVersion="5" indent="0" outline="1" outlineData="1" multipleFieldFilters="0">
  <location ref="B9:B10"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7E201E-E4FA-41BE-AA79-B7149C7F49DD}" name="PivotTable19" cacheId="398" applyNumberFormats="0" applyBorderFormats="0" applyFontFormats="0" applyPatternFormats="0" applyAlignmentFormats="0" applyWidthHeightFormats="1" dataCaption="Values" tag="070a3264-2d8c-4f5a-904e-ced02b58df3c" updatedVersion="8" minRefreshableVersion="3" useAutoFormatting="1" itemPrintTitles="1" createdVersion="5" indent="0" outline="1" outlineData="1" multipleFieldFilters="0">
  <location ref="B26:B27"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6B6E99-7E27-4BE9-8DE6-C21C8DD96039}" name="PivotTable14" cacheId="383" applyNumberFormats="0" applyBorderFormats="0" applyFontFormats="0" applyPatternFormats="0" applyAlignmentFormats="0" applyWidthHeightFormats="1" dataCaption="Values" tag="cd173e8d-7600-4ff1-bd80-94686aa3d0d5" updatedVersion="8" minRefreshableVersion="3" useAutoFormatting="1" itemPrintTitles="1" createdVersion="5" indent="0" outline="1" outlineData="1" multipleFieldFilters="0">
  <location ref="B3:B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77E791A-2B72-42F3-A9BC-61635042951A}" name="PivotTable18" cacheId="395" applyNumberFormats="0" applyBorderFormats="0" applyFontFormats="0" applyPatternFormats="0" applyAlignmentFormats="0" applyWidthHeightFormats="1" dataCaption="Values" tag="0c08135e-c5bd-4d25-b5e7-b0ede5d3ccbb" updatedVersion="8" minRefreshableVersion="3" useAutoFormatting="1" itemPrintTitles="1" createdVersion="5" indent="0" outline="1" outlineData="1" multipleFieldFilters="0">
  <location ref="B22:B2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FA09A-5A3E-46C2-9531-A177F8A968B1}" name="PivotTable23" cacheId="410" applyNumberFormats="0" applyBorderFormats="0" applyFontFormats="0" applyPatternFormats="0" applyAlignmentFormats="0" applyWidthHeightFormats="1" dataCaption="Values" tag="64604517-a9dd-4320-8493-8ab646ca94b2" updatedVersion="8" minRefreshableVersion="3" useAutoFormatting="1" itemPrintTitles="1" createdVersion="5" indent="0" outline="1" outlineData="1" multipleFieldFilters="0" chartFormat="1">
  <location ref="B3:C16"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C9089-9F0D-4A4D-ADAE-587E1CA7D705}" name="PivotTable30" cacheId="416" applyNumberFormats="0" applyBorderFormats="0" applyFontFormats="0" applyPatternFormats="0" applyAlignmentFormats="0" applyWidthHeightFormats="1" dataCaption="Values" tag="4dd334da-7808-46fa-9323-fdb2e2d1ef6e" updatedVersion="8" minRefreshableVersion="3" useAutoFormatting="1" itemPrintTitles="1" createdVersion="5" indent="0" outline="1" outlineData="1" multipleFieldFilters="0">
  <location ref="B3:C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3"/>
    </i>
    <i>
      <x/>
    </i>
    <i>
      <x v="4"/>
    </i>
    <i>
      <x v="2"/>
    </i>
    <i>
      <x v="5"/>
    </i>
    <i>
      <x v="1"/>
    </i>
    <i t="grand">
      <x/>
    </i>
  </rowItems>
  <colItems count="1">
    <i/>
  </colItems>
  <dataFields count="1">
    <dataField fld="1" subtotal="count" showDataAs="percentOfTotal" baseField="0" baseItem="0" numFmtId="10"/>
  </dataFields>
  <formats count="1">
    <format dxfId="49">
      <pivotArea collapsedLevelsAreSubtotals="1" fieldPosition="0">
        <references count="1">
          <reference field="0" count="0"/>
        </references>
      </pivotArea>
    </format>
  </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eis Typ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2A72D-729A-4A3F-9B14-0CE15BABC010}" name="PivotTable29" cacheId="407" applyNumberFormats="0" applyBorderFormats="0" applyFontFormats="0" applyPatternFormats="0" applyAlignmentFormats="0" applyWidthHeightFormats="1" dataCaption="Values" tag="f6b46570-f1fd-4ad7-b06d-73a22e899fbc" updatedVersion="8" minRefreshableVersion="3" useAutoFormatting="1" itemPrintTitles="1" createdVersion="5" indent="0" outline="1" outlineData="1" multipleFieldFilters="0" chartFormat="4">
  <location ref="B3:C22" firstHeaderRow="1" firstDataRow="1"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9">
    <i>
      <x/>
    </i>
    <i r="1">
      <x/>
    </i>
    <i r="1">
      <x v="1"/>
    </i>
    <i r="1">
      <x v="2"/>
    </i>
    <i r="1">
      <x v="3"/>
    </i>
    <i>
      <x v="1"/>
    </i>
    <i r="1">
      <x v="4"/>
    </i>
    <i r="1">
      <x v="5"/>
    </i>
    <i r="1">
      <x v="6"/>
    </i>
    <i r="1">
      <x v="7"/>
    </i>
    <i r="1">
      <x v="8"/>
    </i>
    <i r="1">
      <x v="9"/>
    </i>
    <i r="1">
      <x v="10"/>
    </i>
    <i r="1">
      <x v="11"/>
    </i>
    <i r="1">
      <x/>
    </i>
    <i r="1">
      <x v="1"/>
    </i>
    <i r="1">
      <x v="2"/>
    </i>
    <i r="1">
      <x v="3"/>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2D0D2-4FD7-43EA-ACA4-7464F75F14B1}" name="PivotTable24" cacheId="413" applyNumberFormats="0" applyBorderFormats="0" applyFontFormats="0" applyPatternFormats="0" applyAlignmentFormats="0" applyWidthHeightFormats="1" dataCaption="Values" tag="db35edc4-7117-4626-949f-535cdb0876af" updatedVersion="8" minRefreshableVersion="3" useAutoFormatting="1" subtotalHiddenItems="1" itemPrintTitles="1" createdVersion="5" indent="0" outline="1" outlineData="1" multipleFieldFilters="0">
  <location ref="B3:C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3"/>
    </i>
    <i>
      <x/>
    </i>
    <i>
      <x v="4"/>
    </i>
    <i>
      <x v="2"/>
    </i>
    <i>
      <x v="5"/>
    </i>
    <i>
      <x v="1"/>
    </i>
    <i t="grand">
      <x/>
    </i>
  </rowItems>
  <colItems count="1">
    <i/>
  </colItems>
  <dataFields count="1">
    <dataField fld="1" subtotal="count" baseField="0" baseItem="0"/>
  </dataFields>
  <formats count="1">
    <format dxfId="48">
      <pivotArea collapsedLevelsAreSubtotals="1" fieldPosition="0">
        <references count="1">
          <reference field="0" count="0"/>
        </references>
      </pivotArea>
    </format>
  </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eis Typ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E040B0-4FE8-4BE3-A1F2-80D4219FC300}" name="PivotTable22" cacheId="419" applyNumberFormats="0" applyBorderFormats="0" applyFontFormats="0" applyPatternFormats="0" applyAlignmentFormats="0" applyWidthHeightFormats="1" dataCaption="Values" tag="b82ec9a6-0672-4faf-ab74-07141da28578" updatedVersion="8" minRefreshableVersion="3" useAutoFormatting="1" itemPrintTitles="1" createdVersion="5" indent="0" outline="1" outlineData="1" multipleFieldFilters="0" chartFormat="4">
  <location ref="B3:C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showDataAs="percentOfTotal" baseField="0" baseItem="0" numFmtId="10"/>
  </dataFields>
  <formats count="2">
    <format dxfId="47">
      <pivotArea collapsedLevelsAreSubtotals="1" fieldPosition="0">
        <references count="1">
          <reference field="0" count="0"/>
        </references>
      </pivotArea>
    </format>
    <format dxfId="46">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0"/>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3"/>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0B0248-9D70-4E5C-ADA3-603E3634A11B}" name="PivotTable12" cacheId="422" applyNumberFormats="0" applyBorderFormats="0" applyFontFormats="0" applyPatternFormats="0" applyAlignmentFormats="0" applyWidthHeightFormats="1" dataCaption="Values" tag="2838e853-91a2-41db-b4a5-45f248e0fc54" updatedVersion="8" minRefreshableVersion="3" useAutoFormatting="1" subtotalHiddenItems="1" itemPrintTitles="1" createdVersion="5" indent="0" outline="1" outlineData="1" multipleFieldFilters="0" chartFormat="3">
  <location ref="B3:C16"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showDataAs="percentOfTotal" baseField="0" baseItem="0" numFmtId="10"/>
  </dataFields>
  <formats count="1">
    <format dxfId="45">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08B5C5-3CB6-4FBB-A5EA-AE5C001599E2}" name="PivotTable17" cacheId="392" applyNumberFormats="0" applyBorderFormats="0" applyFontFormats="0" applyPatternFormats="0" applyAlignmentFormats="0" applyWidthHeightFormats="1" dataCaption="Values" tag="e99a2b5f-75d7-4545-b190-bb8ce2b7a9e3" updatedVersion="8" minRefreshableVersion="3" useAutoFormatting="1" itemPrintTitles="1" createdVersion="5" indent="0" outline="1" outlineData="1" multipleFieldFilters="0">
  <location ref="B18:B19"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A7FC67-E2D8-44EF-847D-E064DC4772A2}" name="PivotTable16" cacheId="389" applyNumberFormats="0" applyBorderFormats="0" applyFontFormats="0" applyPatternFormats="0" applyAlignmentFormats="0" applyWidthHeightFormats="1" dataCaption="Values" tag="c2d1a9e8-5b0c-4301-99cb-c944737cccd9" updatedVersion="8" minRefreshableVersion="3" useAutoFormatting="1" itemPrintTitles="1" createdVersion="5" indent="0" outline="1" outlineData="1" multipleFieldFilters="0">
  <location ref="B14:B1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4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C16CB5-1A2A-4308-9BDB-B7DC5974A49B}" sourceName="[Customers].[City]">
  <pivotTables>
    <pivotTable tabId="9" name="PivotTable12"/>
    <pivotTable tabId="3" name="PivotTable2"/>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1"/>
    <pivotTable tabId="19" name="PivotTable29"/>
    <pivotTable tabId="14" name="PivotTable23"/>
    <pivotTable tabId="16" name="PivotTable24"/>
    <pivotTable tabId="20" name="PivotTable30"/>
    <pivotTable tabId="13" name="PivotTable22"/>
  </pivotTables>
  <data>
    <olap pivotCacheId="1229408638">
      <levels count="2">
        <level uniqueName="[Customers].[City].[(All)]" sourceCaption="(All)" count="0"/>
        <level uniqueName="[Customers].[City].[City]" sourceCaption="City" count="5">
          <ranges>
            <range startItem="0">
              <i n="[Customers].[City].&amp;[Green Bay]" c="Green Bay"/>
              <i n="[Customers].[City].&amp;[Huntington]" c="Huntington"/>
              <i n="[Customers].[City].&amp;[Mobile]" c="Mobile"/>
              <i n="[Customers].[City].&amp;[Salt Lake City]" c="Salt Lake City"/>
              <i n="[Customers].[City].&amp;[Seattle]" c="Seattle"/>
            </range>
          </ranges>
        </level>
      </levels>
      <selections count="1">
        <selection n="[Custom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A66F7038-4AA6-44F3-85DD-8A02648499AB}" sourceName="[Cookeis Type].[Products]">
  <pivotTables>
    <pivotTable tabId="13" name="PivotTable22"/>
    <pivotTable tabId="3" name="PivotTable2"/>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1"/>
    <pivotTable tabId="19" name="PivotTable29"/>
    <pivotTable tabId="9" name="PivotTable12"/>
    <pivotTable tabId="14" name="PivotTable23"/>
    <pivotTable tabId="16" name="PivotTable24"/>
    <pivotTable tabId="20" name="PivotTable30"/>
  </pivotTables>
  <data>
    <olap pivotCacheId="1229408638">
      <levels count="2">
        <level uniqueName="[Cookeis Type].[Products].[(All)]" sourceCaption="(All)" count="0"/>
        <level uniqueName="[Cookeis Type].[Products].[Products]" sourceCaption="Products" count="6">
          <ranges>
            <range startItem="0">
              <i n="[Cookeis Type].[Products].&amp;[Chocolate Chip]" c="Chocolate Chip"/>
              <i n="[Cookeis Type].[Products].&amp;[Fortune Cookie]" c="Fortune Cookie"/>
              <i n="[Cookeis Type].[Products].&amp;[Oatmeal Raisin]" c="Oatmeal Raisin"/>
              <i n="[Cookeis Type].[Products].&amp;[Snickerdoodle]" c="Snickerdoodle"/>
              <i n="[Cookeis Type].[Products].&amp;[Sugar]" c="Sugar"/>
              <i n="[Cookeis Type].[Products].&amp;[White Chocolate Macadamia Nut]" c="White Chocolate Macadamia Nut"/>
            </range>
          </ranges>
        </level>
      </levels>
      <selections count="1">
        <selection n="[Cookeis Type].[Product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7FF5DC10-DBED-48AA-BC86-6434B8CE07FC}" sourceName="[Orders].[Date (Quarter)]">
  <pivotTables>
    <pivotTable tabId="16" name="PivotTable24"/>
    <pivotTable tabId="3" name="PivotTable2"/>
    <pivotTable tabId="12" name="PivotTable14"/>
    <pivotTable tabId="12" name="PivotTable15"/>
    <pivotTable tabId="12" name="PivotTable16"/>
    <pivotTable tabId="12" name="PivotTable17"/>
    <pivotTable tabId="12" name="PivotTable18"/>
    <pivotTable tabId="12" name="PivotTable19"/>
    <pivotTable tabId="12" name="PivotTable20"/>
    <pivotTable tabId="12" name="PivotTable21"/>
    <pivotTable tabId="19" name="PivotTable29"/>
    <pivotTable tabId="9" name="PivotTable12"/>
    <pivotTable tabId="14" name="PivotTable23"/>
    <pivotTable tabId="20" name="PivotTable30"/>
    <pivotTable tabId="13" name="PivotTable22"/>
  </pivotTables>
  <data>
    <olap pivotCacheId="1229408638">
      <levels count="2">
        <level uniqueName="[Orders].[Date (Quarter)].[(All)]" sourceCaption="(All)" count="0"/>
        <level uniqueName="[Orders].[Date (Quarter)].[Date (Quarter)]" sourceCaption="Date (Quarter)" count="4">
          <ranges>
            <range startItem="0">
              <i n="[Orders].[Date (Quarter)].&amp;[Qtr1]" c="Qtr1"/>
              <i n="[Orders].[Date (Quarter)].&amp;[Qtr2]" c="Qtr2"/>
              <i n="[Orders].[Date (Quarter)].&amp;[Qtr3]" c="Qtr3"/>
              <i n="[Orders].[Date (Quarter)].&amp;[Qtr4]" c="Qtr4"/>
            </range>
          </ranges>
        </level>
      </levels>
      <selections count="1">
        <selection n="[Orders].[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xr10:uid="{BBE7BF7E-58F5-46F3-B54C-FF18F87DA56B}" cache="Slicer_Date__Quarter" caption="Date (Quarte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1D33E767-32D2-44AC-B9EC-789514809A40}" cache="Slicer_Products" caption="Products"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9F37797-CC72-43BA-9C43-7DC62EE7CB94}" cache="Slicer_City" caption="Cit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4102A81-876F-456F-A759-043740E93DED}" cache="Slicer_City" caption="City" level="1" rowHeight="241300"/>
  <slicer name="Products 1" xr10:uid="{39F91B05-8C21-4286-9BCB-A2729C2D13D4}" cache="Slicer_Products" caption="Products" startItem="1" level="1" rowHeight="241300"/>
  <slicer name="Date (Quarter) 1" xr10:uid="{4CA895B3-B5A0-47B5-ACEF-AF272D367D08}" cache="Slicer_Date__Quarter" caption="Date (Quart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1181F-D8A5-4D2E-9BF5-D45854087D61}">
  <dimension ref="A3:B10"/>
  <sheetViews>
    <sheetView workbookViewId="0">
      <selection activeCell="B6" sqref="B6"/>
    </sheetView>
  </sheetViews>
  <sheetFormatPr defaultRowHeight="15" x14ac:dyDescent="0.25"/>
  <cols>
    <col min="1" max="1" width="30.5703125" bestFit="1" customWidth="1"/>
    <col min="2" max="3" width="12.7109375" bestFit="1" customWidth="1"/>
  </cols>
  <sheetData>
    <row r="3" spans="1:2" x14ac:dyDescent="0.25">
      <c r="A3" s="1" t="s">
        <v>6</v>
      </c>
      <c r="B3" t="s">
        <v>35</v>
      </c>
    </row>
    <row r="4" spans="1:2" x14ac:dyDescent="0.25">
      <c r="A4" s="2" t="s">
        <v>0</v>
      </c>
      <c r="B4" s="7">
        <v>1691197.5</v>
      </c>
    </row>
    <row r="5" spans="1:2" x14ac:dyDescent="0.25">
      <c r="A5" s="2" t="s">
        <v>5</v>
      </c>
      <c r="B5" s="7">
        <v>974547</v>
      </c>
    </row>
    <row r="6" spans="1:2" x14ac:dyDescent="0.25">
      <c r="A6" s="2" t="s">
        <v>2</v>
      </c>
      <c r="B6" s="7">
        <v>776575</v>
      </c>
    </row>
    <row r="7" spans="1:2" x14ac:dyDescent="0.25">
      <c r="A7" s="2" t="s">
        <v>3</v>
      </c>
      <c r="B7" s="7">
        <v>587384</v>
      </c>
    </row>
    <row r="8" spans="1:2" x14ac:dyDescent="0.25">
      <c r="A8" s="2" t="s">
        <v>4</v>
      </c>
      <c r="B8" s="7">
        <v>506349</v>
      </c>
    </row>
    <row r="9" spans="1:2" x14ac:dyDescent="0.25">
      <c r="A9" s="2" t="s">
        <v>1</v>
      </c>
      <c r="B9" s="7">
        <v>154198</v>
      </c>
    </row>
    <row r="10" spans="1:2" x14ac:dyDescent="0.25">
      <c r="A10" s="2" t="s">
        <v>7</v>
      </c>
      <c r="B10" s="7">
        <v>4690250.5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4160A-F9A1-4DE2-A576-A656B9AB57A5}">
  <dimension ref="A1"/>
  <sheetViews>
    <sheetView showGridLines="0" showRowColHeaders="0" workbookViewId="0">
      <selection activeCell="N37" sqref="N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5625-3C19-4823-9883-5C0859EA2688}">
  <dimension ref="B3:C16"/>
  <sheetViews>
    <sheetView workbookViewId="0">
      <selection activeCell="M9" sqref="M9"/>
    </sheetView>
  </sheetViews>
  <sheetFormatPr defaultRowHeight="15" x14ac:dyDescent="0.25"/>
  <cols>
    <col min="2" max="2" width="13.140625" bestFit="1" customWidth="1"/>
    <col min="3" max="3" width="10.85546875" bestFit="1" customWidth="1"/>
  </cols>
  <sheetData>
    <row r="3" spans="2:3" x14ac:dyDescent="0.25">
      <c r="B3" s="1" t="s">
        <v>6</v>
      </c>
      <c r="C3" t="s">
        <v>8</v>
      </c>
    </row>
    <row r="4" spans="2:3" x14ac:dyDescent="0.25">
      <c r="B4" s="2" t="s">
        <v>19</v>
      </c>
      <c r="C4" s="4">
        <v>6.2197863824996778E-2</v>
      </c>
    </row>
    <row r="5" spans="2:3" x14ac:dyDescent="0.25">
      <c r="B5" s="2" t="s">
        <v>20</v>
      </c>
      <c r="C5" s="4">
        <v>4.9445552794456692E-2</v>
      </c>
    </row>
    <row r="6" spans="2:3" x14ac:dyDescent="0.25">
      <c r="B6" s="2" t="s">
        <v>21</v>
      </c>
      <c r="C6" s="4">
        <v>4.6741273842656E-2</v>
      </c>
    </row>
    <row r="7" spans="2:3" x14ac:dyDescent="0.25">
      <c r="B7" s="2" t="s">
        <v>22</v>
      </c>
      <c r="C7" s="4">
        <v>7.1302773236648076E-2</v>
      </c>
    </row>
    <row r="8" spans="2:3" x14ac:dyDescent="0.25">
      <c r="B8" s="2" t="s">
        <v>23</v>
      </c>
      <c r="C8" s="4">
        <v>4.577250769040022E-2</v>
      </c>
    </row>
    <row r="9" spans="2:3" x14ac:dyDescent="0.25">
      <c r="B9" s="2" t="s">
        <v>24</v>
      </c>
      <c r="C9" s="4">
        <v>9.07577870693623E-2</v>
      </c>
    </row>
    <row r="10" spans="2:3" x14ac:dyDescent="0.25">
      <c r="B10" s="2" t="s">
        <v>25</v>
      </c>
      <c r="C10" s="4">
        <v>6.2843339882221211E-2</v>
      </c>
    </row>
    <row r="11" spans="2:3" x14ac:dyDescent="0.25">
      <c r="B11" s="2" t="s">
        <v>26</v>
      </c>
      <c r="C11" s="4">
        <v>5.5756684086662456E-2</v>
      </c>
    </row>
    <row r="12" spans="2:3" x14ac:dyDescent="0.25">
      <c r="B12" s="2" t="s">
        <v>15</v>
      </c>
      <c r="C12" s="4">
        <v>9.6223078998634318E-2</v>
      </c>
    </row>
    <row r="13" spans="2:3" x14ac:dyDescent="0.25">
      <c r="B13" s="2" t="s">
        <v>16</v>
      </c>
      <c r="C13" s="4">
        <v>0.17478903126835185</v>
      </c>
    </row>
    <row r="14" spans="2:3" x14ac:dyDescent="0.25">
      <c r="B14" s="2" t="s">
        <v>17</v>
      </c>
      <c r="C14" s="4">
        <v>0.10465905873135593</v>
      </c>
    </row>
    <row r="15" spans="2:3" x14ac:dyDescent="0.25">
      <c r="B15" s="2" t="s">
        <v>18</v>
      </c>
      <c r="C15" s="4">
        <v>0.13951104857425392</v>
      </c>
    </row>
    <row r="16" spans="2:3" x14ac:dyDescent="0.25">
      <c r="B16" s="2" t="s">
        <v>7</v>
      </c>
      <c r="C1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86189-C332-4DFB-A5C0-50E895D4C244}">
  <dimension ref="B3:E10"/>
  <sheetViews>
    <sheetView tabSelected="1" workbookViewId="0">
      <selection activeCell="C5" sqref="C5"/>
    </sheetView>
  </sheetViews>
  <sheetFormatPr defaultRowHeight="15" x14ac:dyDescent="0.25"/>
  <cols>
    <col min="2" max="2" width="30.5703125" bestFit="1" customWidth="1"/>
    <col min="3" max="3" width="12.85546875" bestFit="1" customWidth="1"/>
    <col min="4" max="4" width="30.5703125" bestFit="1" customWidth="1"/>
  </cols>
  <sheetData>
    <row r="3" spans="2:5" x14ac:dyDescent="0.25">
      <c r="B3" s="1" t="s">
        <v>6</v>
      </c>
      <c r="C3" t="s">
        <v>32</v>
      </c>
    </row>
    <row r="4" spans="2:5" x14ac:dyDescent="0.25">
      <c r="B4" s="2" t="s">
        <v>3</v>
      </c>
      <c r="C4" s="5">
        <v>1.0788874159450121</v>
      </c>
      <c r="D4" t="str">
        <f t="shared" ref="D4:D9" si="0">B4</f>
        <v>Snickerdoodle</v>
      </c>
      <c r="E4" s="10">
        <f>GETPIVOTDATA("[Measures].[Profit Mergin]",$B$3,"[Cookeis Type].[Products]","[Cookeis Type].[Products].&amp;[Snickerdoodle]")</f>
        <v>1.0788874159450121</v>
      </c>
    </row>
    <row r="5" spans="2:5" x14ac:dyDescent="0.25">
      <c r="B5" s="2" t="s">
        <v>0</v>
      </c>
      <c r="C5" s="5">
        <v>1.0357319193072116</v>
      </c>
      <c r="D5" t="str">
        <f t="shared" si="0"/>
        <v>Chocolate Chip</v>
      </c>
      <c r="E5" s="10">
        <f>GETPIVOTDATA("[Measures].[Profit Mergin]",$B$3,"[Cookeis Type].[Products]","[Cookeis Type].[Products].&amp;[Chocolate Chip]")</f>
        <v>1.0357319193072116</v>
      </c>
    </row>
    <row r="6" spans="2:5" x14ac:dyDescent="0.25">
      <c r="B6" s="2" t="s">
        <v>4</v>
      </c>
      <c r="C6" s="5">
        <v>1.0069615882153449</v>
      </c>
      <c r="D6" t="str">
        <f t="shared" si="0"/>
        <v>Sugar</v>
      </c>
      <c r="E6" s="10">
        <f>GETPIVOTDATA("[Measures].[Profit Mergin]",$B$3,"[Cookeis Type].[Products]","[Cookeis Type].[Products].&amp;[Sugar]")</f>
        <v>1.0069615882153449</v>
      </c>
    </row>
    <row r="7" spans="2:5" x14ac:dyDescent="0.25">
      <c r="B7" s="2" t="s">
        <v>2</v>
      </c>
      <c r="C7" s="5">
        <v>0.96668312468673101</v>
      </c>
      <c r="D7" t="str">
        <f t="shared" si="0"/>
        <v>Oatmeal Raisin</v>
      </c>
      <c r="E7" s="10">
        <f>GETPIVOTDATA("[Measures].[Profit Mergin]",$B$3,"[Cookeis Type].[Products]","[Cookeis Type].[Products].&amp;[Oatmeal Raisin]")</f>
        <v>0.96668312468673101</v>
      </c>
    </row>
    <row r="8" spans="2:5" x14ac:dyDescent="0.25">
      <c r="B8" s="2" t="s">
        <v>5</v>
      </c>
      <c r="C8" s="5">
        <v>0.93503576048567716</v>
      </c>
      <c r="D8" t="str">
        <f t="shared" si="0"/>
        <v>White Chocolate Macadamia Nut</v>
      </c>
      <c r="E8" s="10">
        <f>GETPIVOTDATA("[Measures].[Profit Mergin]",$B$3,"[Cookeis Type].[Products]","[Cookeis Type].[Products].&amp;[White Chocolate Macadamia Nut]")</f>
        <v>0.93503576048567716</v>
      </c>
    </row>
    <row r="9" spans="2:5" x14ac:dyDescent="0.25">
      <c r="B9" s="2" t="s">
        <v>1</v>
      </c>
      <c r="C9" s="5">
        <v>0.86310993275600978</v>
      </c>
      <c r="D9" t="str">
        <f t="shared" si="0"/>
        <v>Fortune Cookie</v>
      </c>
      <c r="E9" s="10">
        <f>GETPIVOTDATA("[Measures].[Profit Mergin]",$B$3,"[Cookeis Type].[Products]","[Cookeis Type].[Products].&amp;[Fortune Cookie]")</f>
        <v>0.86310993275600978</v>
      </c>
    </row>
    <row r="10" spans="2:5" x14ac:dyDescent="0.25">
      <c r="B10" s="2" t="s">
        <v>7</v>
      </c>
      <c r="C10"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0F87E-AB3D-4F1B-B331-AABED7AA56CF}">
  <dimension ref="B3:C22"/>
  <sheetViews>
    <sheetView workbookViewId="0">
      <selection activeCell="N14" sqref="N14"/>
    </sheetView>
  </sheetViews>
  <sheetFormatPr defaultRowHeight="15" x14ac:dyDescent="0.25"/>
  <cols>
    <col min="2" max="2" width="13.140625" bestFit="1" customWidth="1"/>
    <col min="3" max="3" width="12.7109375" bestFit="1" customWidth="1"/>
  </cols>
  <sheetData>
    <row r="3" spans="2:3" x14ac:dyDescent="0.25">
      <c r="B3" s="1" t="s">
        <v>6</v>
      </c>
      <c r="C3" t="s">
        <v>35</v>
      </c>
    </row>
    <row r="4" spans="2:3" x14ac:dyDescent="0.25">
      <c r="B4" s="2" t="s">
        <v>9</v>
      </c>
      <c r="C4" s="12"/>
    </row>
    <row r="5" spans="2:3" x14ac:dyDescent="0.25">
      <c r="B5" s="3" t="s">
        <v>15</v>
      </c>
      <c r="C5" s="7">
        <v>212076</v>
      </c>
    </row>
    <row r="6" spans="2:3" x14ac:dyDescent="0.25">
      <c r="B6" s="3" t="s">
        <v>16</v>
      </c>
      <c r="C6" s="7">
        <v>386395</v>
      </c>
    </row>
    <row r="7" spans="2:3" x14ac:dyDescent="0.25">
      <c r="B7" s="3" t="s">
        <v>17</v>
      </c>
      <c r="C7" s="7">
        <v>272112</v>
      </c>
    </row>
    <row r="8" spans="2:3" x14ac:dyDescent="0.25">
      <c r="B8" s="3" t="s">
        <v>18</v>
      </c>
      <c r="C8" s="7">
        <v>232566</v>
      </c>
    </row>
    <row r="9" spans="2:3" x14ac:dyDescent="0.25">
      <c r="B9" s="2" t="s">
        <v>10</v>
      </c>
      <c r="C9" s="12"/>
    </row>
    <row r="10" spans="2:3" x14ac:dyDescent="0.25">
      <c r="B10" s="3" t="s">
        <v>19</v>
      </c>
      <c r="C10" s="7">
        <v>291833.5</v>
      </c>
    </row>
    <row r="11" spans="2:3" x14ac:dyDescent="0.25">
      <c r="B11" s="3" t="s">
        <v>20</v>
      </c>
      <c r="C11" s="7">
        <v>231925</v>
      </c>
    </row>
    <row r="12" spans="2:3" x14ac:dyDescent="0.25">
      <c r="B12" s="3" t="s">
        <v>21</v>
      </c>
      <c r="C12" s="7">
        <v>219071</v>
      </c>
    </row>
    <row r="13" spans="2:3" x14ac:dyDescent="0.25">
      <c r="B13" s="3" t="s">
        <v>22</v>
      </c>
      <c r="C13" s="7">
        <v>333354.5</v>
      </c>
    </row>
    <row r="14" spans="2:3" x14ac:dyDescent="0.25">
      <c r="B14" s="3" t="s">
        <v>23</v>
      </c>
      <c r="C14" s="7">
        <v>215866</v>
      </c>
    </row>
    <row r="15" spans="2:3" x14ac:dyDescent="0.25">
      <c r="B15" s="3" t="s">
        <v>24</v>
      </c>
      <c r="C15" s="7">
        <v>426848</v>
      </c>
    </row>
    <row r="16" spans="2:3" x14ac:dyDescent="0.25">
      <c r="B16" s="3" t="s">
        <v>25</v>
      </c>
      <c r="C16" s="7">
        <v>296147.5</v>
      </c>
    </row>
    <row r="17" spans="2:3" x14ac:dyDescent="0.25">
      <c r="B17" s="3" t="s">
        <v>26</v>
      </c>
      <c r="C17" s="7">
        <v>261755</v>
      </c>
    </row>
    <row r="18" spans="2:3" x14ac:dyDescent="0.25">
      <c r="B18" s="3" t="s">
        <v>15</v>
      </c>
      <c r="C18" s="7">
        <v>238774</v>
      </c>
    </row>
    <row r="19" spans="2:3" x14ac:dyDescent="0.25">
      <c r="B19" s="3" t="s">
        <v>16</v>
      </c>
      <c r="C19" s="7">
        <v>434637</v>
      </c>
    </row>
    <row r="20" spans="2:3" x14ac:dyDescent="0.25">
      <c r="B20" s="3" t="s">
        <v>17</v>
      </c>
      <c r="C20" s="7">
        <v>217879</v>
      </c>
    </row>
    <row r="21" spans="2:3" x14ac:dyDescent="0.25">
      <c r="B21" s="3" t="s">
        <v>18</v>
      </c>
      <c r="C21" s="7">
        <v>419011</v>
      </c>
    </row>
    <row r="22" spans="2:3" x14ac:dyDescent="0.25">
      <c r="B22" s="2" t="s">
        <v>7</v>
      </c>
      <c r="C22" s="7">
        <v>4690250.5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461F-FFAB-4A9B-8F47-6A32890420AF}">
  <dimension ref="A1"/>
  <sheetViews>
    <sheetView showGridLines="0" showRowColHeaders="0"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1949-EEA2-46E4-8967-8AF799CF4058}">
  <dimension ref="B3:H10"/>
  <sheetViews>
    <sheetView workbookViewId="0">
      <selection activeCell="C4" sqref="C4"/>
    </sheetView>
  </sheetViews>
  <sheetFormatPr defaultRowHeight="15" x14ac:dyDescent="0.25"/>
  <cols>
    <col min="2" max="2" width="30.5703125" bestFit="1" customWidth="1"/>
    <col min="3" max="3" width="12" bestFit="1" customWidth="1"/>
    <col min="4" max="4" width="30.5703125" bestFit="1" customWidth="1"/>
  </cols>
  <sheetData>
    <row r="3" spans="2:8" x14ac:dyDescent="0.25">
      <c r="B3" s="1" t="s">
        <v>6</v>
      </c>
      <c r="C3" t="s">
        <v>33</v>
      </c>
    </row>
    <row r="4" spans="2:8" x14ac:dyDescent="0.25">
      <c r="B4" s="2" t="s">
        <v>3</v>
      </c>
      <c r="C4" s="5">
        <v>1.6666666666666667</v>
      </c>
      <c r="D4" t="str">
        <f t="shared" ref="D4:D9" si="0">B4</f>
        <v>Snickerdoodle</v>
      </c>
      <c r="E4" s="10">
        <f>GETPIVOTDATA("[Measures].[ROI]",$B$3,"[Cookeis Type].[Products]","[Cookeis Type].[Products].&amp;[Snickerdoodle]")</f>
        <v>1.6666666666666667</v>
      </c>
      <c r="H4" s="10"/>
    </row>
    <row r="5" spans="2:8" x14ac:dyDescent="0.25">
      <c r="B5" s="2" t="s">
        <v>0</v>
      </c>
      <c r="C5" s="5">
        <v>1.5</v>
      </c>
      <c r="D5" t="str">
        <f t="shared" si="0"/>
        <v>Chocolate Chip</v>
      </c>
      <c r="E5" s="10">
        <f>GETPIVOTDATA("[Measures].[ROI]",$B$3,"[Cookeis Type].[Products]","[Cookeis Type].[Products].&amp;[Chocolate Chip]")</f>
        <v>1.5</v>
      </c>
    </row>
    <row r="6" spans="2:8" x14ac:dyDescent="0.25">
      <c r="B6" s="2" t="s">
        <v>4</v>
      </c>
      <c r="C6" s="5">
        <v>1.4</v>
      </c>
      <c r="D6" t="str">
        <f t="shared" si="0"/>
        <v>Sugar</v>
      </c>
      <c r="E6" s="10">
        <f>GETPIVOTDATA("[Measures].[ROI]",$B$3,"[Cookeis Type].[Products]","[Cookeis Type].[Products].&amp;[Sugar]")</f>
        <v>1.4</v>
      </c>
    </row>
    <row r="7" spans="2:8" x14ac:dyDescent="0.25">
      <c r="B7" s="2" t="s">
        <v>2</v>
      </c>
      <c r="C7" s="5">
        <v>1.2727272727272725</v>
      </c>
      <c r="D7" t="str">
        <f t="shared" si="0"/>
        <v>Oatmeal Raisin</v>
      </c>
      <c r="E7" s="10">
        <f>GETPIVOTDATA("[Measures].[ROI]",$B$3,"[Cookeis Type].[Products]","[Cookeis Type].[Products].&amp;[Oatmeal Raisin]")</f>
        <v>1.2727272727272725</v>
      </c>
    </row>
    <row r="8" spans="2:8" x14ac:dyDescent="0.25">
      <c r="B8" s="2" t="s">
        <v>5</v>
      </c>
      <c r="C8" s="5">
        <v>1.1818181818181819</v>
      </c>
      <c r="D8" t="str">
        <f t="shared" si="0"/>
        <v>White Chocolate Macadamia Nut</v>
      </c>
      <c r="E8" s="10">
        <f>GETPIVOTDATA("[Measures].[ROI]",$B$3,"[Cookeis Type].[Products]","[Cookeis Type].[Products].&amp;[White Chocolate Macadamia Nut]")</f>
        <v>1.1818181818181819</v>
      </c>
    </row>
    <row r="9" spans="2:8" x14ac:dyDescent="0.25">
      <c r="B9" s="2" t="s">
        <v>1</v>
      </c>
      <c r="C9" s="5">
        <v>1</v>
      </c>
      <c r="D9" t="str">
        <f t="shared" si="0"/>
        <v>Fortune Cookie</v>
      </c>
      <c r="E9" s="10">
        <f>GETPIVOTDATA("[Measures].[ROI]",$B$3,"[Cookeis Type].[Products]","[Cookeis Type].[Products].&amp;[Fortune Cookie]")</f>
        <v>1</v>
      </c>
    </row>
    <row r="10" spans="2:8" x14ac:dyDescent="0.25">
      <c r="B10" s="2" t="s">
        <v>7</v>
      </c>
      <c r="C10" s="12">
        <v>1.3769934526576912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6B73-E28D-4465-8169-C1447CEF0D59}">
  <dimension ref="B3:C8"/>
  <sheetViews>
    <sheetView workbookViewId="0">
      <selection activeCell="B3" sqref="B3"/>
    </sheetView>
  </sheetViews>
  <sheetFormatPr defaultRowHeight="15" x14ac:dyDescent="0.25"/>
  <cols>
    <col min="2" max="2" width="13.140625" bestFit="1" customWidth="1"/>
    <col min="3" max="3" width="10.42578125" bestFit="1" customWidth="1"/>
    <col min="4" max="4" width="12.85546875" bestFit="1" customWidth="1"/>
  </cols>
  <sheetData>
    <row r="3" spans="2:3" x14ac:dyDescent="0.25">
      <c r="B3" s="1" t="s">
        <v>6</v>
      </c>
      <c r="C3" t="s">
        <v>28</v>
      </c>
    </row>
    <row r="4" spans="2:3" x14ac:dyDescent="0.25">
      <c r="B4" s="2" t="s">
        <v>13</v>
      </c>
      <c r="C4" s="4">
        <v>0.15837736172087183</v>
      </c>
    </row>
    <row r="5" spans="2:3" x14ac:dyDescent="0.25">
      <c r="B5" s="2" t="s">
        <v>14</v>
      </c>
      <c r="C5" s="4">
        <v>0.20810583571175995</v>
      </c>
    </row>
    <row r="6" spans="2:3" x14ac:dyDescent="0.25">
      <c r="B6" s="2" t="s">
        <v>11</v>
      </c>
      <c r="C6" s="4">
        <v>0.21507433344978055</v>
      </c>
    </row>
    <row r="7" spans="2:3" x14ac:dyDescent="0.25">
      <c r="B7" s="2" t="s">
        <v>12</v>
      </c>
      <c r="C7" s="4">
        <v>0.41844246911758765</v>
      </c>
    </row>
    <row r="8" spans="2:3" x14ac:dyDescent="0.25">
      <c r="B8" s="2" t="s">
        <v>7</v>
      </c>
      <c r="C8"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6979B-4181-41B2-887A-C23B75FE6AE8}">
  <dimension ref="B3:C16"/>
  <sheetViews>
    <sheetView workbookViewId="0">
      <selection activeCell="D18" sqref="D18"/>
    </sheetView>
  </sheetViews>
  <sheetFormatPr defaultRowHeight="15" x14ac:dyDescent="0.25"/>
  <cols>
    <col min="2" max="2" width="13.140625" bestFit="1" customWidth="1"/>
    <col min="3" max="3" width="12.5703125" bestFit="1" customWidth="1"/>
    <col min="4" max="6" width="9.7109375" bestFit="1" customWidth="1"/>
    <col min="7" max="15" width="8.7109375" bestFit="1" customWidth="1"/>
    <col min="16" max="18" width="9.7109375" bestFit="1" customWidth="1"/>
    <col min="19" max="19" width="11.28515625" bestFit="1" customWidth="1"/>
  </cols>
  <sheetData>
    <row r="3" spans="2:3" x14ac:dyDescent="0.25">
      <c r="B3" s="1" t="s">
        <v>6</v>
      </c>
      <c r="C3" t="s">
        <v>27</v>
      </c>
    </row>
    <row r="4" spans="2:3" x14ac:dyDescent="0.25">
      <c r="B4" s="2" t="s">
        <v>19</v>
      </c>
      <c r="C4" s="5">
        <v>6.2197863824996778E-2</v>
      </c>
    </row>
    <row r="5" spans="2:3" x14ac:dyDescent="0.25">
      <c r="B5" s="2" t="s">
        <v>20</v>
      </c>
      <c r="C5" s="5">
        <v>4.9445552794456692E-2</v>
      </c>
    </row>
    <row r="6" spans="2:3" x14ac:dyDescent="0.25">
      <c r="B6" s="2" t="s">
        <v>21</v>
      </c>
      <c r="C6" s="5">
        <v>4.6741273842656E-2</v>
      </c>
    </row>
    <row r="7" spans="2:3" x14ac:dyDescent="0.25">
      <c r="B7" s="2" t="s">
        <v>22</v>
      </c>
      <c r="C7" s="5">
        <v>7.1302773236648076E-2</v>
      </c>
    </row>
    <row r="8" spans="2:3" x14ac:dyDescent="0.25">
      <c r="B8" s="2" t="s">
        <v>23</v>
      </c>
      <c r="C8" s="5">
        <v>4.577250769040022E-2</v>
      </c>
    </row>
    <row r="9" spans="2:3" x14ac:dyDescent="0.25">
      <c r="B9" s="2" t="s">
        <v>24</v>
      </c>
      <c r="C9" s="5">
        <v>9.07577870693623E-2</v>
      </c>
    </row>
    <row r="10" spans="2:3" x14ac:dyDescent="0.25">
      <c r="B10" s="2" t="s">
        <v>25</v>
      </c>
      <c r="C10" s="5">
        <v>6.2843339882221211E-2</v>
      </c>
    </row>
    <row r="11" spans="2:3" x14ac:dyDescent="0.25">
      <c r="B11" s="2" t="s">
        <v>26</v>
      </c>
      <c r="C11" s="5">
        <v>5.5756684086662456E-2</v>
      </c>
    </row>
    <row r="12" spans="2:3" x14ac:dyDescent="0.25">
      <c r="B12" s="2" t="s">
        <v>15</v>
      </c>
      <c r="C12" s="5">
        <v>9.6223078998634318E-2</v>
      </c>
    </row>
    <row r="13" spans="2:3" x14ac:dyDescent="0.25">
      <c r="B13" s="2" t="s">
        <v>16</v>
      </c>
      <c r="C13" s="5">
        <v>0.17478903126835185</v>
      </c>
    </row>
    <row r="14" spans="2:3" x14ac:dyDescent="0.25">
      <c r="B14" s="2" t="s">
        <v>17</v>
      </c>
      <c r="C14" s="5">
        <v>0.10465905873135593</v>
      </c>
    </row>
    <row r="15" spans="2:3" x14ac:dyDescent="0.25">
      <c r="B15" s="2" t="s">
        <v>18</v>
      </c>
      <c r="C15" s="5">
        <v>0.13951104857425392</v>
      </c>
    </row>
    <row r="16" spans="2:3" x14ac:dyDescent="0.25">
      <c r="B16" s="2" t="s">
        <v>7</v>
      </c>
      <c r="C16"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BA93-A693-4839-8F1F-A027B9B64C3D}">
  <dimension ref="B3:C36"/>
  <sheetViews>
    <sheetView topLeftCell="A16" workbookViewId="0">
      <selection activeCell="B35" sqref="B35"/>
    </sheetView>
  </sheetViews>
  <sheetFormatPr defaultRowHeight="15" x14ac:dyDescent="0.25"/>
  <cols>
    <col min="2" max="2" width="27.5703125" bestFit="1" customWidth="1"/>
    <col min="3" max="3" width="31.42578125" bestFit="1" customWidth="1"/>
  </cols>
  <sheetData>
    <row r="3" spans="2:3" ht="26.25" x14ac:dyDescent="0.4">
      <c r="B3" t="s">
        <v>28</v>
      </c>
      <c r="C3" s="11">
        <f>GETPIVOTDATA("[Measures].[Total Sales]",$B$3)</f>
        <v>4690250.5</v>
      </c>
    </row>
    <row r="4" spans="2:3" x14ac:dyDescent="0.25">
      <c r="B4" s="6">
        <v>4690250.5</v>
      </c>
    </row>
    <row r="9" spans="2:3" x14ac:dyDescent="0.25">
      <c r="B9" t="s">
        <v>29</v>
      </c>
    </row>
    <row r="10" spans="2:3" ht="31.5" x14ac:dyDescent="0.5">
      <c r="B10" s="6">
        <v>1973186.1249999998</v>
      </c>
      <c r="C10" s="8">
        <f>GETPIVOTDATA("[Measures].[Total Cost]",$B$9)</f>
        <v>1973186.1249999998</v>
      </c>
    </row>
    <row r="14" spans="2:3" x14ac:dyDescent="0.25">
      <c r="B14" t="s">
        <v>8</v>
      </c>
    </row>
    <row r="15" spans="2:3" ht="31.5" x14ac:dyDescent="0.5">
      <c r="B15" s="7">
        <v>2717064.3750000005</v>
      </c>
      <c r="C15" s="8">
        <f>GETPIVOTDATA("[Measures].[Total Profit]",$B$14)</f>
        <v>2717064.3750000005</v>
      </c>
    </row>
    <row r="18" spans="2:3" x14ac:dyDescent="0.25">
      <c r="B18" t="s">
        <v>30</v>
      </c>
    </row>
    <row r="19" spans="2:3" ht="31.5" x14ac:dyDescent="0.5">
      <c r="B19" s="12">
        <v>700</v>
      </c>
      <c r="C19" s="9">
        <f>GETPIVOTDATA("[Measures].[Total Transaction]",$B$18)</f>
        <v>700</v>
      </c>
    </row>
    <row r="22" spans="2:3" x14ac:dyDescent="0.25">
      <c r="B22" t="s">
        <v>31</v>
      </c>
    </row>
    <row r="23" spans="2:3" ht="31.5" x14ac:dyDescent="0.5">
      <c r="B23" s="12">
        <v>16</v>
      </c>
      <c r="C23" s="9">
        <f>GETPIVOTDATA("[Measures].[Business Active Days]",$B$22)</f>
        <v>16</v>
      </c>
    </row>
    <row r="26" spans="2:3" ht="31.5" x14ac:dyDescent="0.5">
      <c r="B26" t="s">
        <v>32</v>
      </c>
      <c r="C26" s="8">
        <f>GETPIVOTDATA("[Measures].[Profit Mergin]",$B$26)</f>
        <v>0.57930048192521921</v>
      </c>
    </row>
    <row r="27" spans="2:3" x14ac:dyDescent="0.25">
      <c r="B27" s="12">
        <v>0.57930048192521921</v>
      </c>
    </row>
    <row r="31" spans="2:3" x14ac:dyDescent="0.25">
      <c r="B31" t="s">
        <v>33</v>
      </c>
    </row>
    <row r="32" spans="2:3" ht="31.5" x14ac:dyDescent="0.5">
      <c r="B32" s="4">
        <v>1</v>
      </c>
      <c r="C32" s="8">
        <f>GETPIVOTDATA("[Measures].[ROI]",$B$31)</f>
        <v>1</v>
      </c>
    </row>
    <row r="35" spans="2:3" x14ac:dyDescent="0.25">
      <c r="B35" t="s">
        <v>34</v>
      </c>
    </row>
    <row r="36" spans="2:3" ht="31.5" x14ac:dyDescent="0.5">
      <c r="B36" s="12">
        <v>43.75</v>
      </c>
      <c r="C36" s="8">
        <f>GETPIVOTDATA("[Measures].[Average Business Transaction]",$B$35)</f>
        <v>43.75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3 a 9 f 2 5 d 0 - b 0 c 3 - 4 4 3 d - b 9 3 9 - e 7 f 5 8 f b b b 9 a e , O r d e r s _ 7 3 e 4 7 f 9 1 - 5 b 8 c - 4 3 d 0 - b 2 0 7 - e 3 1 e 2 8 e f f e 9 6 , T a b l e 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 C u s t o m e r s _ 3 a 9 f 2 5 d 0 - b 0 c 3 - 4 4 3 d - b 9 3 9 - e 7 f 5 8 f b b b 9 a e < / K e y > < V a l u e   x m l n s : a = " h t t p : / / s c h e m a s . d a t a c o n t r a c t . o r g / 2 0 0 4 / 0 7 / M i c r o s o f t . A n a l y s i s S e r v i c e s . C o m m o n " > < a : H a s F o c u s > t r u e < / a : H a s F o c u s > < a : S i z e A t D p i 9 6 > 1 1 3 < / a : S i z e A t D p i 9 6 > < a : V i s i b l e > t r u e < / a : V i s i b l e > < / V a l u e > < / K e y V a l u e O f s t r i n g S a n d b o x E d i t o r . M e a s u r e G r i d S t a t e S c d E 3 5 R y > < K e y V a l u e O f s t r i n g S a n d b o x E d i t o r . M e a s u r e G r i d S t a t e S c d E 3 5 R y > < K e y > O r d e r s _ 7 3 e 4 7 f 9 1 - 5 b 8 c - 4 3 d 0 - b 2 0 7 - e 3 1 e 2 8 e f f e 9 6 < / K e y > < V a l u e   x m l n s : a = " h t t p : / / s c h e m a s . d a t a c o n t r a c t . o r g / 2 0 0 4 / 0 7 / M i c r o s o f t . A n a l y s i s S e r v i c e s . C o m m o n " > < a : H a s F o c u s > t r u e < / a : H a s F o c u s > < a : S i z e A t D p i 9 6 > 2 0 1 < / 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8 0 7 5 2 e c 3 - 2 9 a 6 - 4 e c b - b 9 b f - f 5 2 4 b 9 9 0 a 5 1 0 " > < C u s t o m C o n t e n t > < ! [ C D A T A [ < ? x m l   v e r s i o n = " 1 . 0 "   e n c o d i n g = " u t f - 1 6 " ? > < S e t t i n g s > < C a l c u l a t e d F i e l d s > < i t e m > < M e a s u r e N a m e > T o t a l   S a l e s < / M e a s u r e N a m e > < D i s p l a y N a m e > T o t a l   S a l e s < / D i s p l a y N a m e > < V i s i b l e > F a l s e < / V i s i b l e > < / i t e m > < i t e m > < M e a s u r e N a m e > T o t a l   C o s t < / M e a s u r e N a m e > < D i s p l a y N a m e > T o t a l   C o s t < / D i s p l a y N a m e > < V i s i b l e > F a l s e < / V i s i b l e > < / i t e m > < / C a l c u l a t e d F i e l d s > < S A H o s t H a s h > 0 < / S A H o s t H a s h > < G e m i n i F i e l d L i s t V i s i b l e > T r u e < / G e m i n i F i e l d L i s t V i s i b l e > < / S e t t i n g s > ] ] > < / C u s t o m C o n t e n t > < / G e m i n i > 
</file>

<file path=customXml/item12.xml>��< ? x m l   v e r s i o n = " 1 . 0 "   e n c o d i n g = " U T F - 1 6 " ? > < G e m i n i   x m l n s = " h t t p : / / g e m i n i / p i v o t c u s t o m i z a t i o n / c 6 5 5 4 b 1 a - 2 f 7 c - 4 d e d - 9 5 3 f - 3 0 e 8 c 6 b e 1 c c 8 " > < 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13.xml>��< ? x m l   v e r s i o n = " 1 . 0 "   e n c o d i n g = " U T F - 1 6 " ? > < G e m i n i   x m l n s = " h t t p : / / g e m i n i / p i v o t c u s t o m i z a t i o n / 6 4 6 0 4 5 1 7 - a 9 d d - 4 3 2 0 - 8 4 9 3 - 8 a b 6 4 6 c a 9 4 b 2 " > < 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14.xml>��< ? x m l   v e r s i o n = " 1 . 0 "   e n c o d i n g = " U T F - 1 6 " ? > < G e m i n i   x m l n s = " h t t p : / / g e m i n i / p i v o t c u s t o m i z a t i o n / 2 f 3 9 7 7 f 5 - b 4 1 c - 4 4 f d - b c 4 f - 3 f 2 1 b 8 3 0 6 d a 9 " > < C u s t o m C o n t e n t > < ! [ C D A T A [ < ? x m l   v e r s i o n = " 1 . 0 "   e n c o d i n g = " u t f - 1 6 " ? > < S e t t i n g s > < C a l c u l a t e d F i e l d s > < i t e m > < M e a s u r e N a m e > T o t a l   S a l e s < / M e a s u r e N a m e > < D i s p l a y N a m e > T o t a l   S a l e s < / D i s p l a y N a m e > < V i s i b l e > F a l s e < / V i s i b l e > < / i t e m > < i t e m > < M e a s u r e N a m e > T o t a l   C o s t < / M e a s u r e N a m e > < D i s p l a y N a m e > T o t a l   C o s t < / 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h o w H i d d e n " > < C u s t o m C o n t e n t > < ! [ C D A T A [ F a l s e ] ] > < / C u s t o m C o n t e n t > < / G e m i n i > 
</file>

<file path=customXml/item17.xml>��< ? x m l   v e r s i o n = " 1 . 0 "   e n c o d i n g = " U T F - 1 6 " ? > < G e m i n i   x m l n s = " h t t p : / / g e m i n i / p i v o t c u s t o m i z a t i o n / 0 c 0 8 1 3 5 e - c 5 b d - 4 d 2 5 - b 5 e 7 - b 0 e d e 5 d 3 c c b b " > < 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 1 0 5 < / i n t > < / v a l u e > < / i t e m > < i t e m > < k e y > < s t r i n g > S u m   o f   R e v e n u e < / s t r i n g > < / k e y > < v a l u e > < i n t > 1 3 7 < / i n t > < / v a l u e > < / i t e m > < / C o l u m n W i d t h s > < C o l u m n D i s p l a y I n d e x > < i t e m > < k e y > < s t r i n g > R o w   L a b e l s < / s t r i n g > < / k e y > < v a l u e > < i n t > 0 < / i n t > < / v a l u e > < / i t e m > < i t e m > < k e y > < s t r i n g > S u m   o f   R e v e n u e 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b 0 c a c f b 9 - a b 0 8 - 4 a 2 5 - 9 1 3 1 - e c 4 5 f c 8 a 5 8 6 2 " > < C u s t o m C o n t e n t > < ! [ C D A T A [ < ? x m l   v e r s i o n = " 1 . 0 "   e n c o d i n g = " u t f - 1 6 " ? > < S e t t i n g s > < C a l c u l a t e d F i e l d s > < i t e m > < M e a s u r e N a m e > T o t a l   S a l e s < / M e a s u r e N a m e > < D i s p l a y N a m e > T o t a l   S a l e s < / D i s p l a y N a m e > < V i s i b l e > F a l s e < / V i s i b l e > < / i t e m > < i t e m > < M e a s u r e N a m e > T o t a l   C o s t < / M e a s u r e N a m e > < D i s p l a y N a m e > T o t a l   C o s t < / D i s p l a y N a m e > < V i s i b l e > F a l s e < / V i s i b l e > < / i t e m > < / C a l c u l a t e d F i e l d s > < S A H o s t H a s h > 0 < / S A H o s t H a s h > < G e m i n i F i e l d L i s t V i s i b l e > T r u e < / G e m i n i F i e l d L i s t V i s i b l e > < / S e t t i n g s > ] ] > < / C u s t o m C o n t e n t > < / G e m i n i > 
</file>

<file path=customXml/item2.xml>��< ? x m l   v e r s i o n = " 1 . 0 "   e n c o d i n g = " U T F - 1 6 " ? > < G e m i n i   x m l n s = " h t t p : / / g e m i n i / p i v o t c u s t o m i z a t i o n / b 8 2 e c 9 a 6 - 0 6 7 2 - 4 f a f - a b 7 4 - 0 7 1 4 1 d a 2 8 5 7 8 " > < 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0.xml>��< ? x m l   v e r s i o n = " 1 . 0 "   e n c o d i n g = " U T F - 1 6 " ? > < G e m i n i   x m l n s = " h t t p : / / g e m i n i / p i v o t c u s t o m i z a t i o n / 1 4 8 5 1 1 8 3 - 6 b 2 7 - 4 5 b d - 8 b 6 e - f 7 2 f 8 b 1 7 a 1 0 0 " > < 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8 4 1 e 2 4 3 d - 2 a a 1 - 4 f e a - 8 9 c 6 - e 0 d a 5 f f 9 0 3 f 0 " > < 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3.xml>��< ? x m l   v e r s i o n = " 1 . 0 "   e n c o d i n g = " U T F - 1 6 " ? > < G e m i n i   x m l n s = " h t t p : / / g e m i n i / p i v o t c u s t o m i z a t i o n / c 2 d 1 a 9 e 8 - 5 b 0 c - 4 3 0 1 - 9 9 c b - c 9 4 4 7 3 7 c c c d 9 " > < 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4.xml>��< ? x m l   v e r s i o n = " 1 . 0 "   e n c o d i n g = " U T F - 1 6 " ? > < G e m i n i   x m l n s = " h t t p : / / g e m i n i / p i v o t c u s t o m i z a t i o n / T a b l e X M L _ O r d e r s _ 7 3 e 4 7 f 9 1 - 5 b 8 c - 4 3 d 0 - b 2 0 7 - e 3 1 e 2 8 e f f e 9 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 1 2 2 < / i n t > < / v a l u e > < / i t e m > < i t e m > < k e y > < s t r i n g > P r o d u c t < / s t r i n g > < / k e y > < v a l u e > < i n t > 1 3 4 < / i n t > < / v a l u e > < / i t e m > < i t e m > < k e y > < s t r i n g > U n i t s   S o l d < / s t r i n g > < / k e y > < v a l u e > < i n t > 9 8 < / i n t > < / v a l u e > < / i t e m > < i t e m > < k e y > < s t r i n g > D a t e < / s t r i n g > < / k e y > < v a l u e > < i n t > 1 2 1 < / i n t > < / v a l u e > < / i t e m > < i t e m > < k e y > < s t r i n g > C o s t < / s t r i n g > < / k e y > < v a l u e > < i n t > 6 3 < / i n t > < / v a l u e > < / i t e m > < i t e m > < k e y > < s t r i n g > P r o f i t < / s t r i n g > < / k e y > < v a l u e > < i n t > 7 0 < / i n t > < / v a l u e > < / i t e m > < i t e m > < k e y > < s t r i n g > D a t e   ( Y e a r ) < / s t r i n g > < / k e y > < v a l u e > < i n t > 1 0 4 < / i n t > < / v a l u e > < / i t e m > < i t e m > < k e y > < s t r i n g > D a t e   ( Q u a r t e r ) < / s t r i n g > < / k e y > < v a l u e > < i n t > 1 2 6 < / i n t > < / v a l u e > < / i t e m > < i t e m > < k e y > < s t r i n g > D a t e   ( M o n t h   I n d e x ) < / s t r i n g > < / k e y > < v a l u e > < i n t > 1 5 7 < / i n t > < / v a l u e > < / i t e m > < i t e m > < k e y > < s t r i n g > D a t e   ( M o n t h ) < / s t r i n g > < / k e y > < v a l u e > < i n t > 1 1 9 < / i n t > < / v a l u e > < / i t e m > < i t e m > < k e y > < s t r i n g > s a l e s < / s t r i n g > < / k e y > < v a l u e > < i n t > 1 1 9 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i t e m > < k e y > < s t r i n g > s a l e s < / 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4 5 2 3 6 2 4 - 0 7 1 b - 4 5 2 3 - 8 f c b - 2 a 3 3 9 7 5 3 4 6 a 3 " > < C u s t o m C o n t e n t > < ! [ C D A T A [ < ? x m l   v e r s i o n = " 1 . 0 "   e n c o d i n g = " u t f - 1 6 " ? > < S e t t i n g s > < C a l c u l a t e d F i e l d s > < i t e m > < M e a s u r e N a m e > T o t a l   S a l e s < / M e a s u r e N a m e > < D i s p l a y N a m e > T o t a l   S a l e s < / D i s p l a y N a m e > < V i s i b l e > F a l s e < / V i s i b l e > < / i t e m > < i t e m > < M e a s u r e N a m e > T o t a l   C o s t < / M e a s u r e N a m e > < D i s p l a y N a m e > T o t a l   C o s t < / D i s p l a y N a m e > < V i s i b l e > F a l s e < / V i s i b l e > < / i t e m > < / C a l c u l a t e d F i e l d s > < S A H o s t H a s h > 0 < / S A H o s t H a s h > < G e m i n i F i e l d L i s t V i s i b l e > T r u e < / G e m i n i F i e l d L i s t V i s i b l e > < / S e t t i n g s > ] ] > < / C u s t o m C o n t e n t > < / G e m i n i > 
</file>

<file path=customXml/item26.xml>��< ? x m l   v e r s i o n = " 1 . 0 "   e n c o d i n g = " U T F - 1 6 " ? > < G e m i n i   x m l n s = " h t t p : / / g e m i n i / p i v o t c u s t o m i z a t i o n / 0 7 0 a 3 2 6 4 - 2 d 8 c - 4 f 5 a - 9 0 4 e - c e d 0 2 b 5 8 d f 3 c " > < 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7.xml>��< ? x m l   v e r s i o n = " 1 . 0 "   e n c o d i n g = " U T F - 1 6 " ? > < G e m i n i   x m l n s = " h t t p : / / g e m i n i / p i v o t c u s t o m i z a t i o n / d b 3 5 e d c 4 - 7 1 1 7 - 4 6 2 6 - 9 4 9 f - 5 3 5 c d b 0 8 7 6 a f " > < 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1 b 0 c 5 7 2 c - 0 f 6 b - 4 5 3 1 - 9 2 8 9 - 9 a 1 2 5 2 1 5 f 3 f 0 " > < C u s t o m C o n t e n t > < ! [ C D A T A [ < ? x m l   v e r s i o n = " 1 . 0 "   e n c o d i n g = " u t f - 1 6 " ? > < S e t t i n g s > < C a l c u l a t e d F i e l d s > < i t e m > < M e a s u r e N a m e > T o t a l   S a l e s < / M e a s u r e N a m e > < D i s p l a y N a m e > T o t a l   S a l e s < / D i s p l a y N a m e > < V i s i b l e > F a l s e < / V i s i b l e > < / i t e m > < i t e m > < M e a s u r e N a m e > T o t a l   C o s t < / M e a s u r e N a m e > < D i s p l a y N a m e > T o t a l   C o s t < / 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c d 1 7 3 e 8 d - 7 6 0 0 - 4 f f 1 - b d 8 0 - 9 4 6 8 6 a a 3 d 0 d 5 " > < 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31.xml>��< ? x m l   v e r s i o n = " 1 . 0 "   e n c o d i n g = " U T F - 1 6 " ? > < G e m i n i   x m l n s = " h t t p : / / g e m i n i / p i v o t c u s t o m i z a t i o n / 4 d d 3 3 4 d a - 7 8 0 8 - 4 6 f a - 9 3 2 3 - f d b 2 e 2 d 1 e f 6 e " > < 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32.xml>��< ? x m l   v e r s i o n = " 1 . 0 "   e n c o d i n g = " U T F - 1 6 " ? > < G e m i n i   x m l n s = " h t t p : / / g e m i n i / p i v o t c u s t o m i z a t i o n / C l i e n t W i n d o w X M L " > < C u s t o m C o n t e n t > < ! [ C D A T A [ O r d e r s _ 7 3 e 4 7 f 9 1 - 5 b 8 c - 4 3 d 0 - b 2 0 7 - e 3 1 e 2 8 e f f e 9 6 ] ] > < / 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 R e v e n u e < / K e y > < / a : K e y > < a : V a l u e   i : t y p e = " M e a s u r e G r i d N o d e V i e w S t a t e " > < C o l u m n > 1 < / C o l u m n > < L a y e d O u t > t r u e < / L a y e d O u t > < / a : V a l u e > < / a : K e y V a l u e O f D i a g r a m O b j e c t K e y a n y T y p e z b w N T n L X > < / V i e w S t a t e s > < / D i a g r a m M a n a g e r . S e r i a l i z a b l e D i a g r a m > < D i a g r a m M a n a g e r . S e r i a l i z a b l e D i a g r a m > < A d a p t e r   i : t y p e = " M e a s u r e D i a g r a m S a n d b o x A d a p t e r " > < T a b l e N a m e > C o o k e i s 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 C o o k e i s 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 C o l u m n s \ P r o d u c t s < / 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 1 < / 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 C o l u m n s \ P r o d u c t s < / 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 M e a s u r e s \ T o t a l   T r a n s a c t i o n < / K e y > < / D i a g r a m O b j e c t K e y > < D i a g r a m O b j e c t K e y > < K e y > M e a s u r e s \ T o t a l   T r a n s a c t i o n \ T a g I n f o \ F o r m u l a < / K e y > < / D i a g r a m O b j e c t K e y > < D i a g r a m O b j e c t K e y > < K e y > M e a s u r e s \ T o t a l   T r a n s a c t i o n \ T a g I n f o \ V a l u e < / K e y > < / D i a g r a m O b j e c t K e y > < D i a g r a m O b j e c t K e y > < K e y > M e a s u r e s \ B u s i n e s s   A c t i v e   D a y s < / K e y > < / D i a g r a m O b j e c t K e y > < D i a g r a m O b j e c t K e y > < K e y > M e a s u r e s \ B u s i n e s s   A c t i v e   D a y s \ T a g I n f o \ F o r m u l a < / K e y > < / D i a g r a m O b j e c t K e y > < D i a g r a m O b j e c t K e y > < K e y > M e a s u r e s \ B u s i n e s s   A c t i v e   D a y s \ T a g I n f o \ V a l u e < / K e y > < / D i a g r a m O b j e c t K e y > < D i a g r a m O b j e c t K e y > < K e y > M e a s u r e s \ P r o f i t   M e r g i n < / K e y > < / D i a g r a m O b j e c t K e y > < D i a g r a m O b j e c t K e y > < K e y > M e a s u r e s \ P r o f i t   M e r g i n \ T a g I n f o \ F o r m u l a < / K e y > < / D i a g r a m O b j e c t K e y > < D i a g r a m O b j e c t K e y > < K e y > M e a s u r e s \ P r o f i t   M e r g i n \ T a g I n f o \ V a l u e < / K e y > < / D i a g r a m O b j e c t K e y > < D i a g r a m O b j e c t K e y > < K e y > M e a s u r e s \ R O I < / K e y > < / D i a g r a m O b j e c t K e y > < D i a g r a m O b j e c t K e y > < K e y > M e a s u r e s \ R O I \ T a g I n f o \ F o r m u l a < / K e y > < / D i a g r a m O b j e c t K e y > < D i a g r a m O b j e c t K e y > < K e y > M e a s u r e s \ R O I \ T a g I n f o \ V a l u e < / K e y > < / D i a g r a m O b j e c t K e y > < D i a g r a m O b j e c t K e y > < K e y > M e a s u r e s \ A v e r a g e   B u s i n e s s   T r a n s a c t i o n < / K e y > < / D i a g r a m O b j e c t K e y > < D i a g r a m O b j e c t K e y > < K e y > M e a s u r e s \ A v e r a g e   B u s i n e s s   T r a n s a c t i o n \ T a g I n f o \ F o r m u l a < / K e y > < / D i a g r a m O b j e c t K e y > < D i a g r a m O b j e c t K e y > < K e y > M e a s u r e s \ A v e r a g e   B u s i n e s s   T r a n s a c t i o n \ T a g I n f o \ V a l u e 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 C o l u m n s \ s a l e s < / K e y > < / D i a g r a m O b j e c t K e y > < D i a g r a m O b j e c t K e y > < K e y > C o l u m n s \ C o s t < / 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 T r a n s a c t i o n < / K e y > < / a : K e y > < a : V a l u e   i : t y p e = " M e a s u r e G r i d N o d e V i e w S t a t e " > < L a y e d O u t > t r u e < / L a y e d O u t > < R o w > 4 < / R o w > < / a : V a l u e > < / a : K e y V a l u e O f D i a g r a m O b j e c t K e y a n y T y p e z b w N T n L X > < a : K e y V a l u e O f D i a g r a m O b j e c t K e y a n y T y p e z b w N T n L X > < a : K e y > < K e y > M e a s u r e s \ T o t a l   T r a n s a c t i o n \ T a g I n f o \ F o r m u l a < / K e y > < / a : K e y > < a : V a l u e   i : t y p e = " M e a s u r e G r i d V i e w S t a t e I D i a g r a m T a g A d d i t i o n a l I n f o " / > < / a : K e y V a l u e O f D i a g r a m O b j e c t K e y a n y T y p e z b w N T n L X > < a : K e y V a l u e O f D i a g r a m O b j e c t K e y a n y T y p e z b w N T n L X > < a : K e y > < K e y > M e a s u r e s \ T o t a l   T r a n s a c t i o n \ T a g I n f o \ V a l u e < / K e y > < / a : K e y > < a : V a l u e   i : t y p e = " M e a s u r e G r i d V i e w S t a t e I D i a g r a m T a g A d d i t i o n a l I n f o " / > < / a : K e y V a l u e O f D i a g r a m O b j e c t K e y a n y T y p e z b w N T n L X > < a : K e y V a l u e O f D i a g r a m O b j e c t K e y a n y T y p e z b w N T n L X > < a : K e y > < K e y > M e a s u r e s \ B u s i n e s s   A c t i v e   D a y s < / K e y > < / a : K e y > < a : V a l u e   i : t y p e = " M e a s u r e G r i d N o d e V i e w S t a t e " > < L a y e d O u t > t r u e < / L a y e d O u t > < R o w > 5 < / R o w > < / a : V a l u e > < / a : K e y V a l u e O f D i a g r a m O b j e c t K e y a n y T y p e z b w N T n L X > < a : K e y V a l u e O f D i a g r a m O b j e c t K e y a n y T y p e z b w N T n L X > < a : K e y > < K e y > M e a s u r e s \ B u s i n e s s   A c t i v e   D a y s \ T a g I n f o \ F o r m u l a < / K e y > < / a : K e y > < a : V a l u e   i : t y p e = " M e a s u r e G r i d V i e w S t a t e I D i a g r a m T a g A d d i t i o n a l I n f o " / > < / a : K e y V a l u e O f D i a g r a m O b j e c t K e y a n y T y p e z b w N T n L X > < a : K e y V a l u e O f D i a g r a m O b j e c t K e y a n y T y p e z b w N T n L X > < a : K e y > < K e y > M e a s u r e s \ B u s i n e s s   A c t i v e   D a y s \ T a g I n f o \ V a l u e < / K e y > < / a : K e y > < a : V a l u e   i : t y p e = " M e a s u r e G r i d V i e w S t a t e I D i a g r a m T a g A d d i t i o n a l I n f o " / > < / a : K e y V a l u e O f D i a g r a m O b j e c t K e y a n y T y p e z b w N T n L X > < a : K e y V a l u e O f D i a g r a m O b j e c t K e y a n y T y p e z b w N T n L X > < a : K e y > < K e y > M e a s u r e s \ P r o f i t   M e r g i n < / K e y > < / a : K e y > < a : V a l u e   i : t y p e = " M e a s u r e G r i d N o d e V i e w S t a t e " > < L a y e d O u t > t r u e < / L a y e d O u t > < R o w > 6 < / R o w > < / a : V a l u e > < / a : K e y V a l u e O f D i a g r a m O b j e c t K e y a n y T y p e z b w N T n L X > < a : K e y V a l u e O f D i a g r a m O b j e c t K e y a n y T y p e z b w N T n L X > < a : K e y > < K e y > M e a s u r e s \ P r o f i t   M e r g i n \ T a g I n f o \ F o r m u l a < / K e y > < / a : K e y > < a : V a l u e   i : t y p e = " M e a s u r e G r i d V i e w S t a t e I D i a g r a m T a g A d d i t i o n a l I n f o " / > < / a : K e y V a l u e O f D i a g r a m O b j e c t K e y a n y T y p e z b w N T n L X > < a : K e y V a l u e O f D i a g r a m O b j e c t K e y a n y T y p e z b w N T n L X > < a : K e y > < K e y > M e a s u r e s \ P r o f i t   M e r g i n \ T a g I n f o \ V a l u e < / K e y > < / a : K e y > < a : V a l u e   i : t y p e = " M e a s u r e G r i d V i e w S t a t e I D i a g r a m T a g A d d i t i o n a l I n f o " / > < / a : K e y V a l u e O f D i a g r a m O b j e c t K e y a n y T y p e z b w N T n L X > < a : K e y V a l u e O f D i a g r a m O b j e c t K e y a n y T y p e z b w N T n L X > < a : K e y > < K e y > M e a s u r e s \ R O I < / K e y > < / a : K e y > < a : V a l u e   i : t y p e = " M e a s u r e G r i d N o d e V i e w S t a t e " > < L a y e d O u t > t r u e < / L a y e d O u t > < R o w > 7 < / R o w > < / a : V a l u e > < / a : K e y V a l u e O f D i a g r a m O b j e c t K e y a n y T y p e z b w N T n L X > < a : K e y V a l u e O f D i a g r a m O b j e c t K e y a n y T y p e z b w N T n L X > < a : K e y > < K e y > M e a s u r e s \ R O I \ T a g I n f o \ F o r m u l a < / K e y > < / a : K e y > < a : V a l u e   i : t y p e = " M e a s u r e G r i d V i e w S t a t e I D i a g r a m T a g A d d i t i o n a l I n f o " / > < / a : K e y V a l u e O f D i a g r a m O b j e c t K e y a n y T y p e z b w N T n L X > < a : K e y V a l u e O f D i a g r a m O b j e c t K e y a n y T y p e z b w N T n L X > < a : K e y > < K e y > M e a s u r e s \ R O I \ T a g I n f o \ V a l u e < / K e y > < / a : K e y > < a : V a l u e   i : t y p e = " M e a s u r e G r i d V i e w S t a t e I D i a g r a m T a g A d d i t i o n a l I n f o " / > < / a : K e y V a l u e O f D i a g r a m O b j e c t K e y a n y T y p e z b w N T n L X > < a : K e y V a l u e O f D i a g r a m O b j e c t K e y a n y T y p e z b w N T n L X > < a : K e y > < K e y > M e a s u r e s \ A v e r a g e   B u s i n e s s   T r a n s a c t i o n < / K e y > < / a : K e y > < a : V a l u e   i : t y p e = " M e a s u r e G r i d N o d e V i e w S t a t e " > < L a y e d O u t > t r u e < / L a y e d O u t > < R o w > 8 < / R o w > < / a : V a l u e > < / a : K e y V a l u e O f D i a g r a m O b j e c t K e y a n y T y p e z b w N T n L X > < a : K e y V a l u e O f D i a g r a m O b j e c t K e y a n y T y p e z b w N T n L X > < a : K e y > < K e y > M e a s u r e s \ A v e r a g e   B u s i n e s s   T r a n s a c t i o n \ T a g I n f o \ F o r m u l a < / K e y > < / a : K e y > < a : V a l u e   i : t y p e = " M e a s u r e G r i d V i e w S t a t e I D i a g r a m T a g A d d i t i o n a l I n f o " / > < / a : K e y V a l u e O f D i a g r a m O b j e c t K e y a n y T y p e z b w N T n L X > < a : K e y V a l u e O f D i a g r a m O b j e c t K e y a n y T y p e z b w N T n L X > < a : K e y > < K e y > M e a s u r e s \ A v e r a g e   B u s i n e s s   T r a n s a c t i o n \ T a g I n f o \ V a l u e 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 T a g s \ T a b l e s \ & l t ; T a b l e s \ C o o k e i s 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 T a b l e s \ O r d e r s \ C o l u m n s \ s a l e s < / K e y > < / D i a g r a m O b j e c t K e y > < D i a g r a m O b j e c t K e y > < K e y > T a b l e s \ O r d e r s \ C o l u m n s \ C o s t < / K e y > < / D i a g r a m O b j e c t K e y > < D i a g r a m O b j e c t K e y > < K e y > T a b l e s \ O r d e r s \ C o l u m n s \ P r o f i t < / K e y > < / D i a g r a m O b j e c t K e y > < D i a g r a m O b j e c t K e y > < K e y > T a b l e s \ O r d e r s \ C o l u m n s \ D a t e   ( Y e a r ) < / K e y > < / D i a g r a m O b j e c t K e y > < D i a g r a m O b j e c t K e y > < K e y > T a b l e s \ O r d e r s \ C o l u m n s \ D a t e   ( Q u a r t e r ) < / K e y > < / D i a g r a m O b j e c t K e y > < D i a g r a m O b j e c t K e y > < K e y > T a b l e s \ O r d e r s \ C o l u m n s \ D a t e   ( M o n t h   I n d e x ) < / K e y > < / D i a g r a m O b j e c t K e y > < D i a g r a m O b j e c t K e y > < K e y > T a b l e s \ O r d e r s \ C o l u m n s \ D a t e   ( M o n t h ) < / 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 U n i t s   S o l d < / K e y > < / D i a g r a m O b j e c t K e y > < D i a g r a m O b j e c t K e y > < K e y > T a b l e s \ O r d e r s \ S u m   o f   U n i t s   S o l d \ A d d i t i o n a l   I n f o \ I m p l i c i t   M e a s u r e < / K e y > < / D i a g r a m O b j e c t K e y > < D i a g r a m O b j e c t K e y > < K e y > T a b l e s \ O r d e r s \ M e a s u r e s \ T o t a l   S a l e s < / K e y > < / D i a g r a m O b j e c t K e y > < D i a g r a m O b j e c t K e y > < K e y > T a b l e s \ O r d e r s \ M e a s u r e s \ T o t a l   C o s t < / K e y > < / D i a g r a m O b j e c t K e y > < D i a g r a m O b j e c t K e y > < K e y > T a b l e s \ O r d e r s \ M e a s u r e s \ T o t a l   P r o f i t < / K e y > < / D i a g r a m O b j e c t K e y > < D i a g r a m O b j e c t K e y > < K e y > T a b l e s \ O r d e r s \ M e a s u r e s \ T o t a l   T r a n s a c t i o n < / K e y > < / D i a g r a m O b j e c t K e y > < D i a g r a m O b j e c t K e y > < K e y > T a b l e s \ O r d e r s \ M e a s u r e s \ B u s i n e s s   A c t i v e   D a y s < / K e y > < / D i a g r a m O b j e c t K e y > < D i a g r a m O b j e c t K e y > < K e y > T a b l e s \ O r d e r s \ M e a s u r e s \ P r o f i t   M e r g i n < / K e y > < / D i a g r a m O b j e c t K e y > < D i a g r a m O b j e c t K e y > < K e y > T a b l e s \ O r d e r s \ M e a s u r e s \ R O I < / K e y > < / D i a g r a m O b j e c t K e y > < D i a g r a m O b j e c t K e y > < K e y > T a b l e s \ O r d e r s \ M e a s u r e s \ A v e r a g e   B u s i n e s s   T r a n s a c t i o n < / K e y > < / D i a g r a m O b j e c t K e y > < D i a g r a m O b j e c t K e y > < K e y > T a b l e s \ C o o k e i s   T y p e < / K e y > < / D i a g r a m O b j e c t K e y > < D i a g r a m O b j e c t K e y > < K e y > T a b l e s \ C o o k e i s   T y p e \ C o l u m n s \ P r o d u c t s < / K e y > < / D i a g r a m O b j e c t K e y > < D i a g r a m O b j e c t K e y > < K e y > T a b l e s \ C o o k e i s   T y p e \ C o l u m n s \ R e v e n u e   P e r   C o o k i e < / K e y > < / D i a g r a m O b j e c t K e y > < D i a g r a m O b j e c t K e y > < K e y > T a b l e s \ C o o k e i s   T y p e \ C o l u m n s \ C o s t   P e r   C o o k i e < / K e y > < / D i a g r a m O b j e c t K e y > < D i a g r a m O b j e c t K e y > < K e y > T a b l e s \ C o o k e i s   T y p e \ M e a s u r e s \ S u m   o f   R e v e n u e   P e r   C o o k i e < / K e y > < / D i a g r a m O b j e c t K e y > < D i a g r a m O b j e c t K e y > < K e y > T a b l e s \ C o o k e i s   T y p e \ S u m   o f   R e v e n u e   P e r   C o o k i e \ A d d i t i o n a l 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 R e l a t i o n s h i p s \ & l t ; T a b l e s \ O r d e r s \ C o l u m n s \ P r o d u c t & g t ; - & l t ; T a b l e s \ C o o k e i s   T y p e \ C o l u m n s \ P r o d u c t s & g t ; < / K e y > < / D i a g r a m O b j e c t K e y > < D i a g r a m O b j e c t K e y > < K e y > R e l a t i o n s h i p s \ & l t ; T a b l e s \ O r d e r s \ C o l u m n s \ P r o d u c t & g t ; - & l t ; T a b l e s \ C o o k e i s   T y p e \ C o l u m n s \ P r o d u c t s & g t ; \ F K < / K e y > < / D i a g r a m O b j e c t K e y > < D i a g r a m O b j e c t K e y > < K e y > R e l a t i o n s h i p s \ & l t ; T a b l e s \ O r d e r s \ C o l u m n s \ P r o d u c t & g t ; - & l t ; T a b l e s \ C o o k e i s   T y p e \ C o l u m n s \ P r o d u c t s & g t ; \ P K < / K e y > < / D i a g r a m O b j e c t K e y > < D i a g r a m O b j e c t K e y > < K e y > R e l a t i o n s h i p s \ & l t ; T a b l e s \ O r d e r s \ C o l u m n s \ P r o d u c t & g t ; - & l t ; T a b l e s \ C o o k e i s   T y p e \ C o l u m n s \ P r o d u c t s & g t ; \ C r o s s F i l t e r < / K e y > < / D i a g r a m O b j e c t K e y > < / A l l K e y s > < S e l e c t e d K e y s > < D i a g r a m O b j e c t K e y > < K e y > R e l a t i o n s h i p s \ & l t ; T a b l e s \ O r d e r s \ C o l u m n s \ P r o d u c t & g t ; - & l t ; T a b l e s \ C o o k e i s   T y p e \ C o l u m n s \ P r o d u c t s & g t ; 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 T a g s \ T a b l e s \ & l t ; T a b l e s \ C o o k e i s   T y p e & g t ; < / K e y > < / a : K e y > < a : V a l u e   i : t y p e = " D i a g r a m D i s p l a y T a g V i e w S t a t e " > < I s N o t F i l t e r e d O u t > t r u e < / I s N o t F i l t e r e d O u t > < / a : V a l u e > < / a : K e y V a l u e O f D i a g r a m O b j e c t K e y a n y T y p e z b w N T n L X > < a : K e y V a l u e O f D i a g r a m O b j e c t K e y a n y T y p e z b w N T n L X > < a : K e y > < K e y > T a b l e s \ C u s t o m e r s < / K e y > < / a : K e y > < a : V a l u e   i : t y p e = " D i a g r a m D i s p l a y N o d e V i e w S t a t e " > < H e i g h t > 2 7 2 < / 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 2 7 0 < / H e i g h t > < I s E x p a n d e d > t r u e < / I s E x p a n d e d > < L a y e d O u t > t r u e < / L a y e d O u t > < L e f t > 3 1 9 . 9 0 3 8 1 0 5 6 7 6 6 5 8 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 T a b l e s \ O r d e r s \ C o l u m n s \ D a t e   ( Y e a r ) < / K e y > < / a : K e y > < a : V a l u e   i : t y p e = " D i a g r a m D i s p l a y N o d e V i e w S t a t e " > < H e i g h t > 1 5 0 < / H e i g h t > < I s E x p a n d e d > t r u e < / I s E x p a n d e d > < W i d t h > 2 0 0 < / W i d t h > < / a : V a l u e > < / a : K e y V a l u e O f D i a g r a m O b j e c t K e y a n y T y p e z b w N T n L X > < a : K e y V a l u e O f D i a g r a m O b j e c t K e y a n y T y p e z b w N T n L X > < a : K e y > < K e y > T a b l e s \ O r d e r s \ C o l u m n s \ D a t e   ( Q u a r t e r ) < / 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 T a b l e s \ O r d e r s \ M e a s u r e s \ T o t a l   C o s t < / 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 T a b l e s \ O r d e r s \ M e a s u r e s \ T o t a l   T r a n s a c t i o n < / K e y > < / a : K e y > < a : V a l u e   i : t y p e = " D i a g r a m D i s p l a y N o d e V i e w S t a t e " > < H e i g h t > 1 5 0 < / H e i g h t > < I s E x p a n d e d > t r u e < / I s E x p a n d e d > < W i d t h > 2 0 0 < / W i d t h > < / a : V a l u e > < / a : K e y V a l u e O f D i a g r a m O b j e c t K e y a n y T y p e z b w N T n L X > < a : K e y V a l u e O f D i a g r a m O b j e c t K e y a n y T y p e z b w N T n L X > < a : K e y > < K e y > T a b l e s \ O r d e r s \ M e a s u r e s \ B u s i n e s s   A c t i v e   D a y s < / K e y > < / a : K e y > < a : V a l u e   i : t y p e = " D i a g r a m D i s p l a y N o d e V i e w S t a t e " > < H e i g h t > 1 5 0 < / H e i g h t > < I s E x p a n d e d > t r u e < / I s E x p a n d e d > < W i d t h > 2 0 0 < / W i d t h > < / a : V a l u e > < / a : K e y V a l u e O f D i a g r a m O b j e c t K e y a n y T y p e z b w N T n L X > < a : K e y V a l u e O f D i a g r a m O b j e c t K e y a n y T y p e z b w N T n L X > < a : K e y > < K e y > T a b l e s \ O r d e r s \ M e a s u r e s \ P r o f i t   M e r g i n < / K e y > < / a : K e y > < a : V a l u e   i : t y p e = " D i a g r a m D i s p l a y N o d e V i e w S t a t e " > < H e i g h t > 1 5 0 < / H e i g h t > < I s E x p a n d e d > t r u e < / I s E x p a n d e d > < W i d t h > 2 0 0 < / W i d t h > < / a : V a l u e > < / a : K e y V a l u e O f D i a g r a m O b j e c t K e y a n y T y p e z b w N T n L X > < a : K e y V a l u e O f D i a g r a m O b j e c t K e y a n y T y p e z b w N T n L X > < a : K e y > < K e y > T a b l e s \ O r d e r s \ M e a s u r e s \ R O I < / K e y > < / a : K e y > < a : V a l u e   i : t y p e = " D i a g r a m D i s p l a y N o d e V i e w S t a t e " > < H e i g h t > 1 5 0 < / H e i g h t > < I s E x p a n d e d > t r u e < / I s E x p a n d e d > < W i d t h > 2 0 0 < / W i d t h > < / a : V a l u e > < / a : K e y V a l u e O f D i a g r a m O b j e c t K e y a n y T y p e z b w N T n L X > < a : K e y V a l u e O f D i a g r a m O b j e c t K e y a n y T y p e z b w N T n L X > < a : K e y > < K e y > T a b l e s \ O r d e r s \ M e a s u r e s \ A v e r a g e   B u s i n e s s   T r a n s a c t i o n < / K e y > < / a : K e y > < a : V a l u e   i : t y p e = " D i a g r a m D i s p l a y N o d e V i e w S t a t e " > < H e i g h t > 1 5 0 < / H e i g h t > < I s E x p a n d e d > t r u e < / I s E x p a n d e d > < W i d t h > 2 0 0 < / W i d t h > < / a : V a l u e > < / a : K e y V a l u e O f D i a g r a m O b j e c t K e y a n y T y p e z b w N T n L X > < a : K e y V a l u e O f D i a g r a m O b j e c t K e y a n y T y p e z b w N T n L X > < a : K e y > < K e y > T a b l e s \ C o o k e i s   T y p e < / K e y > < / a : K e y > < a : V a l u e   i : t y p e = " D i a g r a m D i s p l a y N o d e V i e w S t a t e " > < H e i g h t > 2 6 8 < / H e i g h t > < I s E x p a n d e d > t r u e < / I s E x p a n d e d > < L a y e d O u t > t r u e < / L a y e d O u t > < L e f t > 6 5 9 . 8 0 7 6 2 1 1 3 5 3 3 1 6 < / L e f t > < T a b I n d e x > 2 < / T a b I n d e x > < W i d t h > 2 0 0 < / W i d t h > < / a : V a l u e > < / a : K e y V a l u e O f D i a g r a m O b j e c t K e y a n y T y p e z b w N T n L X > < a : K e y V a l u e O f D i a g r a m O b j e c t K e y a n y T y p e z b w N T n L X > < a : K e y > < K e y > T a b l e s \ C o o k e i s   T y p e \ C o l u m n s \ P r o d u c t s < / K e y > < / a : K e y > < a : V a l u e   i : t y p e = " D i a g r a m D i s p l a y N o d e V i e w S t a t e " > < H e i g h t > 1 5 0 < / H e i g h t > < I s E x p a n d e d > t r u e < / I s E x p a n d e d > < W i d t h > 2 0 0 < / W i d t h > < / a : V a l u e > < / a : K e y V a l u e O f D i a g r a m O b j e c t K e y a n y T y p e z b w N T n L X > < a : K e y V a l u e O f D i a g r a m O b j e c t K e y a n y T y p e z b w N T n L X > < a : K e y > < K e y > T a b l e s \ C o o k e i s   T y p e \ C o l u m n s \ R e v e n u e   P e r   C o o k i e < / K e y > < / a : K e y > < a : V a l u e   i : t y p e = " D i a g r a m D i s p l a y N o d e V i e w S t a t e " > < H e i g h t > 1 5 0 < / H e i g h t > < I s E x p a n d e d > t r u e < / I s E x p a n d e d > < W i d t h > 2 0 0 < / W i d t h > < / a : V a l u e > < / a : K e y V a l u e O f D i a g r a m O b j e c t K e y a n y T y p e z b w N T n L X > < a : K e y V a l u e O f D i a g r a m O b j e c t K e y a n y T y p e z b w N T n L X > < a : K e y > < K e y > T a b l e s \ C o o k e i s   T y p e \ C o l u m n s \ C o s t   P e r   C o o k i e < / K e y > < / a : K e y > < a : V a l u e   i : t y p e = " D i a g r a m D i s p l a y N o d e V i e w S t a t e " > < H e i g h t > 1 5 0 < / H e i g h t > < I s E x p a n d e d > t r u e < / I s E x p a n d e d > < W i d t h > 2 0 0 < / W i d t h > < / a : V a l u e > < / a : K e y V a l u e O f D i a g r a m O b j e c t K e y a n y T y p e z b w N T n L X > < a : K e y V a l u e O f D i a g r a m O b j e c t K e y a n y T y p e z b w N T n L X > < a : K e y > < K e y > T a b l e s \ C o o k e i s   T y p e \ M e a s u r e s \ S u m   o f   R e v e n u e   P e r   C o o k i e < / K e y > < / a : K e y > < a : V a l u e   i : t y p e = " D i a g r a m D i s p l a y N o d e V i e w S t a t e " > < H e i g h t > 1 5 0 < / H e i g h t > < I s E x p a n d e d > t r u e < / I s E x p a n d e d > < W i d t h > 2 0 0 < / W i d t h > < / a : V a l u e > < / a : K e y V a l u e O f D i a g r a m O b j e c t K e y a n y T y p e z b w N T n L X > < a : K e y V a l u e O f D i a g r a m O b j e c t K e y a n y T y p e z b w N T n L X > < a : K e y > < K e y > T a b l e s \ C o o k e i s   T y p e \ S u m   o f   R e v e n u e   P e r   C o o k i e \ A d d i t i o n a l 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 ( 3 0 3 . 9 0 3 8 1 0 5 6 7 6 6 6 , 1 2 5 . 5 ) .   E n d   p o i n t   2 :   ( 2 1 6 , 1 4 5 . 5 )   < / A u t o m a t i o n P r o p e r t y H e l p e r T e x t > < L a y e d O u t > t r u e < / L a y e d O u t > < P o i n t s   x m l n s : b = " h t t p : / / s c h e m a s . d a t a c o n t r a c t . o r g / 2 0 0 4 / 0 7 / S y s t e m . W i n d o w s " > < b : P o i n t > < b : _ x > 3 0 3 . 9 0 3 8 1 0 5 6 7 6 6 5 8 < / b : _ x > < b : _ y > 1 2 5 . 5 < / b : _ y > < / b : P o i n t > < b : P o i n t > < b : _ x > 2 6 1 . 9 5 1 9 0 5 5 < / b : _ x > < b : _ y > 1 2 5 . 5 < / b : _ y > < / b : P o i n t > < b : P o i n t > < b : _ x > 2 5 9 . 9 5 1 9 0 5 5 < / b : _ x > < b : _ y > 1 2 7 . 5 < / b : _ y > < / b : P o i n t > < b : P o i n t > < b : _ x > 2 5 9 . 9 5 1 9 0 5 5 < / b : _ x > < b : _ y > 1 4 3 . 5 < / b : _ y > < / b : P o i n t > < b : P o i n t > < b : _ x > 2 5 7 . 9 5 1 9 0 5 5 < / b : _ x > < b : _ y > 1 4 5 . 5 < / b : _ y > < / b : P o i n t > < b : P o i n t > < b : _ x > 2 1 5 . 9 9 9 9 9 9 9 9 9 9 9 9 9 1 < / b : _ x > < b : _ y > 1 4 5 . 5 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 3 0 3 . 9 0 3 8 1 0 5 6 7 6 6 5 8 < / b : _ x > < b : _ y > 1 1 7 . 5 < / b : _ y > < / L a b e l L o c a t i o n > < L o c a t i o n   x m l n s : b = " h t t p : / / s c h e m a s . d a t a c o n t r a c t . o r g / 2 0 0 4 / 0 7 / S y s t e m . W i n d o w s " > < b : _ x > 3 1 9 . 9 0 3 8 1 0 5 6 7 6 6 5 8 < / b : _ x > < b : _ y > 1 2 5 . 5 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 1 9 9 . 9 9 9 9 9 9 9 9 9 9 9 9 9 1 < / b : _ x > < b : _ y > 1 3 7 . 5 < / b : _ y > < / L a b e l L o c a t i o n > < L o c a t i o n   x m l n s : b = " h t t p : / / s c h e m a s . d a t a c o n t r a c t . o r g / 2 0 0 4 / 0 7 / S y s t e m . W i n d o w s " > < b : _ x > 1 9 9 . 9 9 9 9 9 9 9 9 9 9 9 9 9 1 < / b : _ x > < b : _ y > 1 4 5 . 5 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 3 0 3 . 9 0 3 8 1 0 5 6 7 6 6 5 8 < / b : _ x > < b : _ y > 1 2 5 . 5 < / b : _ y > < / b : P o i n t > < b : P o i n t > < b : _ x > 2 6 1 . 9 5 1 9 0 5 5 < / b : _ x > < b : _ y > 1 2 5 . 5 < / b : _ y > < / b : P o i n t > < b : P o i n t > < b : _ x > 2 5 9 . 9 5 1 9 0 5 5 < / b : _ x > < b : _ y > 1 2 7 . 5 < / b : _ y > < / b : P o i n t > < b : P o i n t > < b : _ x > 2 5 9 . 9 5 1 9 0 5 5 < / b : _ x > < b : _ y > 1 4 3 . 5 < / b : _ y > < / b : P o i n t > < b : P o i n t > < b : _ x > 2 5 7 . 9 5 1 9 0 5 5 < / b : _ x > < b : _ y > 1 4 5 . 5 < / b : _ y > < / b : P o i n t > < b : P o i n t > < b : _ x > 2 1 5 . 9 9 9 9 9 9 9 9 9 9 9 9 9 1 < / b : _ x > < b : _ y > 1 4 5 . 5 < / b : _ y > < / b : P o i n t > < / P o i n t s > < / a : V a l u e > < / a : K e y V a l u e O f D i a g r a m O b j e c t K e y a n y T y p e z b w N T n L X > < a : K e y V a l u e O f D i a g r a m O b j e c t K e y a n y T y p e z b w N T n L X > < a : K e y > < K e y > R e l a t i o n s h i p s \ & l t ; T a b l e s \ O r d e r s \ C o l u m n s \ P r o d u c t & g t ; - & l t ; T a b l e s \ C o o k e i s   T y p e \ C o l u m n s \ P r o d u c t s & g t ; < / K e y > < / a : K e y > < a : V a l u e   i : t y p e = " D i a g r a m D i s p l a y L i n k V i e w S t a t e " > < A u t o m a t i o n P r o p e r t y H e l p e r T e x t > E n d   p o i n t   1 :   ( 5 3 5 . 9 0 3 8 1 0 5 6 7 6 6 6 , 1 4 4 . 5 ) .   E n d   p o i n t   2 :   ( 6 4 3 . 8 0 7 6 2 1 1 3 5 3 3 2 , 1 2 4 . 5 )   < / A u t o m a t i o n P r o p e r t y H e l p e r T e x t > < I s F o c u s e d > t r u e < / I s F o c u s e d > < L a y e d O u t > t r u e < / L a y e d O u t > < P o i n t s   x m l n s : b = " h t t p : / / s c h e m a s . d a t a c o n t r a c t . o r g / 2 0 0 4 / 0 7 / S y s t e m . W i n d o w s " > < b : P o i n t > < b : _ x > 5 3 5 . 9 0 3 8 1 0 5 6 7 6 6 5 8 < / b : _ x > < b : _ y > 1 4 4 . 5 < / b : _ y > < / b : P o i n t > < b : P o i n t > < b : _ x > 5 8 7 . 8 5 5 7 1 6 < / b : _ x > < b : _ y > 1 4 4 . 5 < / b : _ y > < / b : P o i n t > < b : P o i n t > < b : _ x > 5 8 9 . 8 5 5 7 1 6 < / b : _ x > < b : _ y > 1 4 2 . 5 < / b : _ y > < / b : P o i n t > < b : P o i n t > < b : _ x > 5 8 9 . 8 5 5 7 1 6 < / b : _ x > < b : _ y > 1 2 6 . 5 < / b : _ y > < / b : P o i n t > < b : P o i n t > < b : _ x > 5 9 1 . 8 5 5 7 1 6 < / b : _ x > < b : _ y > 1 2 4 . 5 < / b : _ y > < / b : P o i n t > < b : P o i n t > < b : _ x > 6 4 3 . 8 0 7 6 2 1 1 3 5 3 3 1 6 < / b : _ x > < b : _ y > 1 2 4 . 5 < / b : _ y > < / b : P o i n t > < / P o i n t s > < / a : V a l u e > < / a : K e y V a l u e O f D i a g r a m O b j e c t K e y a n y T y p e z b w N T n L X > < a : K e y V a l u e O f D i a g r a m O b j e c t K e y a n y T y p e z b w N T n L X > < a : K e y > < K e y > R e l a t i o n s h i p s \ & l t ; T a b l e s \ O r d e r s \ C o l u m n s \ P r o d u c t & g t ; - & l t ; T a b l e s \ C o o k e i s   T y p e \ C o l u m n s \ P r o d u c t s & g t ; \ F K < / K e y > < / a : K e y > < a : V a l u e   i : t y p e = " D i a g r a m D i s p l a y L i n k E n d p o i n t V i e w S t a t e " > < H e i g h t > 1 6 < / H e i g h t > < L a b e l L o c a t i o n   x m l n s : b = " h t t p : / / s c h e m a s . d a t a c o n t r a c t . o r g / 2 0 0 4 / 0 7 / S y s t e m . W i n d o w s " > < b : _ x > 5 1 9 . 9 0 3 8 1 0 5 6 7 6 6 5 8 < / b : _ x > < b : _ y > 1 3 6 . 5 < / b : _ y > < / L a b e l L o c a t i o n > < L o c a t i o n   x m l n s : b = " h t t p : / / s c h e m a s . d a t a c o n t r a c t . o r g / 2 0 0 4 / 0 7 / S y s t e m . W i n d o w s " > < b : _ x > 5 1 9 . 9 0 3 8 1 0 5 6 7 6 6 5 8 < / b : _ x > < b : _ y > 1 4 4 . 5 < / b : _ y > < / L o c a t i o n > < S h a p e R o t a t e A n g l e > 3 6 0 < / S h a p e R o t a t e A n g l e > < W i d t h > 1 6 < / W i d t h > < / a : V a l u e > < / a : K e y V a l u e O f D i a g r a m O b j e c t K e y a n y T y p e z b w N T n L X > < a : K e y V a l u e O f D i a g r a m O b j e c t K e y a n y T y p e z b w N T n L X > < a : K e y > < K e y > R e l a t i o n s h i p s \ & l t ; T a b l e s \ O r d e r s \ C o l u m n s \ P r o d u c t & g t ; - & l t ; T a b l e s \ C o o k e i s   T y p e \ C o l u m n s \ P r o d u c t s & g t ; \ P K < / K e y > < / a : K e y > < a : V a l u e   i : t y p e = " D i a g r a m D i s p l a y L i n k E n d p o i n t V i e w S t a t e " > < H e i g h t > 1 6 < / H e i g h t > < L a b e l L o c a t i o n   x m l n s : b = " h t t p : / / s c h e m a s . d a t a c o n t r a c t . o r g / 2 0 0 4 / 0 7 / S y s t e m . W i n d o w s " > < b : _ x > 6 4 3 . 8 0 7 6 2 1 1 3 5 3 3 1 6 < / b : _ x > < b : _ y > 1 1 6 . 5 < / b : _ y > < / L a b e l L o c a t i o n > < L o c a t i o n   x m l n s : b = " h t t p : / / s c h e m a s . d a t a c o n t r a c t . o r g / 2 0 0 4 / 0 7 / S y s t e m . W i n d o w s " > < b : _ x > 6 5 9 . 8 0 7 6 2 1 1 3 5 3 3 1 6 < / b : _ x > < b : _ y > 1 2 4 . 5 < / b : _ y > < / L o c a t i o n > < S h a p e R o t a t e A n g l e > 1 8 0 < / S h a p e R o t a t e A n g l e > < W i d t h > 1 6 < / W i d t h > < / a : V a l u e > < / a : K e y V a l u e O f D i a g r a m O b j e c t K e y a n y T y p e z b w N T n L X > < a : K e y V a l u e O f D i a g r a m O b j e c t K e y a n y T y p e z b w N T n L X > < a : K e y > < K e y > R e l a t i o n s h i p s \ & l t ; T a b l e s \ O r d e r s \ C o l u m n s \ P r o d u c t & g t ; - & l t ; T a b l e s \ C o o k e i s   T y p e \ C o l u m n s \ P r o d u c t s & g t ; \ C r o s s F i l t e r < / K e y > < / a : K e y > < a : V a l u e   i : t y p e = " D i a g r a m D i s p l a y L i n k C r o s s F i l t e r V i e w S t a t e " > < P o i n t s   x m l n s : b = " h t t p : / / s c h e m a s . d a t a c o n t r a c t . o r g / 2 0 0 4 / 0 7 / S y s t e m . W i n d o w s " > < b : P o i n t > < b : _ x > 5 3 5 . 9 0 3 8 1 0 5 6 7 6 6 5 8 < / b : _ x > < b : _ y > 1 4 4 . 5 < / b : _ y > < / b : P o i n t > < b : P o i n t > < b : _ x > 5 8 7 . 8 5 5 7 1 6 < / b : _ x > < b : _ y > 1 4 4 . 5 < / b : _ y > < / b : P o i n t > < b : P o i n t > < b : _ x > 5 8 9 . 8 5 5 7 1 6 < / b : _ x > < b : _ y > 1 4 2 . 5 < / b : _ y > < / b : P o i n t > < b : P o i n t > < b : _ x > 5 8 9 . 8 5 5 7 1 6 < / b : _ x > < b : _ y > 1 2 6 . 5 < / b : _ y > < / b : P o i n t > < b : P o i n t > < b : _ x > 5 9 1 . 8 5 5 7 1 6 < / b : _ x > < b : _ y > 1 2 4 . 5 < / b : _ y > < / b : P o i n t > < b : P o i n t > < b : _ x > 6 4 3 . 8 0 7 6 2 1 1 3 5 3 3 1 6 < / b : _ x > < b : _ y > 1 2 4 . 5 < / b : _ y > < / b : P o i n t > < / P o i n t s > < / a : V a l u e > < / a : K e y V a l u e O f D i a g r a m O b j e c t K e y a n y T y p e z b w N T n L X > < / V i e w S t a t e s > < / D i a g r a m M a n a g e r . S e r i a l i z a b l e D i a g r a m > < / A r r a y O f D i a g r a m M a n a g e r . S e r i a l i z a b l e D i a g r a m > ] ] > < / 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 C o o k e i s 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 C o o k e i s 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S a n d b o x N o n E m p t y " > < C u s t o m C o n t e n t > < ! [ C D A T A [ 1 ] ] > < / C u s t o m C o n t e n t > < / G e m i n i > 
</file>

<file path=customXml/item36.xml>��< ? x m l   v e r s i o n = " 1 . 0 "   e n c o d i n g = " U T F - 1 6 " ? > < G e m i n i   x m l n s = " h t t p : / / g e m i n i / p i v o t c u s t o m i z a t i o n / I s S a n d b o x E m b e d d e d " > < C u s t o m C o n t e n t > < ! [ C D A T A [ y e s ] ] > < / C u s t o m C o n t e n t > < / G e m i n i > 
</file>

<file path=customXml/item37.xml>��< ? x m l   v e r s i o n = " 1 . 0 "   e n c o d i n g = " U T F - 1 6 " ? > < G e m i n i   x m l n s = " h t t p : / / g e m i n i / p i v o t c u s t o m i z a t i o n / P o w e r P i v o t V e r s i o n " > < C u s t o m C o n t e n t > < ! [ C D A T A [ 2 0 1 5 . 1 3 0 . 1 6 0 5 . 1 0 7 5 ] ] > < / C u s t o m C o n t e n t > < / G e m i n i > 
</file>

<file path=customXml/item38.xml>��< ? x m l   v e r s i o n = " 1 . 0 "   e n c o d i n g = " U T F - 1 6 " ? > < G e m i n i   x m l n s = " h t t p : / / g e m i n i / p i v o t c u s t o m i z a t i o n / R e l a t i o n s h i p A u t o D e t e c t i o n E n a b l e d " > < C u s t o m C o n t e n t > < ! [ C D A T A [ T r u e ] ] > < / 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 2 0 2 3 - 0 9 - 1 4 T 0 9 : 5 2 : 0 3 . 3 7 7 9 1 0 8 + 0 1 : 0 0 < / L a s t P r o c e s s e d T i m e > < / D a t a M o d e l i n g S a n d b o x . S e r i a l i z e d S a n d b o x E r r o r C a c h e > ] ] > < / C u s t o m C o n t e n t > < / G e m i n i > 
</file>

<file path=customXml/item4.xml>��< ? x m l   v e r s i o n = " 1 . 0 "   e n c o d i n g = " U T F - 1 6 " ? > < G e m i n i   x m l n s = " h t t p : / / g e m i n i / p i v o t c u s t o m i z a t i o n / T a b l e X M L _ C u s t o m e r s _ 3 a 9 f 2 5 d 0 - b 0 c 3 - 4 4 3 d - b 9 3 9 - e 7 f 5 8 f b b b 9 a 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 3 4 3 < / 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2 8 3 8 e 8 5 3 - 9 1 a 2 - 4 1 d b - b 4 a 5 - 4 5 f 2 4 8 e 0 f c 5 4 " > < 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6.xml>��< ? x m l   v e r s i o n = " 1 . 0 "   e n c o d i n g = " U T F - 1 6 " ? > < G e m i n i   x m l n s = " h t t p : / / g e m i n i / p i v o t c u s t o m i z a t i o n / e 9 9 a 2 b 5 f - 7 5 d 7 - 4 5 4 5 - b 1 9 0 - b b 8 c e 2 b 7 a 9 e 3 " > < 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7.xml>��< ? x m l   v e r s i o n = " 1 . 0 "   e n c o d i n g = " U T F - 1 6 " ? > < G e m i n i   x m l n s = " h t t p : / / g e m i n i / p i v o t c u s t o m i z a t i o n / f 6 b 4 6 5 7 0 - f 1 f d - 4 a d 7 - b 0 6 d - 7 3 a 2 2 e 8 9 9 f b c " > < 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8.xml>��< ? x m l   v e r s i o n = " 1 . 0 "   e n c o d i n g = " U T F - 1 6 " ? > < G e m i n i   x m l n s = " h t t p : / / g e m i n i / p i v o t c u s t o m i z a t i o n / 5 1 7 d 1 c f e - b 9 f 8 - 4 c e c - b e 5 2 - a 7 b d 9 6 5 f 0 7 4 6 " > < C u s t o m C o n t e n t > < ! [ C D A T A [ < ? x m l   v e r s i o n = " 1 . 0 "   e n c o d i n g = " u t f - 1 6 " ? > < S e t t i n g s > < C a l c u l a t e d F i e l d s > < i t e m > < M e a s u r e N a m e > T o t a l   S a l e s < / M e a s u r e N a m e > < D i s p l a y N a m e > T o t a l   S a l e s < / D i s p l a y N a m e > < V i s i b l e > F a l s e < / V i s i b l e > < / i t e m > < i t e m > < M e a s u r e N a m e > T o t a l   C o s t < / M e a s u r e N a m e > < D i s p l a y N a m e > T o t a l   C o s t < / D i s p l a y N a m e > < V i s i b l e > F a l s e < / V i s i b l e > < / i t e m > < i t e m > < M e a s u r e N a m e > T o t a l   P r o f i t < / M e a s u r e N a m e > < D i s p l a y N a m e > T o t a l   P r o f i t < / D i s p l a y N a m e > < V i s i b l e > F a l s e < / V i s i b l e > < / i t e m > < i t e m > < M e a s u r e N a m e > T o t a l   T r a n s a c t i o n < / M e a s u r e N a m e > < D i s p l a y N a m e > T o t a l   T r a n s a c t i o n < / D i s p l a y N a m e > < V i s i b l e > F a l s e < / V i s i b l e > < / i t e m > < i t e m > < M e a s u r e N a m e > B u s i n e s s   A c t i v e   D a y s < / M e a s u r e N a m e > < D i s p l a y N a m e > B u s i n e s s   A c t i v e   D a y s < / D i s p l a y N a m e > < V i s i b l e > F a l s e < / V i s i b l e > < / i t e m > < i t e m > < M e a s u r e N a m e > P r o f i t   M e r g i n < / M e a s u r e N a m e > < D i s p l a y N a m e > P r o f i t   M e r g i n < / D i s p l a y N a m e > < V i s i b l e > F a l s e < / V i s i b l e > < / i t e m > < i t e m > < M e a s u r e N a m e > R O I < / M e a s u r e N a m e > < D i s p l a y N a m e > R O I < / D i s p l a y N a m e > < V i s i b l e > F a l s e < / V i s i b l e > < / i t e m > < i t e m > < M e a s u r e N a m e > A v e r a g e   B u s i n e s s   T r a n s a c t i o n < / M e a s u r e N a m e > < D i s p l a y N a m e > A v e r a g e   B u s i n e s s   T r a n s a c t i o n < / D i s p l a y N a m e > < V i s i b l e > F a l s e < / V i s i b l e > < / i t e m > < / C a l c u l a t e d F i e l d s > < S A H o s t H a s h > 0 < / S A H o s t H a s h > < G e m i n i F i e l d L i s t V i s i b l e > T r u e < / G e m i n i F i e l d L i s t V i s i b l e > < / S e t t i n g s > ] ] > < / 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 P r o d u c t s < / s t r i n g > < / k e y > < v a l u e > < i n t > 9 0 < / i n t > < / v a l u e > < / i t e m > < i t e m > < k e y > < s t r i n g > R e v e n u e   P e r   C o o k i e < / s t r i n g > < / k e y > < v a l u e > < i n t > 1 6 1 < / i n t > < / v a l u e > < / i t e m > < i t e m > < k e y > < s t r i n g > C o s t   P e r   C o o k i e < / s t r i n g > < / k e y > < v a l u e > < i n t > 1 3 3 < / i n t > < / v a l u e > < / i t e m > < / C o l u m n W i d t h s > < C o l u m n D i s p l a y I n d e x > < i t e m > < k e y > < s t r i n g > P r o d u c t s < / 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112C160-BA91-4A32-89EB-0E7B04DD5E25}">
  <ds:schemaRefs/>
</ds:datastoreItem>
</file>

<file path=customXml/itemProps10.xml><?xml version="1.0" encoding="utf-8"?>
<ds:datastoreItem xmlns:ds="http://schemas.openxmlformats.org/officeDocument/2006/customXml" ds:itemID="{0EAFF9CF-96E9-48BE-93B5-3F985CE10972}">
  <ds:schemaRefs/>
</ds:datastoreItem>
</file>

<file path=customXml/itemProps11.xml><?xml version="1.0" encoding="utf-8"?>
<ds:datastoreItem xmlns:ds="http://schemas.openxmlformats.org/officeDocument/2006/customXml" ds:itemID="{2912FBDF-3EE7-4F09-B992-749E1EAEE3A5}">
  <ds:schemaRefs/>
</ds:datastoreItem>
</file>

<file path=customXml/itemProps12.xml><?xml version="1.0" encoding="utf-8"?>
<ds:datastoreItem xmlns:ds="http://schemas.openxmlformats.org/officeDocument/2006/customXml" ds:itemID="{E1855575-9AD1-4283-819D-018DDF3C0238}">
  <ds:schemaRefs/>
</ds:datastoreItem>
</file>

<file path=customXml/itemProps13.xml><?xml version="1.0" encoding="utf-8"?>
<ds:datastoreItem xmlns:ds="http://schemas.openxmlformats.org/officeDocument/2006/customXml" ds:itemID="{40A19BDC-12EB-40AD-96B2-B723F38C179E}">
  <ds:schemaRefs/>
</ds:datastoreItem>
</file>

<file path=customXml/itemProps14.xml><?xml version="1.0" encoding="utf-8"?>
<ds:datastoreItem xmlns:ds="http://schemas.openxmlformats.org/officeDocument/2006/customXml" ds:itemID="{5129DF36-6D0C-4625-8D53-F6C9D18DFFFB}">
  <ds:schemaRefs/>
</ds:datastoreItem>
</file>

<file path=customXml/itemProps15.xml><?xml version="1.0" encoding="utf-8"?>
<ds:datastoreItem xmlns:ds="http://schemas.openxmlformats.org/officeDocument/2006/customXml" ds:itemID="{CCA1DA60-3AB9-46BE-A4D9-B74ABEE87C0D}">
  <ds:schemaRefs/>
</ds:datastoreItem>
</file>

<file path=customXml/itemProps16.xml><?xml version="1.0" encoding="utf-8"?>
<ds:datastoreItem xmlns:ds="http://schemas.openxmlformats.org/officeDocument/2006/customXml" ds:itemID="{084D72C1-6E99-4557-9D84-9DFA1BBEED10}">
  <ds:schemaRefs/>
</ds:datastoreItem>
</file>

<file path=customXml/itemProps17.xml><?xml version="1.0" encoding="utf-8"?>
<ds:datastoreItem xmlns:ds="http://schemas.openxmlformats.org/officeDocument/2006/customXml" ds:itemID="{CCBF91E7-E375-4A72-9115-00BB85B22530}">
  <ds:schemaRefs/>
</ds:datastoreItem>
</file>

<file path=customXml/itemProps18.xml><?xml version="1.0" encoding="utf-8"?>
<ds:datastoreItem xmlns:ds="http://schemas.openxmlformats.org/officeDocument/2006/customXml" ds:itemID="{E42BDD08-4FE5-4B20-82D3-30C14858088B}">
  <ds:schemaRefs/>
</ds:datastoreItem>
</file>

<file path=customXml/itemProps19.xml><?xml version="1.0" encoding="utf-8"?>
<ds:datastoreItem xmlns:ds="http://schemas.openxmlformats.org/officeDocument/2006/customXml" ds:itemID="{940D07BD-D3C4-431E-962F-BC34BFE32C6D}">
  <ds:schemaRefs/>
</ds:datastoreItem>
</file>

<file path=customXml/itemProps2.xml><?xml version="1.0" encoding="utf-8"?>
<ds:datastoreItem xmlns:ds="http://schemas.openxmlformats.org/officeDocument/2006/customXml" ds:itemID="{F8256815-B96F-4D3B-BC70-CF9A53FF7134}">
  <ds:schemaRefs/>
</ds:datastoreItem>
</file>

<file path=customXml/itemProps20.xml><?xml version="1.0" encoding="utf-8"?>
<ds:datastoreItem xmlns:ds="http://schemas.openxmlformats.org/officeDocument/2006/customXml" ds:itemID="{C8300F1E-D298-48D4-953B-60CF7E0C3BB0}">
  <ds:schemaRefs/>
</ds:datastoreItem>
</file>

<file path=customXml/itemProps21.xml><?xml version="1.0" encoding="utf-8"?>
<ds:datastoreItem xmlns:ds="http://schemas.openxmlformats.org/officeDocument/2006/customXml" ds:itemID="{796D2CDD-AB51-405F-B664-EE9A52C3982B}">
  <ds:schemaRefs/>
</ds:datastoreItem>
</file>

<file path=customXml/itemProps22.xml><?xml version="1.0" encoding="utf-8"?>
<ds:datastoreItem xmlns:ds="http://schemas.openxmlformats.org/officeDocument/2006/customXml" ds:itemID="{1BEC997A-227F-4B76-8155-6612955FE2C4}">
  <ds:schemaRefs/>
</ds:datastoreItem>
</file>

<file path=customXml/itemProps23.xml><?xml version="1.0" encoding="utf-8"?>
<ds:datastoreItem xmlns:ds="http://schemas.openxmlformats.org/officeDocument/2006/customXml" ds:itemID="{99482929-CBA9-4447-B9FA-44F0BCAA1F4A}">
  <ds:schemaRefs/>
</ds:datastoreItem>
</file>

<file path=customXml/itemProps24.xml><?xml version="1.0" encoding="utf-8"?>
<ds:datastoreItem xmlns:ds="http://schemas.openxmlformats.org/officeDocument/2006/customXml" ds:itemID="{F6C352D7-85A8-4CFD-9D56-2445E9D1A66F}">
  <ds:schemaRefs/>
</ds:datastoreItem>
</file>

<file path=customXml/itemProps25.xml><?xml version="1.0" encoding="utf-8"?>
<ds:datastoreItem xmlns:ds="http://schemas.openxmlformats.org/officeDocument/2006/customXml" ds:itemID="{E1B55B70-A676-4AD5-8FE9-AF1D0C0E37BC}">
  <ds:schemaRefs/>
</ds:datastoreItem>
</file>

<file path=customXml/itemProps26.xml><?xml version="1.0" encoding="utf-8"?>
<ds:datastoreItem xmlns:ds="http://schemas.openxmlformats.org/officeDocument/2006/customXml" ds:itemID="{B8610A31-D373-4A62-BD84-AD7A85CCFE8F}">
  <ds:schemaRefs/>
</ds:datastoreItem>
</file>

<file path=customXml/itemProps27.xml><?xml version="1.0" encoding="utf-8"?>
<ds:datastoreItem xmlns:ds="http://schemas.openxmlformats.org/officeDocument/2006/customXml" ds:itemID="{24EE1EE7-F25F-4091-9388-9EC932516EA7}">
  <ds:schemaRefs/>
</ds:datastoreItem>
</file>

<file path=customXml/itemProps28.xml><?xml version="1.0" encoding="utf-8"?>
<ds:datastoreItem xmlns:ds="http://schemas.openxmlformats.org/officeDocument/2006/customXml" ds:itemID="{C1A7EB3F-A08E-484D-ADBE-E188E0D447E1}">
  <ds:schemaRefs/>
</ds:datastoreItem>
</file>

<file path=customXml/itemProps29.xml><?xml version="1.0" encoding="utf-8"?>
<ds:datastoreItem xmlns:ds="http://schemas.openxmlformats.org/officeDocument/2006/customXml" ds:itemID="{FA5B6ACF-0FD5-47E6-BBF8-6F3690DC6E20}">
  <ds:schemaRefs/>
</ds:datastoreItem>
</file>

<file path=customXml/itemProps3.xml><?xml version="1.0" encoding="utf-8"?>
<ds:datastoreItem xmlns:ds="http://schemas.openxmlformats.org/officeDocument/2006/customXml" ds:itemID="{F2CF19FB-1D8F-445F-8D45-CA00341428F7}">
  <ds:schemaRefs/>
</ds:datastoreItem>
</file>

<file path=customXml/itemProps30.xml><?xml version="1.0" encoding="utf-8"?>
<ds:datastoreItem xmlns:ds="http://schemas.openxmlformats.org/officeDocument/2006/customXml" ds:itemID="{75A08754-AA3E-4E20-964F-6B8DC7A8586F}">
  <ds:schemaRefs/>
</ds:datastoreItem>
</file>

<file path=customXml/itemProps31.xml><?xml version="1.0" encoding="utf-8"?>
<ds:datastoreItem xmlns:ds="http://schemas.openxmlformats.org/officeDocument/2006/customXml" ds:itemID="{E493B70E-326D-4747-8064-F22FC498EC92}">
  <ds:schemaRefs/>
</ds:datastoreItem>
</file>

<file path=customXml/itemProps32.xml><?xml version="1.0" encoding="utf-8"?>
<ds:datastoreItem xmlns:ds="http://schemas.openxmlformats.org/officeDocument/2006/customXml" ds:itemID="{88C5CFE7-D24B-4DEC-B176-80DBE2131C6A}">
  <ds:schemaRefs/>
</ds:datastoreItem>
</file>

<file path=customXml/itemProps33.xml><?xml version="1.0" encoding="utf-8"?>
<ds:datastoreItem xmlns:ds="http://schemas.openxmlformats.org/officeDocument/2006/customXml" ds:itemID="{D1089BB6-3939-4522-A6D7-105DD5A94EC3}">
  <ds:schemaRefs/>
</ds:datastoreItem>
</file>

<file path=customXml/itemProps34.xml><?xml version="1.0" encoding="utf-8"?>
<ds:datastoreItem xmlns:ds="http://schemas.openxmlformats.org/officeDocument/2006/customXml" ds:itemID="{0F02D186-EFDF-4336-B545-ED07A5B51E4F}">
  <ds:schemaRefs/>
</ds:datastoreItem>
</file>

<file path=customXml/itemProps35.xml><?xml version="1.0" encoding="utf-8"?>
<ds:datastoreItem xmlns:ds="http://schemas.openxmlformats.org/officeDocument/2006/customXml" ds:itemID="{70056C22-B959-48F0-A6BD-ACB223F09621}">
  <ds:schemaRefs/>
</ds:datastoreItem>
</file>

<file path=customXml/itemProps36.xml><?xml version="1.0" encoding="utf-8"?>
<ds:datastoreItem xmlns:ds="http://schemas.openxmlformats.org/officeDocument/2006/customXml" ds:itemID="{6B637108-31C5-483C-84C4-A801AE468121}">
  <ds:schemaRefs/>
</ds:datastoreItem>
</file>

<file path=customXml/itemProps37.xml><?xml version="1.0" encoding="utf-8"?>
<ds:datastoreItem xmlns:ds="http://schemas.openxmlformats.org/officeDocument/2006/customXml" ds:itemID="{5FE643F3-E2EF-4F04-9550-0E944309C9F5}">
  <ds:schemaRefs/>
</ds:datastoreItem>
</file>

<file path=customXml/itemProps38.xml><?xml version="1.0" encoding="utf-8"?>
<ds:datastoreItem xmlns:ds="http://schemas.openxmlformats.org/officeDocument/2006/customXml" ds:itemID="{74ADB068-44DC-4C8C-B420-CD8091382D4B}">
  <ds:schemaRefs/>
</ds:datastoreItem>
</file>

<file path=customXml/itemProps39.xml><?xml version="1.0" encoding="utf-8"?>
<ds:datastoreItem xmlns:ds="http://schemas.openxmlformats.org/officeDocument/2006/customXml" ds:itemID="{D64F3FC3-023C-4E3E-AD87-616A7A823407}">
  <ds:schemaRefs/>
</ds:datastoreItem>
</file>

<file path=customXml/itemProps4.xml><?xml version="1.0" encoding="utf-8"?>
<ds:datastoreItem xmlns:ds="http://schemas.openxmlformats.org/officeDocument/2006/customXml" ds:itemID="{E11B8B6D-3875-4CBB-A938-9AC3280C142B}">
  <ds:schemaRefs/>
</ds:datastoreItem>
</file>

<file path=customXml/itemProps5.xml><?xml version="1.0" encoding="utf-8"?>
<ds:datastoreItem xmlns:ds="http://schemas.openxmlformats.org/officeDocument/2006/customXml" ds:itemID="{44FD1364-62A9-4EA1-9A2F-02E1F8E69522}">
  <ds:schemaRefs/>
</ds:datastoreItem>
</file>

<file path=customXml/itemProps6.xml><?xml version="1.0" encoding="utf-8"?>
<ds:datastoreItem xmlns:ds="http://schemas.openxmlformats.org/officeDocument/2006/customXml" ds:itemID="{D34E1118-5082-44BC-B58B-8DF6F7ECF0E2}">
  <ds:schemaRefs/>
</ds:datastoreItem>
</file>

<file path=customXml/itemProps7.xml><?xml version="1.0" encoding="utf-8"?>
<ds:datastoreItem xmlns:ds="http://schemas.openxmlformats.org/officeDocument/2006/customXml" ds:itemID="{642B42BC-1E9F-4854-BCAC-7039FB3A88B0}">
  <ds:schemaRefs/>
</ds:datastoreItem>
</file>

<file path=customXml/itemProps8.xml><?xml version="1.0" encoding="utf-8"?>
<ds:datastoreItem xmlns:ds="http://schemas.openxmlformats.org/officeDocument/2006/customXml" ds:itemID="{2A6D4FE6-170C-47B0-AC53-5BD795130A4B}">
  <ds:schemaRefs/>
</ds:datastoreItem>
</file>

<file path=customXml/itemProps9.xml><?xml version="1.0" encoding="utf-8"?>
<ds:datastoreItem xmlns:ds="http://schemas.openxmlformats.org/officeDocument/2006/customXml" ds:itemID="{B01E6341-E61F-4CA5-9D7D-17FEE009B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Best Selling Product</vt:lpstr>
      <vt:lpstr>Monthly Profit Comparism</vt:lpstr>
      <vt:lpstr>Profit mergin product</vt:lpstr>
      <vt:lpstr>market trend</vt:lpstr>
      <vt:lpstr>DASHBOARD 2</vt:lpstr>
      <vt:lpstr>product ROI</vt:lpstr>
      <vt:lpstr>Saels Comparism</vt:lpstr>
      <vt:lpstr>Monthly Profit Analysis</vt:lpstr>
      <vt:lpstr>Calloutvalues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Ihiabe</dc:creator>
  <cp:lastModifiedBy>Timothy Ihiabe</cp:lastModifiedBy>
  <dcterms:created xsi:type="dcterms:W3CDTF">2023-09-12T21:59:15Z</dcterms:created>
  <dcterms:modified xsi:type="dcterms:W3CDTF">2023-09-14T08:52:05Z</dcterms:modified>
</cp:coreProperties>
</file>