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Ex1.xml" ContentType="application/vnd.ms-office.chartex+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pivotTables/pivotTable21.xml" ContentType="application/vnd.openxmlformats-officedocument.spreadsheetml.pivotTable+xml"/>
  <Override PartName="/xl/pivotTables/pivotTable2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Ex2.xml" ContentType="application/vnd.ms-office.chartex+xml"/>
  <Override PartName="/xl/charts/style5.xml" ContentType="application/vnd.ms-office.chartstyle+xml"/>
  <Override PartName="/xl/charts/colors5.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14"/>
  <workbookPr defaultThemeVersion="124226"/>
  <mc:AlternateContent xmlns:mc="http://schemas.openxmlformats.org/markup-compatibility/2006">
    <mc:Choice Requires="x15">
      <x15ac:absPath xmlns:x15ac="http://schemas.microsoft.com/office/spreadsheetml/2010/11/ac" url="https://d.docs.live.net/5455ccb9b9132931/Projects/Project 2/"/>
    </mc:Choice>
  </mc:AlternateContent>
  <xr:revisionPtr revIDLastSave="82" documentId="11_98F67DD65689EF3FF0256F082D5ACCAD512AEBD6" xr6:coauthVersionLast="47" xr6:coauthVersionMax="47" xr10:uidLastSave="{C0DBC17D-271F-4E1A-AE68-F00BACBC88ED}"/>
  <bookViews>
    <workbookView xWindow="-108" yWindow="-108" windowWidth="23256" windowHeight="13176" xr2:uid="{00000000-000D-0000-FFFF-FFFF00000000}"/>
  </bookViews>
  <sheets>
    <sheet name="DASHBOARD" sheetId="4" r:id="rId1"/>
    <sheet name="PIVOT" sheetId="3" r:id="rId2"/>
    <sheet name="cleaned_data" sheetId="2" r:id="rId3"/>
    <sheet name="colours" sheetId="5" r:id="rId4"/>
    <sheet name="raw data" sheetId="1" state="hidden" r:id="rId5"/>
  </sheets>
  <definedNames>
    <definedName name="_xlnm._FilterDatabase" localSheetId="1" hidden="1">PIVOT!$F$117:$I$117</definedName>
    <definedName name="_xlchart.v1.6" hidden="1">PIVOT!$I$174:$I$177</definedName>
    <definedName name="_xlchart.v1.7" hidden="1">PIVOT!$J$173</definedName>
    <definedName name="_xlchart.v1.8" hidden="1">PIVOT!$J$174:$J$177</definedName>
    <definedName name="_xlchart.v2.0" hidden="1">PIVOT!$I$174:$I$177</definedName>
    <definedName name="_xlchart.v2.1" hidden="1">PIVOT!$J$173</definedName>
    <definedName name="_xlchart.v2.2" hidden="1">PIVOT!$J$174:$J$177</definedName>
    <definedName name="_xlchart.v2.3" hidden="1">PIVOT!$I$174:$I$177</definedName>
    <definedName name="_xlchart.v2.4" hidden="1">PIVOT!$J$173</definedName>
    <definedName name="_xlchart.v2.5" hidden="1">PIVOT!$J$174:$J$177</definedName>
    <definedName name="Slicer_Client">#N/A</definedName>
    <definedName name="Slicer_month">#N/A</definedName>
    <definedName name="Slicer_Platform">#N/A</definedName>
    <definedName name="Slicer_Service_Type">#N/A</definedName>
  </definedNames>
  <calcPr calcId="191029"/>
  <pivotCaches>
    <pivotCache cacheId="1" r:id="rId6"/>
  </pivotCaches>
  <extLst>
    <ext xmlns:x14="http://schemas.microsoft.com/office/spreadsheetml/2009/9/main" uri="{BBE1A952-AA13-448e-AADC-164F8A28A991}">
      <x14:slicerCaches>
        <x14:slicerCache r:id="rId7"/>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174" i="3" l="1"/>
  <c r="I177" i="3"/>
  <c r="D173" i="3"/>
  <c r="E173" i="3"/>
  <c r="D174" i="3"/>
  <c r="I174" i="3" s="1"/>
  <c r="E174" i="3"/>
  <c r="J174" i="3" s="1"/>
  <c r="D175" i="3"/>
  <c r="I175" i="3" s="1"/>
  <c r="E175" i="3"/>
  <c r="D176" i="3"/>
  <c r="I176" i="3" s="1"/>
  <c r="E176" i="3"/>
  <c r="D177" i="3"/>
  <c r="E177" i="3"/>
  <c r="D178" i="3"/>
  <c r="E178" i="3"/>
  <c r="G83" i="3"/>
  <c r="H83" i="3"/>
  <c r="I83" i="3"/>
  <c r="J83" i="3"/>
  <c r="I84" i="3"/>
  <c r="J84" i="3"/>
  <c r="G85" i="3"/>
  <c r="H85" i="3"/>
  <c r="I85" i="3"/>
  <c r="J85" i="3"/>
  <c r="G86" i="3"/>
  <c r="H86" i="3"/>
  <c r="I86" i="3"/>
  <c r="J86" i="3"/>
  <c r="G87" i="3"/>
  <c r="H87" i="3"/>
  <c r="I87" i="3"/>
  <c r="J87" i="3"/>
  <c r="N159" i="3"/>
  <c r="N160" i="3"/>
  <c r="F117" i="3"/>
  <c r="G117" i="3"/>
  <c r="H117" i="3"/>
  <c r="F121" i="3"/>
  <c r="G121" i="3"/>
  <c r="H121" i="3"/>
  <c r="F118" i="3"/>
  <c r="G118" i="3"/>
  <c r="H118" i="3"/>
  <c r="F127" i="3"/>
  <c r="G127" i="3"/>
  <c r="H127" i="3"/>
  <c r="F125" i="3"/>
  <c r="G125" i="3"/>
  <c r="H125" i="3"/>
  <c r="F119" i="3"/>
  <c r="G119" i="3"/>
  <c r="H119" i="3"/>
  <c r="F120" i="3"/>
  <c r="G120" i="3"/>
  <c r="H120" i="3"/>
  <c r="F122" i="3"/>
  <c r="G122" i="3"/>
  <c r="H122" i="3"/>
  <c r="F123" i="3"/>
  <c r="G123" i="3"/>
  <c r="H123" i="3"/>
  <c r="F126" i="3"/>
  <c r="G126" i="3"/>
  <c r="H126" i="3"/>
  <c r="F132" i="3"/>
  <c r="G132" i="3"/>
  <c r="H132" i="3"/>
  <c r="F128" i="3"/>
  <c r="G128" i="3"/>
  <c r="H128" i="3"/>
  <c r="F129" i="3"/>
  <c r="G129" i="3"/>
  <c r="H129" i="3"/>
  <c r="F130" i="3"/>
  <c r="G130" i="3"/>
  <c r="H130" i="3"/>
  <c r="F131" i="3"/>
  <c r="G131" i="3"/>
  <c r="H131" i="3"/>
  <c r="F124" i="3"/>
  <c r="G124" i="3"/>
  <c r="H124" i="3"/>
  <c r="I73" i="3"/>
  <c r="I74" i="3"/>
  <c r="I75" i="3"/>
  <c r="I76" i="3"/>
  <c r="I77" i="3"/>
  <c r="I78" i="3"/>
  <c r="J106" i="3"/>
  <c r="J107" i="3"/>
  <c r="J108" i="3"/>
  <c r="J109" i="3"/>
  <c r="J110" i="3"/>
  <c r="F105" i="3"/>
  <c r="G105" i="3"/>
  <c r="H105" i="3"/>
  <c r="F106" i="3"/>
  <c r="G106" i="3"/>
  <c r="H106" i="3"/>
  <c r="F107" i="3"/>
  <c r="G107" i="3"/>
  <c r="H107" i="3"/>
  <c r="F108" i="3"/>
  <c r="G108" i="3"/>
  <c r="H108" i="3"/>
  <c r="F109" i="3"/>
  <c r="G109" i="3"/>
  <c r="H109" i="3"/>
  <c r="F110" i="3"/>
  <c r="G110" i="3"/>
  <c r="H110" i="3"/>
  <c r="H92" i="3"/>
  <c r="I92" i="3"/>
  <c r="J92" i="3"/>
  <c r="H93" i="3"/>
  <c r="I93" i="3"/>
  <c r="J93" i="3"/>
  <c r="H94" i="3"/>
  <c r="I94" i="3"/>
  <c r="J94" i="3"/>
  <c r="H95" i="3"/>
  <c r="I95" i="3"/>
  <c r="J95" i="3"/>
  <c r="H96" i="3"/>
  <c r="I96" i="3"/>
  <c r="J96" i="3"/>
  <c r="H97" i="3"/>
  <c r="I97" i="3"/>
  <c r="J97" i="3"/>
  <c r="G73" i="3"/>
  <c r="H73" i="3"/>
  <c r="G74" i="3"/>
  <c r="H74" i="3"/>
  <c r="G75" i="3"/>
  <c r="H75" i="3"/>
  <c r="G76" i="3"/>
  <c r="H76" i="3"/>
  <c r="G77" i="3"/>
  <c r="H77" i="3"/>
  <c r="G78" i="3"/>
  <c r="H78" i="3"/>
  <c r="G65" i="3"/>
  <c r="H65" i="3"/>
  <c r="I65" i="3"/>
  <c r="J65" i="3"/>
  <c r="G66" i="3"/>
  <c r="H66" i="3"/>
  <c r="I66" i="3"/>
  <c r="G67" i="3"/>
  <c r="H67" i="3"/>
  <c r="I67" i="3"/>
  <c r="U2" i="2"/>
  <c r="U3" i="2"/>
  <c r="U4" i="2"/>
  <c r="U5" i="2"/>
  <c r="U6" i="2"/>
  <c r="U7" i="2"/>
  <c r="U8" i="2"/>
  <c r="U9" i="2"/>
  <c r="U10" i="2"/>
  <c r="U11" i="2"/>
  <c r="U12" i="2"/>
  <c r="U13" i="2"/>
  <c r="U14" i="2"/>
  <c r="U15" i="2"/>
  <c r="U16" i="2"/>
  <c r="U17" i="2"/>
  <c r="U18" i="2"/>
  <c r="U19" i="2"/>
  <c r="U20" i="2"/>
  <c r="U21" i="2"/>
  <c r="U22" i="2"/>
  <c r="U23" i="2"/>
  <c r="U24" i="2"/>
  <c r="U25" i="2"/>
  <c r="U26" i="2"/>
  <c r="U27" i="2"/>
  <c r="U28" i="2"/>
  <c r="U29" i="2"/>
  <c r="U30" i="2"/>
  <c r="U31" i="2"/>
  <c r="U32" i="2"/>
  <c r="U33" i="2"/>
  <c r="U34" i="2"/>
  <c r="U35" i="2"/>
  <c r="U36" i="2"/>
  <c r="U37" i="2"/>
  <c r="U38" i="2"/>
  <c r="U39" i="2"/>
  <c r="U40" i="2"/>
  <c r="U41" i="2"/>
  <c r="U42" i="2"/>
  <c r="U43" i="2"/>
  <c r="U44" i="2"/>
  <c r="U45" i="2"/>
  <c r="U46" i="2"/>
  <c r="U47" i="2"/>
  <c r="U48" i="2"/>
  <c r="U49" i="2"/>
  <c r="U50" i="2"/>
  <c r="U51" i="2"/>
  <c r="U52" i="2"/>
  <c r="U53" i="2"/>
  <c r="U54" i="2"/>
  <c r="U55" i="2"/>
  <c r="U56" i="2"/>
  <c r="U57" i="2"/>
  <c r="U58" i="2"/>
  <c r="U59" i="2"/>
  <c r="U60" i="2"/>
  <c r="U61" i="2"/>
  <c r="U62" i="2"/>
  <c r="U63" i="2"/>
  <c r="U64" i="2"/>
  <c r="U65" i="2"/>
  <c r="U66" i="2"/>
  <c r="U67" i="2"/>
  <c r="U68" i="2"/>
  <c r="U69" i="2"/>
  <c r="U70" i="2"/>
  <c r="U71" i="2"/>
  <c r="U72" i="2"/>
  <c r="U73" i="2"/>
  <c r="U74" i="2"/>
  <c r="U75" i="2"/>
  <c r="U76" i="2"/>
  <c r="U77" i="2"/>
  <c r="U78" i="2"/>
  <c r="U79" i="2"/>
  <c r="U80" i="2"/>
  <c r="U81" i="2"/>
  <c r="U82" i="2"/>
  <c r="U83" i="2"/>
  <c r="U84" i="2"/>
  <c r="U85" i="2"/>
  <c r="U86" i="2"/>
  <c r="U87" i="2"/>
  <c r="U88" i="2"/>
  <c r="U89" i="2"/>
  <c r="U90" i="2"/>
  <c r="U91" i="2"/>
  <c r="U92" i="2"/>
  <c r="U93" i="2"/>
  <c r="U94" i="2"/>
  <c r="U95" i="2"/>
  <c r="U96" i="2"/>
  <c r="U97" i="2"/>
  <c r="U98" i="2"/>
  <c r="U99" i="2"/>
  <c r="U100" i="2"/>
  <c r="U101" i="2"/>
  <c r="U102" i="2"/>
  <c r="U103" i="2"/>
  <c r="U104" i="2"/>
  <c r="U105" i="2"/>
  <c r="U106" i="2"/>
  <c r="U107" i="2"/>
  <c r="U108" i="2"/>
  <c r="U109" i="2"/>
  <c r="U110" i="2"/>
  <c r="U111" i="2"/>
  <c r="U112" i="2"/>
  <c r="U113" i="2"/>
  <c r="U114" i="2"/>
  <c r="U115" i="2"/>
  <c r="U116" i="2"/>
  <c r="U117" i="2"/>
  <c r="U118" i="2"/>
  <c r="U119" i="2"/>
  <c r="U120" i="2"/>
  <c r="U121" i="2"/>
  <c r="U122" i="2"/>
  <c r="U123" i="2"/>
  <c r="U124" i="2"/>
  <c r="U125" i="2"/>
  <c r="U126" i="2"/>
  <c r="U127" i="2"/>
  <c r="U128" i="2"/>
  <c r="U129" i="2"/>
  <c r="U130" i="2"/>
  <c r="U131" i="2"/>
  <c r="U132" i="2"/>
  <c r="U133" i="2"/>
  <c r="U134" i="2"/>
  <c r="U135" i="2"/>
  <c r="U136" i="2"/>
  <c r="U137" i="2"/>
  <c r="U138" i="2"/>
  <c r="U139" i="2"/>
  <c r="U140" i="2"/>
  <c r="U141" i="2"/>
  <c r="U142" i="2"/>
  <c r="U143" i="2"/>
  <c r="U144" i="2"/>
  <c r="U145" i="2"/>
  <c r="U146" i="2"/>
  <c r="U147" i="2"/>
  <c r="U148" i="2"/>
  <c r="U149" i="2"/>
  <c r="U150" i="2"/>
  <c r="U151" i="2"/>
  <c r="U152" i="2"/>
  <c r="U153" i="2"/>
  <c r="U154" i="2"/>
  <c r="U155" i="2"/>
  <c r="U156" i="2"/>
  <c r="U157" i="2"/>
  <c r="U158" i="2"/>
  <c r="U159" i="2"/>
  <c r="U160" i="2"/>
  <c r="U161" i="2"/>
  <c r="U162" i="2"/>
  <c r="U163" i="2"/>
  <c r="U164" i="2"/>
  <c r="U165" i="2"/>
  <c r="U166" i="2"/>
  <c r="U167" i="2"/>
  <c r="U168" i="2"/>
  <c r="U169" i="2"/>
  <c r="U170" i="2"/>
  <c r="U171" i="2"/>
  <c r="U172" i="2"/>
  <c r="U173" i="2"/>
  <c r="U174" i="2"/>
  <c r="U175" i="2"/>
  <c r="U176" i="2"/>
  <c r="U177" i="2"/>
  <c r="U178" i="2"/>
  <c r="U179" i="2"/>
  <c r="U180" i="2"/>
  <c r="U181" i="2"/>
  <c r="U182" i="2"/>
  <c r="U183" i="2"/>
  <c r="U184" i="2"/>
  <c r="U185" i="2"/>
  <c r="U186" i="2"/>
  <c r="U187" i="2"/>
  <c r="U188" i="2"/>
  <c r="U189" i="2"/>
  <c r="U190" i="2"/>
  <c r="U191" i="2"/>
  <c r="U192" i="2"/>
  <c r="U193" i="2"/>
  <c r="U194" i="2"/>
  <c r="U195" i="2"/>
  <c r="U196" i="2"/>
  <c r="U197" i="2"/>
  <c r="U198" i="2"/>
  <c r="U199" i="2"/>
  <c r="U200" i="2"/>
  <c r="U201" i="2"/>
  <c r="U202" i="2"/>
  <c r="U203" i="2"/>
  <c r="U204" i="2"/>
  <c r="U205" i="2"/>
  <c r="U206" i="2"/>
  <c r="U207" i="2"/>
  <c r="U208" i="2"/>
  <c r="U209" i="2"/>
  <c r="U210" i="2"/>
  <c r="U211" i="2"/>
  <c r="U212" i="2"/>
  <c r="U213" i="2"/>
  <c r="U214" i="2"/>
  <c r="U215" i="2"/>
  <c r="U216" i="2"/>
  <c r="U217" i="2"/>
  <c r="U218" i="2"/>
  <c r="U219" i="2"/>
  <c r="U220" i="2"/>
  <c r="U221" i="2"/>
  <c r="U222" i="2"/>
  <c r="U223" i="2"/>
  <c r="U224" i="2"/>
  <c r="U225" i="2"/>
  <c r="U226" i="2"/>
  <c r="U227" i="2"/>
  <c r="U228" i="2"/>
  <c r="U229" i="2"/>
  <c r="U230" i="2"/>
  <c r="U231" i="2"/>
  <c r="U232" i="2"/>
  <c r="U233" i="2"/>
  <c r="U234" i="2"/>
  <c r="U235" i="2"/>
  <c r="U236" i="2"/>
  <c r="U237" i="2"/>
  <c r="U238" i="2"/>
  <c r="U239" i="2"/>
  <c r="U240" i="2"/>
  <c r="U241" i="2"/>
  <c r="U242" i="2"/>
  <c r="U243" i="2"/>
  <c r="U244" i="2"/>
  <c r="U245" i="2"/>
  <c r="U246" i="2"/>
  <c r="U247" i="2"/>
  <c r="U248" i="2"/>
  <c r="U249" i="2"/>
  <c r="U250" i="2"/>
  <c r="U251" i="2"/>
  <c r="U252" i="2"/>
  <c r="U253" i="2"/>
  <c r="U254" i="2"/>
  <c r="U255" i="2"/>
  <c r="U256" i="2"/>
  <c r="U257" i="2"/>
  <c r="U258" i="2"/>
  <c r="U259" i="2"/>
  <c r="U260" i="2"/>
  <c r="U261" i="2"/>
  <c r="U262" i="2"/>
  <c r="U263" i="2"/>
  <c r="U264" i="2"/>
  <c r="U265" i="2"/>
  <c r="U266" i="2"/>
  <c r="U267" i="2"/>
  <c r="U268" i="2"/>
  <c r="U269" i="2"/>
  <c r="U270" i="2"/>
  <c r="U271" i="2"/>
  <c r="U272" i="2"/>
  <c r="U273" i="2"/>
  <c r="U274" i="2"/>
  <c r="U275" i="2"/>
  <c r="U276" i="2"/>
  <c r="U277" i="2"/>
  <c r="U278" i="2"/>
  <c r="U279" i="2"/>
  <c r="U280" i="2"/>
  <c r="U281" i="2"/>
  <c r="U282" i="2"/>
  <c r="U283" i="2"/>
  <c r="U284" i="2"/>
  <c r="U285" i="2"/>
  <c r="U286" i="2"/>
  <c r="U287" i="2"/>
  <c r="U288" i="2"/>
  <c r="U289" i="2"/>
  <c r="U290" i="2"/>
  <c r="U291" i="2"/>
  <c r="U292" i="2"/>
  <c r="U293" i="2"/>
  <c r="U294" i="2"/>
  <c r="U295" i="2"/>
  <c r="U296" i="2"/>
  <c r="U297" i="2"/>
  <c r="U298" i="2"/>
  <c r="U299" i="2"/>
  <c r="U300" i="2"/>
  <c r="U301" i="2"/>
  <c r="U302" i="2"/>
  <c r="U303" i="2"/>
  <c r="U304" i="2"/>
  <c r="U305" i="2"/>
  <c r="U306" i="2"/>
  <c r="U307" i="2"/>
  <c r="U308" i="2"/>
  <c r="U309" i="2"/>
  <c r="U310" i="2"/>
  <c r="U311" i="2"/>
  <c r="U312" i="2"/>
  <c r="U313" i="2"/>
  <c r="U314" i="2"/>
  <c r="U315" i="2"/>
  <c r="U316" i="2"/>
  <c r="U317" i="2"/>
  <c r="U318" i="2"/>
  <c r="U319" i="2"/>
  <c r="U320" i="2"/>
  <c r="U321" i="2"/>
  <c r="U322" i="2"/>
  <c r="U323" i="2"/>
  <c r="U324" i="2"/>
  <c r="U325" i="2"/>
  <c r="U326" i="2"/>
  <c r="U327" i="2"/>
  <c r="U328" i="2"/>
  <c r="U329" i="2"/>
  <c r="U330" i="2"/>
  <c r="U331" i="2"/>
  <c r="U332" i="2"/>
  <c r="U333" i="2"/>
  <c r="U334" i="2"/>
  <c r="U335" i="2"/>
  <c r="U336" i="2"/>
  <c r="U337" i="2"/>
  <c r="U338" i="2"/>
  <c r="U339" i="2"/>
  <c r="U340" i="2"/>
  <c r="U341" i="2"/>
  <c r="U342" i="2"/>
  <c r="U343" i="2"/>
  <c r="U344" i="2"/>
  <c r="U345" i="2"/>
  <c r="U346" i="2"/>
  <c r="U347" i="2"/>
  <c r="U348" i="2"/>
  <c r="U349" i="2"/>
  <c r="U350" i="2"/>
  <c r="U351" i="2"/>
  <c r="U352" i="2"/>
  <c r="U353" i="2"/>
  <c r="U354" i="2"/>
  <c r="U355" i="2"/>
  <c r="U356" i="2"/>
  <c r="U357" i="2"/>
  <c r="U358" i="2"/>
  <c r="U359" i="2"/>
  <c r="U360" i="2"/>
  <c r="U361" i="2"/>
  <c r="U362" i="2"/>
  <c r="U363" i="2"/>
  <c r="U364" i="2"/>
  <c r="U365" i="2"/>
  <c r="U366" i="2"/>
  <c r="U367" i="2"/>
  <c r="U368" i="2"/>
  <c r="U369" i="2"/>
  <c r="U370" i="2"/>
  <c r="U371" i="2"/>
  <c r="U372" i="2"/>
  <c r="U373" i="2"/>
  <c r="U374" i="2"/>
  <c r="U375" i="2"/>
  <c r="U376" i="2"/>
  <c r="U377" i="2"/>
  <c r="U378" i="2"/>
  <c r="U379" i="2"/>
  <c r="U380" i="2"/>
  <c r="U381" i="2"/>
  <c r="U382" i="2"/>
  <c r="U383" i="2"/>
  <c r="U384" i="2"/>
  <c r="U385" i="2"/>
  <c r="U386" i="2"/>
  <c r="U387" i="2"/>
  <c r="U388" i="2"/>
  <c r="U389" i="2"/>
  <c r="U390" i="2"/>
  <c r="U391" i="2"/>
  <c r="U392" i="2"/>
  <c r="U393" i="2"/>
  <c r="U394" i="2"/>
  <c r="U395" i="2"/>
  <c r="U396" i="2"/>
  <c r="U397" i="2"/>
  <c r="U398" i="2"/>
  <c r="U399" i="2"/>
  <c r="U400" i="2"/>
  <c r="U401" i="2"/>
  <c r="U402" i="2"/>
  <c r="U403" i="2"/>
  <c r="U404" i="2"/>
  <c r="U405" i="2"/>
  <c r="U406" i="2"/>
  <c r="U407" i="2"/>
  <c r="U408" i="2"/>
  <c r="U409" i="2"/>
  <c r="U410" i="2"/>
  <c r="U411" i="2"/>
  <c r="U412" i="2"/>
  <c r="U413" i="2"/>
  <c r="U414" i="2"/>
  <c r="U415" i="2"/>
  <c r="U416" i="2"/>
  <c r="U417" i="2"/>
  <c r="U418" i="2"/>
  <c r="U419" i="2"/>
  <c r="U420" i="2"/>
  <c r="U421" i="2"/>
  <c r="U422" i="2"/>
  <c r="U423" i="2"/>
  <c r="U424" i="2"/>
  <c r="U425" i="2"/>
  <c r="U426" i="2"/>
  <c r="U427" i="2"/>
  <c r="U428" i="2"/>
  <c r="U429" i="2"/>
  <c r="U430" i="2"/>
  <c r="U431" i="2"/>
  <c r="U432" i="2"/>
  <c r="U433" i="2"/>
  <c r="U434" i="2"/>
  <c r="U435" i="2"/>
  <c r="U436" i="2"/>
  <c r="U437" i="2"/>
  <c r="U438" i="2"/>
  <c r="U439" i="2"/>
  <c r="U440" i="2"/>
  <c r="U441" i="2"/>
  <c r="U442" i="2"/>
  <c r="U443" i="2"/>
  <c r="U444" i="2"/>
  <c r="U445" i="2"/>
  <c r="U446" i="2"/>
  <c r="U447" i="2"/>
  <c r="U448" i="2"/>
  <c r="U449" i="2"/>
  <c r="U450" i="2"/>
  <c r="U451" i="2"/>
  <c r="U452" i="2"/>
  <c r="U453" i="2"/>
  <c r="U454" i="2"/>
  <c r="U455" i="2"/>
  <c r="U456" i="2"/>
  <c r="U457" i="2"/>
  <c r="U458" i="2"/>
  <c r="U459" i="2"/>
  <c r="U460" i="2"/>
  <c r="U461" i="2"/>
  <c r="U462" i="2"/>
  <c r="U463" i="2"/>
  <c r="U464" i="2"/>
  <c r="U465" i="2"/>
  <c r="U466" i="2"/>
  <c r="U467" i="2"/>
  <c r="U468" i="2"/>
  <c r="U469" i="2"/>
  <c r="U470" i="2"/>
  <c r="U471" i="2"/>
  <c r="U472" i="2"/>
  <c r="U473" i="2"/>
  <c r="U474" i="2"/>
  <c r="U475" i="2"/>
  <c r="U476" i="2"/>
  <c r="U477" i="2"/>
  <c r="U478" i="2"/>
  <c r="U479" i="2"/>
  <c r="U480" i="2"/>
  <c r="U481" i="2"/>
  <c r="U482" i="2"/>
  <c r="U483" i="2"/>
  <c r="U484" i="2"/>
  <c r="U485" i="2"/>
  <c r="U486" i="2"/>
  <c r="U487" i="2"/>
  <c r="U488" i="2"/>
  <c r="U489" i="2"/>
  <c r="U490" i="2"/>
  <c r="U491" i="2"/>
  <c r="U492" i="2"/>
  <c r="U493" i="2"/>
  <c r="U494" i="2"/>
  <c r="U495" i="2"/>
  <c r="U496" i="2"/>
  <c r="U497" i="2"/>
  <c r="U498" i="2"/>
  <c r="U499" i="2"/>
  <c r="U500" i="2"/>
  <c r="U501" i="2"/>
  <c r="U502" i="2"/>
  <c r="U503" i="2"/>
  <c r="U504" i="2"/>
  <c r="U505" i="2"/>
  <c r="U506" i="2"/>
  <c r="U507" i="2"/>
  <c r="U508" i="2"/>
  <c r="U509" i="2"/>
  <c r="U510" i="2"/>
  <c r="U511" i="2"/>
  <c r="U512" i="2"/>
  <c r="U513" i="2"/>
  <c r="U514" i="2"/>
  <c r="U515" i="2"/>
  <c r="U516" i="2"/>
  <c r="U517" i="2"/>
  <c r="U518" i="2"/>
  <c r="U519" i="2"/>
  <c r="U520" i="2"/>
  <c r="U521" i="2"/>
  <c r="U522" i="2"/>
  <c r="U523" i="2"/>
  <c r="U524" i="2"/>
  <c r="U525" i="2"/>
  <c r="U526" i="2"/>
  <c r="U527" i="2"/>
  <c r="U528" i="2"/>
  <c r="U529" i="2"/>
  <c r="U530" i="2"/>
  <c r="U531" i="2"/>
  <c r="U532" i="2"/>
  <c r="U533" i="2"/>
  <c r="U534" i="2"/>
  <c r="U535" i="2"/>
  <c r="U536" i="2"/>
  <c r="U537" i="2"/>
  <c r="U538" i="2"/>
  <c r="U539" i="2"/>
  <c r="U540" i="2"/>
  <c r="U541" i="2"/>
  <c r="U542" i="2"/>
  <c r="U543" i="2"/>
  <c r="U544" i="2"/>
  <c r="U545" i="2"/>
  <c r="U546" i="2"/>
  <c r="U547" i="2"/>
  <c r="U548" i="2"/>
  <c r="U549" i="2"/>
  <c r="U550" i="2"/>
  <c r="U551" i="2"/>
  <c r="U552" i="2"/>
  <c r="U553" i="2"/>
  <c r="U554" i="2"/>
  <c r="U555" i="2"/>
  <c r="U556" i="2"/>
  <c r="U557" i="2"/>
  <c r="U558" i="2"/>
  <c r="U559" i="2"/>
  <c r="U560" i="2"/>
  <c r="U561" i="2"/>
  <c r="U562" i="2"/>
  <c r="U563" i="2"/>
  <c r="U564" i="2"/>
  <c r="U565" i="2"/>
  <c r="U566" i="2"/>
  <c r="U567" i="2"/>
  <c r="U568" i="2"/>
  <c r="U569" i="2"/>
  <c r="U570" i="2"/>
  <c r="U571" i="2"/>
  <c r="U572" i="2"/>
  <c r="U573" i="2"/>
  <c r="U574" i="2"/>
  <c r="U575" i="2"/>
  <c r="U576" i="2"/>
  <c r="U577" i="2"/>
  <c r="U578" i="2"/>
  <c r="U579" i="2"/>
  <c r="U580" i="2"/>
  <c r="U581" i="2"/>
  <c r="U582" i="2"/>
  <c r="U583" i="2"/>
  <c r="U584" i="2"/>
  <c r="U585" i="2"/>
  <c r="U586" i="2"/>
  <c r="U587" i="2"/>
  <c r="U588" i="2"/>
  <c r="U589" i="2"/>
  <c r="U590" i="2"/>
  <c r="U591" i="2"/>
  <c r="U592" i="2"/>
  <c r="U593" i="2"/>
  <c r="U594" i="2"/>
  <c r="U595" i="2"/>
  <c r="U596" i="2"/>
  <c r="U597" i="2"/>
  <c r="U598" i="2"/>
  <c r="U599" i="2"/>
  <c r="U600" i="2"/>
  <c r="U601" i="2"/>
  <c r="U602" i="2"/>
  <c r="U603" i="2"/>
  <c r="U604" i="2"/>
  <c r="U605" i="2"/>
  <c r="U606" i="2"/>
  <c r="U607" i="2"/>
  <c r="U608" i="2"/>
  <c r="U609" i="2"/>
  <c r="U610" i="2"/>
  <c r="U611" i="2"/>
  <c r="U612" i="2"/>
  <c r="U613" i="2"/>
  <c r="U614" i="2"/>
  <c r="U615" i="2"/>
  <c r="U616" i="2"/>
  <c r="U617" i="2"/>
  <c r="U618" i="2"/>
  <c r="U619" i="2"/>
  <c r="U620" i="2"/>
  <c r="U621" i="2"/>
  <c r="U622" i="2"/>
  <c r="U623" i="2"/>
  <c r="U624" i="2"/>
  <c r="U625" i="2"/>
  <c r="U626" i="2"/>
  <c r="U627" i="2"/>
  <c r="U628" i="2"/>
  <c r="U629" i="2"/>
  <c r="U630" i="2"/>
  <c r="U631" i="2"/>
  <c r="U632" i="2"/>
  <c r="U633" i="2"/>
  <c r="U634" i="2"/>
  <c r="U635" i="2"/>
  <c r="U636" i="2"/>
  <c r="U637" i="2"/>
  <c r="U638" i="2"/>
  <c r="U639" i="2"/>
  <c r="U640" i="2"/>
  <c r="U641" i="2"/>
  <c r="U642" i="2"/>
  <c r="U643" i="2"/>
  <c r="U644" i="2"/>
  <c r="U645" i="2"/>
  <c r="U646" i="2"/>
  <c r="U647" i="2"/>
  <c r="U648" i="2"/>
  <c r="U649" i="2"/>
  <c r="U650" i="2"/>
  <c r="U651" i="2"/>
  <c r="T3" i="2"/>
  <c r="T4" i="2"/>
  <c r="T5" i="2"/>
  <c r="T6" i="2"/>
  <c r="T7" i="2"/>
  <c r="T8" i="2"/>
  <c r="T9" i="2"/>
  <c r="T10" i="2"/>
  <c r="T11" i="2"/>
  <c r="T12" i="2"/>
  <c r="T13" i="2"/>
  <c r="T14" i="2"/>
  <c r="T15" i="2"/>
  <c r="T16" i="2"/>
  <c r="T17" i="2"/>
  <c r="T18" i="2"/>
  <c r="T19" i="2"/>
  <c r="T20" i="2"/>
  <c r="T21" i="2"/>
  <c r="T22" i="2"/>
  <c r="T23" i="2"/>
  <c r="T24" i="2"/>
  <c r="T25" i="2"/>
  <c r="T26" i="2"/>
  <c r="T27" i="2"/>
  <c r="T28" i="2"/>
  <c r="T29" i="2"/>
  <c r="T30" i="2"/>
  <c r="T31" i="2"/>
  <c r="T32" i="2"/>
  <c r="T33" i="2"/>
  <c r="T34" i="2"/>
  <c r="T35" i="2"/>
  <c r="T36" i="2"/>
  <c r="T37" i="2"/>
  <c r="T38" i="2"/>
  <c r="T39" i="2"/>
  <c r="T40" i="2"/>
  <c r="T41" i="2"/>
  <c r="T42" i="2"/>
  <c r="T43" i="2"/>
  <c r="T44" i="2"/>
  <c r="T45" i="2"/>
  <c r="T46" i="2"/>
  <c r="T47" i="2"/>
  <c r="T48" i="2"/>
  <c r="T49" i="2"/>
  <c r="T50" i="2"/>
  <c r="T51" i="2"/>
  <c r="T52" i="2"/>
  <c r="T53" i="2"/>
  <c r="T54" i="2"/>
  <c r="T55" i="2"/>
  <c r="T56" i="2"/>
  <c r="T57" i="2"/>
  <c r="T58" i="2"/>
  <c r="T59" i="2"/>
  <c r="T60" i="2"/>
  <c r="T61" i="2"/>
  <c r="T62" i="2"/>
  <c r="T63" i="2"/>
  <c r="T64" i="2"/>
  <c r="T65" i="2"/>
  <c r="T66" i="2"/>
  <c r="T67" i="2"/>
  <c r="T68" i="2"/>
  <c r="T69" i="2"/>
  <c r="T70" i="2"/>
  <c r="T71" i="2"/>
  <c r="T72" i="2"/>
  <c r="T73" i="2"/>
  <c r="T74" i="2"/>
  <c r="T75" i="2"/>
  <c r="T76" i="2"/>
  <c r="T77" i="2"/>
  <c r="T78" i="2"/>
  <c r="T79" i="2"/>
  <c r="T80" i="2"/>
  <c r="T81" i="2"/>
  <c r="T82" i="2"/>
  <c r="T83" i="2"/>
  <c r="T84" i="2"/>
  <c r="T85" i="2"/>
  <c r="T86" i="2"/>
  <c r="T87" i="2"/>
  <c r="T88" i="2"/>
  <c r="T89" i="2"/>
  <c r="T90" i="2"/>
  <c r="T91" i="2"/>
  <c r="T92" i="2"/>
  <c r="T93" i="2"/>
  <c r="T94" i="2"/>
  <c r="T95" i="2"/>
  <c r="T96" i="2"/>
  <c r="T97" i="2"/>
  <c r="T98" i="2"/>
  <c r="T99" i="2"/>
  <c r="T100" i="2"/>
  <c r="T101" i="2"/>
  <c r="T102" i="2"/>
  <c r="T103" i="2"/>
  <c r="T104" i="2"/>
  <c r="T105" i="2"/>
  <c r="T106" i="2"/>
  <c r="T107" i="2"/>
  <c r="T108" i="2"/>
  <c r="T109" i="2"/>
  <c r="T110" i="2"/>
  <c r="T111" i="2"/>
  <c r="T112" i="2"/>
  <c r="T113" i="2"/>
  <c r="T114" i="2"/>
  <c r="T115" i="2"/>
  <c r="T116" i="2"/>
  <c r="T117" i="2"/>
  <c r="T118" i="2"/>
  <c r="T119" i="2"/>
  <c r="T120" i="2"/>
  <c r="T121" i="2"/>
  <c r="T122" i="2"/>
  <c r="T123" i="2"/>
  <c r="T124" i="2"/>
  <c r="T125" i="2"/>
  <c r="T126" i="2"/>
  <c r="T127" i="2"/>
  <c r="T128" i="2"/>
  <c r="T129" i="2"/>
  <c r="T130" i="2"/>
  <c r="T131" i="2"/>
  <c r="T132" i="2"/>
  <c r="T133" i="2"/>
  <c r="T134" i="2"/>
  <c r="T135" i="2"/>
  <c r="T136" i="2"/>
  <c r="T137" i="2"/>
  <c r="T138" i="2"/>
  <c r="T139" i="2"/>
  <c r="T140" i="2"/>
  <c r="T141" i="2"/>
  <c r="T142" i="2"/>
  <c r="T143" i="2"/>
  <c r="T144" i="2"/>
  <c r="T145" i="2"/>
  <c r="T146" i="2"/>
  <c r="T147" i="2"/>
  <c r="T148" i="2"/>
  <c r="T149" i="2"/>
  <c r="T150" i="2"/>
  <c r="T151" i="2"/>
  <c r="T152" i="2"/>
  <c r="T153" i="2"/>
  <c r="T154" i="2"/>
  <c r="T155" i="2"/>
  <c r="T156" i="2"/>
  <c r="T157" i="2"/>
  <c r="T158" i="2"/>
  <c r="T159" i="2"/>
  <c r="T160" i="2"/>
  <c r="T161" i="2"/>
  <c r="T162" i="2"/>
  <c r="T163" i="2"/>
  <c r="T164" i="2"/>
  <c r="T165" i="2"/>
  <c r="T166" i="2"/>
  <c r="T167" i="2"/>
  <c r="T168" i="2"/>
  <c r="T169" i="2"/>
  <c r="T170" i="2"/>
  <c r="T171" i="2"/>
  <c r="T172" i="2"/>
  <c r="T173" i="2"/>
  <c r="T174" i="2"/>
  <c r="T175" i="2"/>
  <c r="T176" i="2"/>
  <c r="T177" i="2"/>
  <c r="T178" i="2"/>
  <c r="T179" i="2"/>
  <c r="T180" i="2"/>
  <c r="T181" i="2"/>
  <c r="T182" i="2"/>
  <c r="T183" i="2"/>
  <c r="T184" i="2"/>
  <c r="T185" i="2"/>
  <c r="T186" i="2"/>
  <c r="T187" i="2"/>
  <c r="T188" i="2"/>
  <c r="T189" i="2"/>
  <c r="T190" i="2"/>
  <c r="T191" i="2"/>
  <c r="T192" i="2"/>
  <c r="T193" i="2"/>
  <c r="T194" i="2"/>
  <c r="T195" i="2"/>
  <c r="T196" i="2"/>
  <c r="T197" i="2"/>
  <c r="T198" i="2"/>
  <c r="T199" i="2"/>
  <c r="T200" i="2"/>
  <c r="T201" i="2"/>
  <c r="T202" i="2"/>
  <c r="T203" i="2"/>
  <c r="T204" i="2"/>
  <c r="T205" i="2"/>
  <c r="T206" i="2"/>
  <c r="T207" i="2"/>
  <c r="T208" i="2"/>
  <c r="T209" i="2"/>
  <c r="T210" i="2"/>
  <c r="T211" i="2"/>
  <c r="T212" i="2"/>
  <c r="T213" i="2"/>
  <c r="T214" i="2"/>
  <c r="T215" i="2"/>
  <c r="T216" i="2"/>
  <c r="T217" i="2"/>
  <c r="T218" i="2"/>
  <c r="T219" i="2"/>
  <c r="T220" i="2"/>
  <c r="T221" i="2"/>
  <c r="T222" i="2"/>
  <c r="T223" i="2"/>
  <c r="T224" i="2"/>
  <c r="T225" i="2"/>
  <c r="T226" i="2"/>
  <c r="T227" i="2"/>
  <c r="T228" i="2"/>
  <c r="T229" i="2"/>
  <c r="T230" i="2"/>
  <c r="T231" i="2"/>
  <c r="T232" i="2"/>
  <c r="T233" i="2"/>
  <c r="T234" i="2"/>
  <c r="T235" i="2"/>
  <c r="T236" i="2"/>
  <c r="T237" i="2"/>
  <c r="T238" i="2"/>
  <c r="T239" i="2"/>
  <c r="T240" i="2"/>
  <c r="T241" i="2"/>
  <c r="T242" i="2"/>
  <c r="T243" i="2"/>
  <c r="T244" i="2"/>
  <c r="T245" i="2"/>
  <c r="T246" i="2"/>
  <c r="T247" i="2"/>
  <c r="T248" i="2"/>
  <c r="T249" i="2"/>
  <c r="T250" i="2"/>
  <c r="T251" i="2"/>
  <c r="T252" i="2"/>
  <c r="T253" i="2"/>
  <c r="T254" i="2"/>
  <c r="T255" i="2"/>
  <c r="T256" i="2"/>
  <c r="T257" i="2"/>
  <c r="T258" i="2"/>
  <c r="T259" i="2"/>
  <c r="T260" i="2"/>
  <c r="T261" i="2"/>
  <c r="T262" i="2"/>
  <c r="T263" i="2"/>
  <c r="T264" i="2"/>
  <c r="T265" i="2"/>
  <c r="T266" i="2"/>
  <c r="T267" i="2"/>
  <c r="T268" i="2"/>
  <c r="T269" i="2"/>
  <c r="T270" i="2"/>
  <c r="T271" i="2"/>
  <c r="T272" i="2"/>
  <c r="T273" i="2"/>
  <c r="T274" i="2"/>
  <c r="T275" i="2"/>
  <c r="T276" i="2"/>
  <c r="T277" i="2"/>
  <c r="T278" i="2"/>
  <c r="T279" i="2"/>
  <c r="T280" i="2"/>
  <c r="T281" i="2"/>
  <c r="T282" i="2"/>
  <c r="T283" i="2"/>
  <c r="T284" i="2"/>
  <c r="T285" i="2"/>
  <c r="T286" i="2"/>
  <c r="T287" i="2"/>
  <c r="T288" i="2"/>
  <c r="T289" i="2"/>
  <c r="T290" i="2"/>
  <c r="T291" i="2"/>
  <c r="T292" i="2"/>
  <c r="T293" i="2"/>
  <c r="T294" i="2"/>
  <c r="T295" i="2"/>
  <c r="T296" i="2"/>
  <c r="T297" i="2"/>
  <c r="T298" i="2"/>
  <c r="T299" i="2"/>
  <c r="T300" i="2"/>
  <c r="T301" i="2"/>
  <c r="T302" i="2"/>
  <c r="T303" i="2"/>
  <c r="T304" i="2"/>
  <c r="T305" i="2"/>
  <c r="T306" i="2"/>
  <c r="T307" i="2"/>
  <c r="T308" i="2"/>
  <c r="T309" i="2"/>
  <c r="T310" i="2"/>
  <c r="T311" i="2"/>
  <c r="T312" i="2"/>
  <c r="T313" i="2"/>
  <c r="T314" i="2"/>
  <c r="T315" i="2"/>
  <c r="T316" i="2"/>
  <c r="T317" i="2"/>
  <c r="T318" i="2"/>
  <c r="T319" i="2"/>
  <c r="T320" i="2"/>
  <c r="T321" i="2"/>
  <c r="T322" i="2"/>
  <c r="T323" i="2"/>
  <c r="T324" i="2"/>
  <c r="T325" i="2"/>
  <c r="T326" i="2"/>
  <c r="T327" i="2"/>
  <c r="T328" i="2"/>
  <c r="T329" i="2"/>
  <c r="T330" i="2"/>
  <c r="T331" i="2"/>
  <c r="T332" i="2"/>
  <c r="T333" i="2"/>
  <c r="T334" i="2"/>
  <c r="T335" i="2"/>
  <c r="T336" i="2"/>
  <c r="T337" i="2"/>
  <c r="T338" i="2"/>
  <c r="T339" i="2"/>
  <c r="T340" i="2"/>
  <c r="T341" i="2"/>
  <c r="T342" i="2"/>
  <c r="T343" i="2"/>
  <c r="T344" i="2"/>
  <c r="T345" i="2"/>
  <c r="T346" i="2"/>
  <c r="T347" i="2"/>
  <c r="T348" i="2"/>
  <c r="T349" i="2"/>
  <c r="T350" i="2"/>
  <c r="T351" i="2"/>
  <c r="T352" i="2"/>
  <c r="T353" i="2"/>
  <c r="T354" i="2"/>
  <c r="T355" i="2"/>
  <c r="T356" i="2"/>
  <c r="T357" i="2"/>
  <c r="T358" i="2"/>
  <c r="T359" i="2"/>
  <c r="T360" i="2"/>
  <c r="T361" i="2"/>
  <c r="T362" i="2"/>
  <c r="T363" i="2"/>
  <c r="T364" i="2"/>
  <c r="T365" i="2"/>
  <c r="T366" i="2"/>
  <c r="T367" i="2"/>
  <c r="T368" i="2"/>
  <c r="T369" i="2"/>
  <c r="T370" i="2"/>
  <c r="T371" i="2"/>
  <c r="T372" i="2"/>
  <c r="T373" i="2"/>
  <c r="T374" i="2"/>
  <c r="T375" i="2"/>
  <c r="T376" i="2"/>
  <c r="T377" i="2"/>
  <c r="T378" i="2"/>
  <c r="T379" i="2"/>
  <c r="T380" i="2"/>
  <c r="T381" i="2"/>
  <c r="T382" i="2"/>
  <c r="T383" i="2"/>
  <c r="T384" i="2"/>
  <c r="T385" i="2"/>
  <c r="T386" i="2"/>
  <c r="T387" i="2"/>
  <c r="T388" i="2"/>
  <c r="T389" i="2"/>
  <c r="T390" i="2"/>
  <c r="T391" i="2"/>
  <c r="T392" i="2"/>
  <c r="T393" i="2"/>
  <c r="T394" i="2"/>
  <c r="T395" i="2"/>
  <c r="T396" i="2"/>
  <c r="T397" i="2"/>
  <c r="T398" i="2"/>
  <c r="T399" i="2"/>
  <c r="T400" i="2"/>
  <c r="T401" i="2"/>
  <c r="T402" i="2"/>
  <c r="T403" i="2"/>
  <c r="T404" i="2"/>
  <c r="T405" i="2"/>
  <c r="T406" i="2"/>
  <c r="T407" i="2"/>
  <c r="T408" i="2"/>
  <c r="T409" i="2"/>
  <c r="T410" i="2"/>
  <c r="T411" i="2"/>
  <c r="T412" i="2"/>
  <c r="T413" i="2"/>
  <c r="T414" i="2"/>
  <c r="T415" i="2"/>
  <c r="T416" i="2"/>
  <c r="T417" i="2"/>
  <c r="T418" i="2"/>
  <c r="T419" i="2"/>
  <c r="T420" i="2"/>
  <c r="T421" i="2"/>
  <c r="T422" i="2"/>
  <c r="T423" i="2"/>
  <c r="T424" i="2"/>
  <c r="T425" i="2"/>
  <c r="T426" i="2"/>
  <c r="T427" i="2"/>
  <c r="T428" i="2"/>
  <c r="T429" i="2"/>
  <c r="T430" i="2"/>
  <c r="T431" i="2"/>
  <c r="T432" i="2"/>
  <c r="T433" i="2"/>
  <c r="T434" i="2"/>
  <c r="T435" i="2"/>
  <c r="T436" i="2"/>
  <c r="T437" i="2"/>
  <c r="T438" i="2"/>
  <c r="T439" i="2"/>
  <c r="T440" i="2"/>
  <c r="T441" i="2"/>
  <c r="T442" i="2"/>
  <c r="T443" i="2"/>
  <c r="T444" i="2"/>
  <c r="T445" i="2"/>
  <c r="T446" i="2"/>
  <c r="T447" i="2"/>
  <c r="T448" i="2"/>
  <c r="T449" i="2"/>
  <c r="T450" i="2"/>
  <c r="T451" i="2"/>
  <c r="T452" i="2"/>
  <c r="T453" i="2"/>
  <c r="T454" i="2"/>
  <c r="T455" i="2"/>
  <c r="T456" i="2"/>
  <c r="T457" i="2"/>
  <c r="T458" i="2"/>
  <c r="T459" i="2"/>
  <c r="T460" i="2"/>
  <c r="T461" i="2"/>
  <c r="T462" i="2"/>
  <c r="T463" i="2"/>
  <c r="T464" i="2"/>
  <c r="T465" i="2"/>
  <c r="T466" i="2"/>
  <c r="T467" i="2"/>
  <c r="T468" i="2"/>
  <c r="T469" i="2"/>
  <c r="T470" i="2"/>
  <c r="T471" i="2"/>
  <c r="T472" i="2"/>
  <c r="T473" i="2"/>
  <c r="T474" i="2"/>
  <c r="T475" i="2"/>
  <c r="T476" i="2"/>
  <c r="T477" i="2"/>
  <c r="T478" i="2"/>
  <c r="T479" i="2"/>
  <c r="T480" i="2"/>
  <c r="T481" i="2"/>
  <c r="T482" i="2"/>
  <c r="T483" i="2"/>
  <c r="T484" i="2"/>
  <c r="T485" i="2"/>
  <c r="T486" i="2"/>
  <c r="T487" i="2"/>
  <c r="T488" i="2"/>
  <c r="T489" i="2"/>
  <c r="T490" i="2"/>
  <c r="T491" i="2"/>
  <c r="T492" i="2"/>
  <c r="T493" i="2"/>
  <c r="T494" i="2"/>
  <c r="T495" i="2"/>
  <c r="T496" i="2"/>
  <c r="T497" i="2"/>
  <c r="T498" i="2"/>
  <c r="T499" i="2"/>
  <c r="T500" i="2"/>
  <c r="T501" i="2"/>
  <c r="T502" i="2"/>
  <c r="T503" i="2"/>
  <c r="T504" i="2"/>
  <c r="T505" i="2"/>
  <c r="T506" i="2"/>
  <c r="T507" i="2"/>
  <c r="T508" i="2"/>
  <c r="T509" i="2"/>
  <c r="T510" i="2"/>
  <c r="T511" i="2"/>
  <c r="T512" i="2"/>
  <c r="T513" i="2"/>
  <c r="T514" i="2"/>
  <c r="T515" i="2"/>
  <c r="T516" i="2"/>
  <c r="T517" i="2"/>
  <c r="T518" i="2"/>
  <c r="T519" i="2"/>
  <c r="T520" i="2"/>
  <c r="T521" i="2"/>
  <c r="T522" i="2"/>
  <c r="T523" i="2"/>
  <c r="T524" i="2"/>
  <c r="T525" i="2"/>
  <c r="T526" i="2"/>
  <c r="T527" i="2"/>
  <c r="T528" i="2"/>
  <c r="T529" i="2"/>
  <c r="T530" i="2"/>
  <c r="T531" i="2"/>
  <c r="T532" i="2"/>
  <c r="T533" i="2"/>
  <c r="T534" i="2"/>
  <c r="T535" i="2"/>
  <c r="T536" i="2"/>
  <c r="T537" i="2"/>
  <c r="T538" i="2"/>
  <c r="T539" i="2"/>
  <c r="T540" i="2"/>
  <c r="T541" i="2"/>
  <c r="T542" i="2"/>
  <c r="T543" i="2"/>
  <c r="T544" i="2"/>
  <c r="T545" i="2"/>
  <c r="T546" i="2"/>
  <c r="T547" i="2"/>
  <c r="T548" i="2"/>
  <c r="T549" i="2"/>
  <c r="T550" i="2"/>
  <c r="T551" i="2"/>
  <c r="T552" i="2"/>
  <c r="T553" i="2"/>
  <c r="T554" i="2"/>
  <c r="T555" i="2"/>
  <c r="T556" i="2"/>
  <c r="T557" i="2"/>
  <c r="T558" i="2"/>
  <c r="T559" i="2"/>
  <c r="T560" i="2"/>
  <c r="T561" i="2"/>
  <c r="T562" i="2"/>
  <c r="T563" i="2"/>
  <c r="T564" i="2"/>
  <c r="T565" i="2"/>
  <c r="T566" i="2"/>
  <c r="T567" i="2"/>
  <c r="T568" i="2"/>
  <c r="T569" i="2"/>
  <c r="T570" i="2"/>
  <c r="T571" i="2"/>
  <c r="T572" i="2"/>
  <c r="T573" i="2"/>
  <c r="T574" i="2"/>
  <c r="T575" i="2"/>
  <c r="T576" i="2"/>
  <c r="T577" i="2"/>
  <c r="T578" i="2"/>
  <c r="T579" i="2"/>
  <c r="T580" i="2"/>
  <c r="T581" i="2"/>
  <c r="T582" i="2"/>
  <c r="T583" i="2"/>
  <c r="T584" i="2"/>
  <c r="T585" i="2"/>
  <c r="T586" i="2"/>
  <c r="T587" i="2"/>
  <c r="T588" i="2"/>
  <c r="T589" i="2"/>
  <c r="T590" i="2"/>
  <c r="T591" i="2"/>
  <c r="T592" i="2"/>
  <c r="T593" i="2"/>
  <c r="T594" i="2"/>
  <c r="T595" i="2"/>
  <c r="T596" i="2"/>
  <c r="T597" i="2"/>
  <c r="T598" i="2"/>
  <c r="T599" i="2"/>
  <c r="T600" i="2"/>
  <c r="T601" i="2"/>
  <c r="T602" i="2"/>
  <c r="T603" i="2"/>
  <c r="T604" i="2"/>
  <c r="T605" i="2"/>
  <c r="T606" i="2"/>
  <c r="T607" i="2"/>
  <c r="T608" i="2"/>
  <c r="T609" i="2"/>
  <c r="T610" i="2"/>
  <c r="T611" i="2"/>
  <c r="T612" i="2"/>
  <c r="T613" i="2"/>
  <c r="T614" i="2"/>
  <c r="T615" i="2"/>
  <c r="T616" i="2"/>
  <c r="T617" i="2"/>
  <c r="T618" i="2"/>
  <c r="T619" i="2"/>
  <c r="T620" i="2"/>
  <c r="T621" i="2"/>
  <c r="T622" i="2"/>
  <c r="T623" i="2"/>
  <c r="T624" i="2"/>
  <c r="T625" i="2"/>
  <c r="T626" i="2"/>
  <c r="T627" i="2"/>
  <c r="T628" i="2"/>
  <c r="T629" i="2"/>
  <c r="T630" i="2"/>
  <c r="T631" i="2"/>
  <c r="T632" i="2"/>
  <c r="T633" i="2"/>
  <c r="T634" i="2"/>
  <c r="T635" i="2"/>
  <c r="T636" i="2"/>
  <c r="T637" i="2"/>
  <c r="T638" i="2"/>
  <c r="T639" i="2"/>
  <c r="T640" i="2"/>
  <c r="T641" i="2"/>
  <c r="T642" i="2"/>
  <c r="T643" i="2"/>
  <c r="T644" i="2"/>
  <c r="T645" i="2"/>
  <c r="T646" i="2"/>
  <c r="T647" i="2"/>
  <c r="T648" i="2"/>
  <c r="T649" i="2"/>
  <c r="T650" i="2"/>
  <c r="T651" i="2"/>
  <c r="T2" i="2"/>
  <c r="R10" i="2"/>
  <c r="S2" i="2"/>
  <c r="S3" i="2"/>
  <c r="S4" i="2"/>
  <c r="S5" i="2"/>
  <c r="S6" i="2"/>
  <c r="S7" i="2"/>
  <c r="S8" i="2"/>
  <c r="S9" i="2"/>
  <c r="S10" i="2"/>
  <c r="S11" i="2"/>
  <c r="S12" i="2"/>
  <c r="S13" i="2"/>
  <c r="S14" i="2"/>
  <c r="S15" i="2"/>
  <c r="S16" i="2"/>
  <c r="S17" i="2"/>
  <c r="S18" i="2"/>
  <c r="S19" i="2"/>
  <c r="S20" i="2"/>
  <c r="S21" i="2"/>
  <c r="S22" i="2"/>
  <c r="S23" i="2"/>
  <c r="S24" i="2"/>
  <c r="S25" i="2"/>
  <c r="S26" i="2"/>
  <c r="S27" i="2"/>
  <c r="S28" i="2"/>
  <c r="S29" i="2"/>
  <c r="S30" i="2"/>
  <c r="S31" i="2"/>
  <c r="S32" i="2"/>
  <c r="S33" i="2"/>
  <c r="S34" i="2"/>
  <c r="S35" i="2"/>
  <c r="S36" i="2"/>
  <c r="S37" i="2"/>
  <c r="S38" i="2"/>
  <c r="S39" i="2"/>
  <c r="S40" i="2"/>
  <c r="S41" i="2"/>
  <c r="S42" i="2"/>
  <c r="S43" i="2"/>
  <c r="S44" i="2"/>
  <c r="S45" i="2"/>
  <c r="S46" i="2"/>
  <c r="S47" i="2"/>
  <c r="S48" i="2"/>
  <c r="S49" i="2"/>
  <c r="S50" i="2"/>
  <c r="S51" i="2"/>
  <c r="S52" i="2"/>
  <c r="S53" i="2"/>
  <c r="S54" i="2"/>
  <c r="S55" i="2"/>
  <c r="S56" i="2"/>
  <c r="S57" i="2"/>
  <c r="S58" i="2"/>
  <c r="S59" i="2"/>
  <c r="S60" i="2"/>
  <c r="S61" i="2"/>
  <c r="S62" i="2"/>
  <c r="S63" i="2"/>
  <c r="S64" i="2"/>
  <c r="S65" i="2"/>
  <c r="S66" i="2"/>
  <c r="S67" i="2"/>
  <c r="S68" i="2"/>
  <c r="S69" i="2"/>
  <c r="S70" i="2"/>
  <c r="S71" i="2"/>
  <c r="S72" i="2"/>
  <c r="S73" i="2"/>
  <c r="S74" i="2"/>
  <c r="S75" i="2"/>
  <c r="S76" i="2"/>
  <c r="S77" i="2"/>
  <c r="S78" i="2"/>
  <c r="S79" i="2"/>
  <c r="S80" i="2"/>
  <c r="S81" i="2"/>
  <c r="S82" i="2"/>
  <c r="S83" i="2"/>
  <c r="S84" i="2"/>
  <c r="S85" i="2"/>
  <c r="S86" i="2"/>
  <c r="S87" i="2"/>
  <c r="S88" i="2"/>
  <c r="S89" i="2"/>
  <c r="S90" i="2"/>
  <c r="S91" i="2"/>
  <c r="S92" i="2"/>
  <c r="S93" i="2"/>
  <c r="S94" i="2"/>
  <c r="S95" i="2"/>
  <c r="S96" i="2"/>
  <c r="S97" i="2"/>
  <c r="S98" i="2"/>
  <c r="S99" i="2"/>
  <c r="S100" i="2"/>
  <c r="S101" i="2"/>
  <c r="S102" i="2"/>
  <c r="S103" i="2"/>
  <c r="S104" i="2"/>
  <c r="S105" i="2"/>
  <c r="S106" i="2"/>
  <c r="S107" i="2"/>
  <c r="S108" i="2"/>
  <c r="S109" i="2"/>
  <c r="S110" i="2"/>
  <c r="S111" i="2"/>
  <c r="S112" i="2"/>
  <c r="S113" i="2"/>
  <c r="S114" i="2"/>
  <c r="S115" i="2"/>
  <c r="S116" i="2"/>
  <c r="S117" i="2"/>
  <c r="S118" i="2"/>
  <c r="S119" i="2"/>
  <c r="S120" i="2"/>
  <c r="S121" i="2"/>
  <c r="S122" i="2"/>
  <c r="S123" i="2"/>
  <c r="S124" i="2"/>
  <c r="S125" i="2"/>
  <c r="S126" i="2"/>
  <c r="S127" i="2"/>
  <c r="S128" i="2"/>
  <c r="S129" i="2"/>
  <c r="S130" i="2"/>
  <c r="S131" i="2"/>
  <c r="S132" i="2"/>
  <c r="S133" i="2"/>
  <c r="S134" i="2"/>
  <c r="S135" i="2"/>
  <c r="S136" i="2"/>
  <c r="S137" i="2"/>
  <c r="S138" i="2"/>
  <c r="S139" i="2"/>
  <c r="S140" i="2"/>
  <c r="S141" i="2"/>
  <c r="S142" i="2"/>
  <c r="S143" i="2"/>
  <c r="S144" i="2"/>
  <c r="S145" i="2"/>
  <c r="S146" i="2"/>
  <c r="S147" i="2"/>
  <c r="S148" i="2"/>
  <c r="S149" i="2"/>
  <c r="S150" i="2"/>
  <c r="S151" i="2"/>
  <c r="S152" i="2"/>
  <c r="S153" i="2"/>
  <c r="S154" i="2"/>
  <c r="S155" i="2"/>
  <c r="S156" i="2"/>
  <c r="S157" i="2"/>
  <c r="S158" i="2"/>
  <c r="S159" i="2"/>
  <c r="S160" i="2"/>
  <c r="S161" i="2"/>
  <c r="S162" i="2"/>
  <c r="S163" i="2"/>
  <c r="S164" i="2"/>
  <c r="S165" i="2"/>
  <c r="S166" i="2"/>
  <c r="S167" i="2"/>
  <c r="S168" i="2"/>
  <c r="S169" i="2"/>
  <c r="S170" i="2"/>
  <c r="S171" i="2"/>
  <c r="S172" i="2"/>
  <c r="S173" i="2"/>
  <c r="S174" i="2"/>
  <c r="S175" i="2"/>
  <c r="S176" i="2"/>
  <c r="S177" i="2"/>
  <c r="S178" i="2"/>
  <c r="S179" i="2"/>
  <c r="S180" i="2"/>
  <c r="S181" i="2"/>
  <c r="S182" i="2"/>
  <c r="S183" i="2"/>
  <c r="S184" i="2"/>
  <c r="S185" i="2"/>
  <c r="S186" i="2"/>
  <c r="S187" i="2"/>
  <c r="S188" i="2"/>
  <c r="S189" i="2"/>
  <c r="S190" i="2"/>
  <c r="S191" i="2"/>
  <c r="S192" i="2"/>
  <c r="S193" i="2"/>
  <c r="S194" i="2"/>
  <c r="S195" i="2"/>
  <c r="S196" i="2"/>
  <c r="S197" i="2"/>
  <c r="S198" i="2"/>
  <c r="S199" i="2"/>
  <c r="S200" i="2"/>
  <c r="S201" i="2"/>
  <c r="S202" i="2"/>
  <c r="S203" i="2"/>
  <c r="S204" i="2"/>
  <c r="S205" i="2"/>
  <c r="S206" i="2"/>
  <c r="S207" i="2"/>
  <c r="S208" i="2"/>
  <c r="S209" i="2"/>
  <c r="S210" i="2"/>
  <c r="S211" i="2"/>
  <c r="S212" i="2"/>
  <c r="S213" i="2"/>
  <c r="S214" i="2"/>
  <c r="S215" i="2"/>
  <c r="S216" i="2"/>
  <c r="S217" i="2"/>
  <c r="S218" i="2"/>
  <c r="S219" i="2"/>
  <c r="S220" i="2"/>
  <c r="S221" i="2"/>
  <c r="S222" i="2"/>
  <c r="S223" i="2"/>
  <c r="S224" i="2"/>
  <c r="S225" i="2"/>
  <c r="S226" i="2"/>
  <c r="S227" i="2"/>
  <c r="S228" i="2"/>
  <c r="S229" i="2"/>
  <c r="S230" i="2"/>
  <c r="S231" i="2"/>
  <c r="S232" i="2"/>
  <c r="S233" i="2"/>
  <c r="S234" i="2"/>
  <c r="S235" i="2"/>
  <c r="S236" i="2"/>
  <c r="S237" i="2"/>
  <c r="S238" i="2"/>
  <c r="S239" i="2"/>
  <c r="S240" i="2"/>
  <c r="S241" i="2"/>
  <c r="S242" i="2"/>
  <c r="S243" i="2"/>
  <c r="S244" i="2"/>
  <c r="S245" i="2"/>
  <c r="S246" i="2"/>
  <c r="S247" i="2"/>
  <c r="S248" i="2"/>
  <c r="S249" i="2"/>
  <c r="S250" i="2"/>
  <c r="S251" i="2"/>
  <c r="S252" i="2"/>
  <c r="S253" i="2"/>
  <c r="S254" i="2"/>
  <c r="S255" i="2"/>
  <c r="S256" i="2"/>
  <c r="S257" i="2"/>
  <c r="S258" i="2"/>
  <c r="S259" i="2"/>
  <c r="S260" i="2"/>
  <c r="S261" i="2"/>
  <c r="S262" i="2"/>
  <c r="S263" i="2"/>
  <c r="S264" i="2"/>
  <c r="S265" i="2"/>
  <c r="S266" i="2"/>
  <c r="S267" i="2"/>
  <c r="S268" i="2"/>
  <c r="S269" i="2"/>
  <c r="S270" i="2"/>
  <c r="S271" i="2"/>
  <c r="S272" i="2"/>
  <c r="S273" i="2"/>
  <c r="S274" i="2"/>
  <c r="S275" i="2"/>
  <c r="S276" i="2"/>
  <c r="S277" i="2"/>
  <c r="S278" i="2"/>
  <c r="S279" i="2"/>
  <c r="S280" i="2"/>
  <c r="S281" i="2"/>
  <c r="S282" i="2"/>
  <c r="S283" i="2"/>
  <c r="S284" i="2"/>
  <c r="S285" i="2"/>
  <c r="S286" i="2"/>
  <c r="S287" i="2"/>
  <c r="S288" i="2"/>
  <c r="S289" i="2"/>
  <c r="S290" i="2"/>
  <c r="S291" i="2"/>
  <c r="S292" i="2"/>
  <c r="S293" i="2"/>
  <c r="S294" i="2"/>
  <c r="S295" i="2"/>
  <c r="S296" i="2"/>
  <c r="S297" i="2"/>
  <c r="S298" i="2"/>
  <c r="S299" i="2"/>
  <c r="S300" i="2"/>
  <c r="S301" i="2"/>
  <c r="S302" i="2"/>
  <c r="S303" i="2"/>
  <c r="S304" i="2"/>
  <c r="S305" i="2"/>
  <c r="S306" i="2"/>
  <c r="S307" i="2"/>
  <c r="S308" i="2"/>
  <c r="S309" i="2"/>
  <c r="S310" i="2"/>
  <c r="S311" i="2"/>
  <c r="S312" i="2"/>
  <c r="S313" i="2"/>
  <c r="S314" i="2"/>
  <c r="S315" i="2"/>
  <c r="S316" i="2"/>
  <c r="S317" i="2"/>
  <c r="S318" i="2"/>
  <c r="S319" i="2"/>
  <c r="S320" i="2"/>
  <c r="S321" i="2"/>
  <c r="S322" i="2"/>
  <c r="S323" i="2"/>
  <c r="S324" i="2"/>
  <c r="S325" i="2"/>
  <c r="S326" i="2"/>
  <c r="S327" i="2"/>
  <c r="S328" i="2"/>
  <c r="S329" i="2"/>
  <c r="S330" i="2"/>
  <c r="S331" i="2"/>
  <c r="S332" i="2"/>
  <c r="S333" i="2"/>
  <c r="S334" i="2"/>
  <c r="S335" i="2"/>
  <c r="S336" i="2"/>
  <c r="S337" i="2"/>
  <c r="S338" i="2"/>
  <c r="S339" i="2"/>
  <c r="S340" i="2"/>
  <c r="S341" i="2"/>
  <c r="S342" i="2"/>
  <c r="S343" i="2"/>
  <c r="S344" i="2"/>
  <c r="S345" i="2"/>
  <c r="S346" i="2"/>
  <c r="S347" i="2"/>
  <c r="S348" i="2"/>
  <c r="S349" i="2"/>
  <c r="S350" i="2"/>
  <c r="S351" i="2"/>
  <c r="S352" i="2"/>
  <c r="S353" i="2"/>
  <c r="S354" i="2"/>
  <c r="S355" i="2"/>
  <c r="S356" i="2"/>
  <c r="S357" i="2"/>
  <c r="S358" i="2"/>
  <c r="S359" i="2"/>
  <c r="S360" i="2"/>
  <c r="S361" i="2"/>
  <c r="S362" i="2"/>
  <c r="S363" i="2"/>
  <c r="S364" i="2"/>
  <c r="S365" i="2"/>
  <c r="S366" i="2"/>
  <c r="S367" i="2"/>
  <c r="S368" i="2"/>
  <c r="S369" i="2"/>
  <c r="S370" i="2"/>
  <c r="S371" i="2"/>
  <c r="S372" i="2"/>
  <c r="S373" i="2"/>
  <c r="S374" i="2"/>
  <c r="S375" i="2"/>
  <c r="S376" i="2"/>
  <c r="S377" i="2"/>
  <c r="S378" i="2"/>
  <c r="S379" i="2"/>
  <c r="S380" i="2"/>
  <c r="S381" i="2"/>
  <c r="S382" i="2"/>
  <c r="S383" i="2"/>
  <c r="S384" i="2"/>
  <c r="S385" i="2"/>
  <c r="S386" i="2"/>
  <c r="S387" i="2"/>
  <c r="S388" i="2"/>
  <c r="S389" i="2"/>
  <c r="S390" i="2"/>
  <c r="S391" i="2"/>
  <c r="S392" i="2"/>
  <c r="S393" i="2"/>
  <c r="S394" i="2"/>
  <c r="S395" i="2"/>
  <c r="S396" i="2"/>
  <c r="S397" i="2"/>
  <c r="S398" i="2"/>
  <c r="S399" i="2"/>
  <c r="S400" i="2"/>
  <c r="S401" i="2"/>
  <c r="S402" i="2"/>
  <c r="S403" i="2"/>
  <c r="S404" i="2"/>
  <c r="S405" i="2"/>
  <c r="S406" i="2"/>
  <c r="S407" i="2"/>
  <c r="S408" i="2"/>
  <c r="S409" i="2"/>
  <c r="S410" i="2"/>
  <c r="S411" i="2"/>
  <c r="S412" i="2"/>
  <c r="S413" i="2"/>
  <c r="S414" i="2"/>
  <c r="S415" i="2"/>
  <c r="S416" i="2"/>
  <c r="S417" i="2"/>
  <c r="S418" i="2"/>
  <c r="S419" i="2"/>
  <c r="S420" i="2"/>
  <c r="S421" i="2"/>
  <c r="S422" i="2"/>
  <c r="S423" i="2"/>
  <c r="S424" i="2"/>
  <c r="S425" i="2"/>
  <c r="S426" i="2"/>
  <c r="S427" i="2"/>
  <c r="S428" i="2"/>
  <c r="S429" i="2"/>
  <c r="S430" i="2"/>
  <c r="S431" i="2"/>
  <c r="S432" i="2"/>
  <c r="S433" i="2"/>
  <c r="S434" i="2"/>
  <c r="S435" i="2"/>
  <c r="S436" i="2"/>
  <c r="S437" i="2"/>
  <c r="S438" i="2"/>
  <c r="S439" i="2"/>
  <c r="S440" i="2"/>
  <c r="S441" i="2"/>
  <c r="S442" i="2"/>
  <c r="S443" i="2"/>
  <c r="S444" i="2"/>
  <c r="S445" i="2"/>
  <c r="S446" i="2"/>
  <c r="S447" i="2"/>
  <c r="S448" i="2"/>
  <c r="S449" i="2"/>
  <c r="S450" i="2"/>
  <c r="S451" i="2"/>
  <c r="S452" i="2"/>
  <c r="S453" i="2"/>
  <c r="S454" i="2"/>
  <c r="S455" i="2"/>
  <c r="S456" i="2"/>
  <c r="S457" i="2"/>
  <c r="S458" i="2"/>
  <c r="S459" i="2"/>
  <c r="S460" i="2"/>
  <c r="S461" i="2"/>
  <c r="S462" i="2"/>
  <c r="S463" i="2"/>
  <c r="S464" i="2"/>
  <c r="S465" i="2"/>
  <c r="S466" i="2"/>
  <c r="S467" i="2"/>
  <c r="S468" i="2"/>
  <c r="S469" i="2"/>
  <c r="S470" i="2"/>
  <c r="S471" i="2"/>
  <c r="S472" i="2"/>
  <c r="S473" i="2"/>
  <c r="S474" i="2"/>
  <c r="S475" i="2"/>
  <c r="S476" i="2"/>
  <c r="S477" i="2"/>
  <c r="S478" i="2"/>
  <c r="S479" i="2"/>
  <c r="S480" i="2"/>
  <c r="S481" i="2"/>
  <c r="S482" i="2"/>
  <c r="S483" i="2"/>
  <c r="S484" i="2"/>
  <c r="S485" i="2"/>
  <c r="S486" i="2"/>
  <c r="S487" i="2"/>
  <c r="S488" i="2"/>
  <c r="S489" i="2"/>
  <c r="S490" i="2"/>
  <c r="S491" i="2"/>
  <c r="S492" i="2"/>
  <c r="S493" i="2"/>
  <c r="S494" i="2"/>
  <c r="S495" i="2"/>
  <c r="S496" i="2"/>
  <c r="S497" i="2"/>
  <c r="S498" i="2"/>
  <c r="S499" i="2"/>
  <c r="S500" i="2"/>
  <c r="S501" i="2"/>
  <c r="S502" i="2"/>
  <c r="S503" i="2"/>
  <c r="S504" i="2"/>
  <c r="S505" i="2"/>
  <c r="S506" i="2"/>
  <c r="S507" i="2"/>
  <c r="S508" i="2"/>
  <c r="S509" i="2"/>
  <c r="S510" i="2"/>
  <c r="S511" i="2"/>
  <c r="S512" i="2"/>
  <c r="S513" i="2"/>
  <c r="S514" i="2"/>
  <c r="S515" i="2"/>
  <c r="S516" i="2"/>
  <c r="S517" i="2"/>
  <c r="S518" i="2"/>
  <c r="S519" i="2"/>
  <c r="S520" i="2"/>
  <c r="S521" i="2"/>
  <c r="S522" i="2"/>
  <c r="S523" i="2"/>
  <c r="S524" i="2"/>
  <c r="S525" i="2"/>
  <c r="S526" i="2"/>
  <c r="S527" i="2"/>
  <c r="S528" i="2"/>
  <c r="S529" i="2"/>
  <c r="S530" i="2"/>
  <c r="S531" i="2"/>
  <c r="S532" i="2"/>
  <c r="S533" i="2"/>
  <c r="S534" i="2"/>
  <c r="S535" i="2"/>
  <c r="S536" i="2"/>
  <c r="S537" i="2"/>
  <c r="S538" i="2"/>
  <c r="S539" i="2"/>
  <c r="S540" i="2"/>
  <c r="S541" i="2"/>
  <c r="S542" i="2"/>
  <c r="S543" i="2"/>
  <c r="S544" i="2"/>
  <c r="S545" i="2"/>
  <c r="S546" i="2"/>
  <c r="S547" i="2"/>
  <c r="S548" i="2"/>
  <c r="S549" i="2"/>
  <c r="S550" i="2"/>
  <c r="S551" i="2"/>
  <c r="S552" i="2"/>
  <c r="S553" i="2"/>
  <c r="S554" i="2"/>
  <c r="S555" i="2"/>
  <c r="S556" i="2"/>
  <c r="S557" i="2"/>
  <c r="S558" i="2"/>
  <c r="S559" i="2"/>
  <c r="S560" i="2"/>
  <c r="S561" i="2"/>
  <c r="S562" i="2"/>
  <c r="S563" i="2"/>
  <c r="S564" i="2"/>
  <c r="S565" i="2"/>
  <c r="S566" i="2"/>
  <c r="S567" i="2"/>
  <c r="S568" i="2"/>
  <c r="S569" i="2"/>
  <c r="S570" i="2"/>
  <c r="S571" i="2"/>
  <c r="S572" i="2"/>
  <c r="S573" i="2"/>
  <c r="S574" i="2"/>
  <c r="S575" i="2"/>
  <c r="S576" i="2"/>
  <c r="S577" i="2"/>
  <c r="S578" i="2"/>
  <c r="S579" i="2"/>
  <c r="S580" i="2"/>
  <c r="S581" i="2"/>
  <c r="S582" i="2"/>
  <c r="S583" i="2"/>
  <c r="S584" i="2"/>
  <c r="S585" i="2"/>
  <c r="S586" i="2"/>
  <c r="S587" i="2"/>
  <c r="S588" i="2"/>
  <c r="S589" i="2"/>
  <c r="S590" i="2"/>
  <c r="S591" i="2"/>
  <c r="S592" i="2"/>
  <c r="S593" i="2"/>
  <c r="S594" i="2"/>
  <c r="S595" i="2"/>
  <c r="S596" i="2"/>
  <c r="S597" i="2"/>
  <c r="S598" i="2"/>
  <c r="S599" i="2"/>
  <c r="S600" i="2"/>
  <c r="S601" i="2"/>
  <c r="S602" i="2"/>
  <c r="S603" i="2"/>
  <c r="S604" i="2"/>
  <c r="S605" i="2"/>
  <c r="S606" i="2"/>
  <c r="S607" i="2"/>
  <c r="S608" i="2"/>
  <c r="S609" i="2"/>
  <c r="S610" i="2"/>
  <c r="S611" i="2"/>
  <c r="S612" i="2"/>
  <c r="S613" i="2"/>
  <c r="S614" i="2"/>
  <c r="S615" i="2"/>
  <c r="S616" i="2"/>
  <c r="S617" i="2"/>
  <c r="S618" i="2"/>
  <c r="S619" i="2"/>
  <c r="S620" i="2"/>
  <c r="S621" i="2"/>
  <c r="S622" i="2"/>
  <c r="S623" i="2"/>
  <c r="S624" i="2"/>
  <c r="S625" i="2"/>
  <c r="S626" i="2"/>
  <c r="S627" i="2"/>
  <c r="S628" i="2"/>
  <c r="S629" i="2"/>
  <c r="S630" i="2"/>
  <c r="S631" i="2"/>
  <c r="S632" i="2"/>
  <c r="S633" i="2"/>
  <c r="S634" i="2"/>
  <c r="S635" i="2"/>
  <c r="S636" i="2"/>
  <c r="S637" i="2"/>
  <c r="S638" i="2"/>
  <c r="S639" i="2"/>
  <c r="S640" i="2"/>
  <c r="S641" i="2"/>
  <c r="S642" i="2"/>
  <c r="S643" i="2"/>
  <c r="S644" i="2"/>
  <c r="S645" i="2"/>
  <c r="S646" i="2"/>
  <c r="S647" i="2"/>
  <c r="S648" i="2"/>
  <c r="S649" i="2"/>
  <c r="S650" i="2"/>
  <c r="S651" i="2"/>
  <c r="R3" i="2"/>
  <c r="R4" i="2"/>
  <c r="R5" i="2"/>
  <c r="R6" i="2"/>
  <c r="R7" i="2"/>
  <c r="R8" i="2"/>
  <c r="R9" i="2"/>
  <c r="R11" i="2"/>
  <c r="R12" i="2"/>
  <c r="R13" i="2"/>
  <c r="R14" i="2"/>
  <c r="R15" i="2"/>
  <c r="R16" i="2"/>
  <c r="R17" i="2"/>
  <c r="R18" i="2"/>
  <c r="R19" i="2"/>
  <c r="R20" i="2"/>
  <c r="R21" i="2"/>
  <c r="R22" i="2"/>
  <c r="R23" i="2"/>
  <c r="R24" i="2"/>
  <c r="R25" i="2"/>
  <c r="R26" i="2"/>
  <c r="R27" i="2"/>
  <c r="R28" i="2"/>
  <c r="R29" i="2"/>
  <c r="R30" i="2"/>
  <c r="R31" i="2"/>
  <c r="R32" i="2"/>
  <c r="R33" i="2"/>
  <c r="R34" i="2"/>
  <c r="R35" i="2"/>
  <c r="R36" i="2"/>
  <c r="R37" i="2"/>
  <c r="R38" i="2"/>
  <c r="R39" i="2"/>
  <c r="R40" i="2"/>
  <c r="R41" i="2"/>
  <c r="R42" i="2"/>
  <c r="R43" i="2"/>
  <c r="R44" i="2"/>
  <c r="R45" i="2"/>
  <c r="R46" i="2"/>
  <c r="R47" i="2"/>
  <c r="R48" i="2"/>
  <c r="R49" i="2"/>
  <c r="R50" i="2"/>
  <c r="R51" i="2"/>
  <c r="R52" i="2"/>
  <c r="R53" i="2"/>
  <c r="R54" i="2"/>
  <c r="R55" i="2"/>
  <c r="R56" i="2"/>
  <c r="R57" i="2"/>
  <c r="R58" i="2"/>
  <c r="R59" i="2"/>
  <c r="R60" i="2"/>
  <c r="R61" i="2"/>
  <c r="R62" i="2"/>
  <c r="R63" i="2"/>
  <c r="R64" i="2"/>
  <c r="R65" i="2"/>
  <c r="R66" i="2"/>
  <c r="R67" i="2"/>
  <c r="R68" i="2"/>
  <c r="R69" i="2"/>
  <c r="R70" i="2"/>
  <c r="R71" i="2"/>
  <c r="R72" i="2"/>
  <c r="R73" i="2"/>
  <c r="R74" i="2"/>
  <c r="R75" i="2"/>
  <c r="R76" i="2"/>
  <c r="R77" i="2"/>
  <c r="R78" i="2"/>
  <c r="R79" i="2"/>
  <c r="R80" i="2"/>
  <c r="R81" i="2"/>
  <c r="R82" i="2"/>
  <c r="R83" i="2"/>
  <c r="R84" i="2"/>
  <c r="R85" i="2"/>
  <c r="R86" i="2"/>
  <c r="R87" i="2"/>
  <c r="R88" i="2"/>
  <c r="R89" i="2"/>
  <c r="R90" i="2"/>
  <c r="R91" i="2"/>
  <c r="R92" i="2"/>
  <c r="R93" i="2"/>
  <c r="R94" i="2"/>
  <c r="R95" i="2"/>
  <c r="R96" i="2"/>
  <c r="R97" i="2"/>
  <c r="R98" i="2"/>
  <c r="R99" i="2"/>
  <c r="R100" i="2"/>
  <c r="R101" i="2"/>
  <c r="R102" i="2"/>
  <c r="R103" i="2"/>
  <c r="R104" i="2"/>
  <c r="R105" i="2"/>
  <c r="R106" i="2"/>
  <c r="R107" i="2"/>
  <c r="R108" i="2"/>
  <c r="R109" i="2"/>
  <c r="R110" i="2"/>
  <c r="R111" i="2"/>
  <c r="R112" i="2"/>
  <c r="R113" i="2"/>
  <c r="R114" i="2"/>
  <c r="R115" i="2"/>
  <c r="R116" i="2"/>
  <c r="R117" i="2"/>
  <c r="R118" i="2"/>
  <c r="R119" i="2"/>
  <c r="R120" i="2"/>
  <c r="R121" i="2"/>
  <c r="R122" i="2"/>
  <c r="R123" i="2"/>
  <c r="R124" i="2"/>
  <c r="R125" i="2"/>
  <c r="R126" i="2"/>
  <c r="R127" i="2"/>
  <c r="R128" i="2"/>
  <c r="R129" i="2"/>
  <c r="R130" i="2"/>
  <c r="R131" i="2"/>
  <c r="R132" i="2"/>
  <c r="R133" i="2"/>
  <c r="R134" i="2"/>
  <c r="R135" i="2"/>
  <c r="R136" i="2"/>
  <c r="R137" i="2"/>
  <c r="R138" i="2"/>
  <c r="R139" i="2"/>
  <c r="R140" i="2"/>
  <c r="R141" i="2"/>
  <c r="R142" i="2"/>
  <c r="R143" i="2"/>
  <c r="R144" i="2"/>
  <c r="R145" i="2"/>
  <c r="R146" i="2"/>
  <c r="R147" i="2"/>
  <c r="R148" i="2"/>
  <c r="R149" i="2"/>
  <c r="R150" i="2"/>
  <c r="R151" i="2"/>
  <c r="R152" i="2"/>
  <c r="R153" i="2"/>
  <c r="R154" i="2"/>
  <c r="R155" i="2"/>
  <c r="R156" i="2"/>
  <c r="R157" i="2"/>
  <c r="R158" i="2"/>
  <c r="R159" i="2"/>
  <c r="R160" i="2"/>
  <c r="R161" i="2"/>
  <c r="R162" i="2"/>
  <c r="R163" i="2"/>
  <c r="R164" i="2"/>
  <c r="R165" i="2"/>
  <c r="R166" i="2"/>
  <c r="R167" i="2"/>
  <c r="R168" i="2"/>
  <c r="R169" i="2"/>
  <c r="R170" i="2"/>
  <c r="R171" i="2"/>
  <c r="R172" i="2"/>
  <c r="R173" i="2"/>
  <c r="R174" i="2"/>
  <c r="R175" i="2"/>
  <c r="R176" i="2"/>
  <c r="R177" i="2"/>
  <c r="R178" i="2"/>
  <c r="R179" i="2"/>
  <c r="R180" i="2"/>
  <c r="R181" i="2"/>
  <c r="R182" i="2"/>
  <c r="R183" i="2"/>
  <c r="R184" i="2"/>
  <c r="R185" i="2"/>
  <c r="R186" i="2"/>
  <c r="R187" i="2"/>
  <c r="R188" i="2"/>
  <c r="R189" i="2"/>
  <c r="R190" i="2"/>
  <c r="R191" i="2"/>
  <c r="R192" i="2"/>
  <c r="R193" i="2"/>
  <c r="R194" i="2"/>
  <c r="R195" i="2"/>
  <c r="R196" i="2"/>
  <c r="R197" i="2"/>
  <c r="R198" i="2"/>
  <c r="R199" i="2"/>
  <c r="R200" i="2"/>
  <c r="R201" i="2"/>
  <c r="R202" i="2"/>
  <c r="R203" i="2"/>
  <c r="R204" i="2"/>
  <c r="R205" i="2"/>
  <c r="R206" i="2"/>
  <c r="R207" i="2"/>
  <c r="R208" i="2"/>
  <c r="R209" i="2"/>
  <c r="R210" i="2"/>
  <c r="R211" i="2"/>
  <c r="R212" i="2"/>
  <c r="R213" i="2"/>
  <c r="R214" i="2"/>
  <c r="R215" i="2"/>
  <c r="R216" i="2"/>
  <c r="R217" i="2"/>
  <c r="R218" i="2"/>
  <c r="R219" i="2"/>
  <c r="R220" i="2"/>
  <c r="R221" i="2"/>
  <c r="R222" i="2"/>
  <c r="R223" i="2"/>
  <c r="R224" i="2"/>
  <c r="R225" i="2"/>
  <c r="R226" i="2"/>
  <c r="R227" i="2"/>
  <c r="R228" i="2"/>
  <c r="R229" i="2"/>
  <c r="R230" i="2"/>
  <c r="R231" i="2"/>
  <c r="R232" i="2"/>
  <c r="R233" i="2"/>
  <c r="R234" i="2"/>
  <c r="R235" i="2"/>
  <c r="R236" i="2"/>
  <c r="R237" i="2"/>
  <c r="R238" i="2"/>
  <c r="R239" i="2"/>
  <c r="R240" i="2"/>
  <c r="R241" i="2"/>
  <c r="R242" i="2"/>
  <c r="R243" i="2"/>
  <c r="R244" i="2"/>
  <c r="R245" i="2"/>
  <c r="R246" i="2"/>
  <c r="R247" i="2"/>
  <c r="R248" i="2"/>
  <c r="R249" i="2"/>
  <c r="R250" i="2"/>
  <c r="R251" i="2"/>
  <c r="R252" i="2"/>
  <c r="R253" i="2"/>
  <c r="R254" i="2"/>
  <c r="R255" i="2"/>
  <c r="R256" i="2"/>
  <c r="R257" i="2"/>
  <c r="R258" i="2"/>
  <c r="R259" i="2"/>
  <c r="R260" i="2"/>
  <c r="R261" i="2"/>
  <c r="R262" i="2"/>
  <c r="R263" i="2"/>
  <c r="R264" i="2"/>
  <c r="R265" i="2"/>
  <c r="R266" i="2"/>
  <c r="R267" i="2"/>
  <c r="R268" i="2"/>
  <c r="R269" i="2"/>
  <c r="R270" i="2"/>
  <c r="R271" i="2"/>
  <c r="R272" i="2"/>
  <c r="R273" i="2"/>
  <c r="R274" i="2"/>
  <c r="R275" i="2"/>
  <c r="R276" i="2"/>
  <c r="R277" i="2"/>
  <c r="R278" i="2"/>
  <c r="R279" i="2"/>
  <c r="R280" i="2"/>
  <c r="R281" i="2"/>
  <c r="R282" i="2"/>
  <c r="R283" i="2"/>
  <c r="R284" i="2"/>
  <c r="R285" i="2"/>
  <c r="R286" i="2"/>
  <c r="R287" i="2"/>
  <c r="R288" i="2"/>
  <c r="R289" i="2"/>
  <c r="R290" i="2"/>
  <c r="R291" i="2"/>
  <c r="R292" i="2"/>
  <c r="R293" i="2"/>
  <c r="R294" i="2"/>
  <c r="R295" i="2"/>
  <c r="R296" i="2"/>
  <c r="R297" i="2"/>
  <c r="R298" i="2"/>
  <c r="R299" i="2"/>
  <c r="R300" i="2"/>
  <c r="R301" i="2"/>
  <c r="R302" i="2"/>
  <c r="R303" i="2"/>
  <c r="R304" i="2"/>
  <c r="R305" i="2"/>
  <c r="R306" i="2"/>
  <c r="R307" i="2"/>
  <c r="R308" i="2"/>
  <c r="R309" i="2"/>
  <c r="R310" i="2"/>
  <c r="R311" i="2"/>
  <c r="R312" i="2"/>
  <c r="R313" i="2"/>
  <c r="R314" i="2"/>
  <c r="R315" i="2"/>
  <c r="R316" i="2"/>
  <c r="R317" i="2"/>
  <c r="R318" i="2"/>
  <c r="R319" i="2"/>
  <c r="R320" i="2"/>
  <c r="R321" i="2"/>
  <c r="R322" i="2"/>
  <c r="R323" i="2"/>
  <c r="R324" i="2"/>
  <c r="R325" i="2"/>
  <c r="R326" i="2"/>
  <c r="R327" i="2"/>
  <c r="R328" i="2"/>
  <c r="R329" i="2"/>
  <c r="R330" i="2"/>
  <c r="R331" i="2"/>
  <c r="R332" i="2"/>
  <c r="R333" i="2"/>
  <c r="R334" i="2"/>
  <c r="R335" i="2"/>
  <c r="R336" i="2"/>
  <c r="R337" i="2"/>
  <c r="R338" i="2"/>
  <c r="R339" i="2"/>
  <c r="R340" i="2"/>
  <c r="R341" i="2"/>
  <c r="R342" i="2"/>
  <c r="R343" i="2"/>
  <c r="R344" i="2"/>
  <c r="R345" i="2"/>
  <c r="R346" i="2"/>
  <c r="R347" i="2"/>
  <c r="R348" i="2"/>
  <c r="R349" i="2"/>
  <c r="R350" i="2"/>
  <c r="R351" i="2"/>
  <c r="R352" i="2"/>
  <c r="R353" i="2"/>
  <c r="R354" i="2"/>
  <c r="R355" i="2"/>
  <c r="R356" i="2"/>
  <c r="R357" i="2"/>
  <c r="R358" i="2"/>
  <c r="R359" i="2"/>
  <c r="R360" i="2"/>
  <c r="R361" i="2"/>
  <c r="R362" i="2"/>
  <c r="R363" i="2"/>
  <c r="R364" i="2"/>
  <c r="R365" i="2"/>
  <c r="R366" i="2"/>
  <c r="R367" i="2"/>
  <c r="R368" i="2"/>
  <c r="R369" i="2"/>
  <c r="R370" i="2"/>
  <c r="R371" i="2"/>
  <c r="R372" i="2"/>
  <c r="R373" i="2"/>
  <c r="R374" i="2"/>
  <c r="R375" i="2"/>
  <c r="R376" i="2"/>
  <c r="R377" i="2"/>
  <c r="R378" i="2"/>
  <c r="R379" i="2"/>
  <c r="R380" i="2"/>
  <c r="R381" i="2"/>
  <c r="R382" i="2"/>
  <c r="R383" i="2"/>
  <c r="R384" i="2"/>
  <c r="R385" i="2"/>
  <c r="R386" i="2"/>
  <c r="R387" i="2"/>
  <c r="R388" i="2"/>
  <c r="R389" i="2"/>
  <c r="R390" i="2"/>
  <c r="R391" i="2"/>
  <c r="R392" i="2"/>
  <c r="R393" i="2"/>
  <c r="R394" i="2"/>
  <c r="R395" i="2"/>
  <c r="R396" i="2"/>
  <c r="R397" i="2"/>
  <c r="R398" i="2"/>
  <c r="R399" i="2"/>
  <c r="R400" i="2"/>
  <c r="R401" i="2"/>
  <c r="R402" i="2"/>
  <c r="R403" i="2"/>
  <c r="R404" i="2"/>
  <c r="R405" i="2"/>
  <c r="R406" i="2"/>
  <c r="R407" i="2"/>
  <c r="R408" i="2"/>
  <c r="R409" i="2"/>
  <c r="R410" i="2"/>
  <c r="R411" i="2"/>
  <c r="R412" i="2"/>
  <c r="R413" i="2"/>
  <c r="R414" i="2"/>
  <c r="R415" i="2"/>
  <c r="R416" i="2"/>
  <c r="R417" i="2"/>
  <c r="R418" i="2"/>
  <c r="R419" i="2"/>
  <c r="R420" i="2"/>
  <c r="R421" i="2"/>
  <c r="R422" i="2"/>
  <c r="R423" i="2"/>
  <c r="R424" i="2"/>
  <c r="R425" i="2"/>
  <c r="R426" i="2"/>
  <c r="R427" i="2"/>
  <c r="R428" i="2"/>
  <c r="R429" i="2"/>
  <c r="R430" i="2"/>
  <c r="R431" i="2"/>
  <c r="R432" i="2"/>
  <c r="R433" i="2"/>
  <c r="R434" i="2"/>
  <c r="R435" i="2"/>
  <c r="R436" i="2"/>
  <c r="R437" i="2"/>
  <c r="R438" i="2"/>
  <c r="R439" i="2"/>
  <c r="R440" i="2"/>
  <c r="R441" i="2"/>
  <c r="R442" i="2"/>
  <c r="R443" i="2"/>
  <c r="R444" i="2"/>
  <c r="R445" i="2"/>
  <c r="R446" i="2"/>
  <c r="R447" i="2"/>
  <c r="R448" i="2"/>
  <c r="R449" i="2"/>
  <c r="R450" i="2"/>
  <c r="R451" i="2"/>
  <c r="R452" i="2"/>
  <c r="R453" i="2"/>
  <c r="R454" i="2"/>
  <c r="R455" i="2"/>
  <c r="R456" i="2"/>
  <c r="R457" i="2"/>
  <c r="R458" i="2"/>
  <c r="R459" i="2"/>
  <c r="R460" i="2"/>
  <c r="R461" i="2"/>
  <c r="R462" i="2"/>
  <c r="R463" i="2"/>
  <c r="R464" i="2"/>
  <c r="R465" i="2"/>
  <c r="R466" i="2"/>
  <c r="R467" i="2"/>
  <c r="R468" i="2"/>
  <c r="R469" i="2"/>
  <c r="R470" i="2"/>
  <c r="R471" i="2"/>
  <c r="R472" i="2"/>
  <c r="R473" i="2"/>
  <c r="R474" i="2"/>
  <c r="R475" i="2"/>
  <c r="R476" i="2"/>
  <c r="R477" i="2"/>
  <c r="R478" i="2"/>
  <c r="R479" i="2"/>
  <c r="R480" i="2"/>
  <c r="R481" i="2"/>
  <c r="R482" i="2"/>
  <c r="R483" i="2"/>
  <c r="R484" i="2"/>
  <c r="R485" i="2"/>
  <c r="R486" i="2"/>
  <c r="R487" i="2"/>
  <c r="R488" i="2"/>
  <c r="R489" i="2"/>
  <c r="R490" i="2"/>
  <c r="R491" i="2"/>
  <c r="R492" i="2"/>
  <c r="R493" i="2"/>
  <c r="R494" i="2"/>
  <c r="R495" i="2"/>
  <c r="R496" i="2"/>
  <c r="R497" i="2"/>
  <c r="R498" i="2"/>
  <c r="R499" i="2"/>
  <c r="R500" i="2"/>
  <c r="R501" i="2"/>
  <c r="R502" i="2"/>
  <c r="R503" i="2"/>
  <c r="R504" i="2"/>
  <c r="R505" i="2"/>
  <c r="R506" i="2"/>
  <c r="R507" i="2"/>
  <c r="R508" i="2"/>
  <c r="R509" i="2"/>
  <c r="R510" i="2"/>
  <c r="R511" i="2"/>
  <c r="R512" i="2"/>
  <c r="R513" i="2"/>
  <c r="R514" i="2"/>
  <c r="R515" i="2"/>
  <c r="R516" i="2"/>
  <c r="R517" i="2"/>
  <c r="R518" i="2"/>
  <c r="R519" i="2"/>
  <c r="R520" i="2"/>
  <c r="R521" i="2"/>
  <c r="R522" i="2"/>
  <c r="R523" i="2"/>
  <c r="R524" i="2"/>
  <c r="R525" i="2"/>
  <c r="R526" i="2"/>
  <c r="R527" i="2"/>
  <c r="R528" i="2"/>
  <c r="R529" i="2"/>
  <c r="R530" i="2"/>
  <c r="R531" i="2"/>
  <c r="R532" i="2"/>
  <c r="R533" i="2"/>
  <c r="R534" i="2"/>
  <c r="R535" i="2"/>
  <c r="R536" i="2"/>
  <c r="R537" i="2"/>
  <c r="R538" i="2"/>
  <c r="R539" i="2"/>
  <c r="R540" i="2"/>
  <c r="R541" i="2"/>
  <c r="R542" i="2"/>
  <c r="R543" i="2"/>
  <c r="R544" i="2"/>
  <c r="R545" i="2"/>
  <c r="R546" i="2"/>
  <c r="R547" i="2"/>
  <c r="R548" i="2"/>
  <c r="R549" i="2"/>
  <c r="R550" i="2"/>
  <c r="R551" i="2"/>
  <c r="R552" i="2"/>
  <c r="R553" i="2"/>
  <c r="R554" i="2"/>
  <c r="R555" i="2"/>
  <c r="R556" i="2"/>
  <c r="R557" i="2"/>
  <c r="R558" i="2"/>
  <c r="R559" i="2"/>
  <c r="R560" i="2"/>
  <c r="R561" i="2"/>
  <c r="R562" i="2"/>
  <c r="R563" i="2"/>
  <c r="R564" i="2"/>
  <c r="R565" i="2"/>
  <c r="R566" i="2"/>
  <c r="R567" i="2"/>
  <c r="R568" i="2"/>
  <c r="R569" i="2"/>
  <c r="R570" i="2"/>
  <c r="R571" i="2"/>
  <c r="R572" i="2"/>
  <c r="R573" i="2"/>
  <c r="R574" i="2"/>
  <c r="R575" i="2"/>
  <c r="R576" i="2"/>
  <c r="R577" i="2"/>
  <c r="R578" i="2"/>
  <c r="R579" i="2"/>
  <c r="R580" i="2"/>
  <c r="R581" i="2"/>
  <c r="R582" i="2"/>
  <c r="R583" i="2"/>
  <c r="R584" i="2"/>
  <c r="R585" i="2"/>
  <c r="R586" i="2"/>
  <c r="R587" i="2"/>
  <c r="R588" i="2"/>
  <c r="R589" i="2"/>
  <c r="R590" i="2"/>
  <c r="R591" i="2"/>
  <c r="R592" i="2"/>
  <c r="R593" i="2"/>
  <c r="R594" i="2"/>
  <c r="R595" i="2"/>
  <c r="R596" i="2"/>
  <c r="R597" i="2"/>
  <c r="R598" i="2"/>
  <c r="R599" i="2"/>
  <c r="R600" i="2"/>
  <c r="R601" i="2"/>
  <c r="R602" i="2"/>
  <c r="R603" i="2"/>
  <c r="R604" i="2"/>
  <c r="R605" i="2"/>
  <c r="R606" i="2"/>
  <c r="R607" i="2"/>
  <c r="R608" i="2"/>
  <c r="R609" i="2"/>
  <c r="R610" i="2"/>
  <c r="R611" i="2"/>
  <c r="R612" i="2"/>
  <c r="R613" i="2"/>
  <c r="R614" i="2"/>
  <c r="R615" i="2"/>
  <c r="R616" i="2"/>
  <c r="R617" i="2"/>
  <c r="R618" i="2"/>
  <c r="R619" i="2"/>
  <c r="R620" i="2"/>
  <c r="R621" i="2"/>
  <c r="R622" i="2"/>
  <c r="R623" i="2"/>
  <c r="R624" i="2"/>
  <c r="R625" i="2"/>
  <c r="R626" i="2"/>
  <c r="R627" i="2"/>
  <c r="R628" i="2"/>
  <c r="R629" i="2"/>
  <c r="R630" i="2"/>
  <c r="R631" i="2"/>
  <c r="R632" i="2"/>
  <c r="R633" i="2"/>
  <c r="R634" i="2"/>
  <c r="R635" i="2"/>
  <c r="R636" i="2"/>
  <c r="R637" i="2"/>
  <c r="R638" i="2"/>
  <c r="R639" i="2"/>
  <c r="R640" i="2"/>
  <c r="R641" i="2"/>
  <c r="R642" i="2"/>
  <c r="R643" i="2"/>
  <c r="R644" i="2"/>
  <c r="R645" i="2"/>
  <c r="R646" i="2"/>
  <c r="R647" i="2"/>
  <c r="R648" i="2"/>
  <c r="R649" i="2"/>
  <c r="R650" i="2"/>
  <c r="R651" i="2"/>
  <c r="R2" i="2"/>
  <c r="Q3" i="2"/>
  <c r="Q4" i="2"/>
  <c r="Q5" i="2"/>
  <c r="Q6" i="2"/>
  <c r="Q7" i="2"/>
  <c r="Q8" i="2"/>
  <c r="Q9" i="2"/>
  <c r="Q10" i="2"/>
  <c r="Q11" i="2"/>
  <c r="Q12" i="2"/>
  <c r="Q13" i="2"/>
  <c r="Q14" i="2"/>
  <c r="Q15" i="2"/>
  <c r="Q16" i="2"/>
  <c r="Q17" i="2"/>
  <c r="Q18" i="2"/>
  <c r="Q19" i="2"/>
  <c r="Q20" i="2"/>
  <c r="Q21" i="2"/>
  <c r="Q22" i="2"/>
  <c r="Q23" i="2"/>
  <c r="Q24" i="2"/>
  <c r="Q25" i="2"/>
  <c r="Q26" i="2"/>
  <c r="Q27" i="2"/>
  <c r="Q28" i="2"/>
  <c r="Q29" i="2"/>
  <c r="Q30" i="2"/>
  <c r="Q31" i="2"/>
  <c r="Q32" i="2"/>
  <c r="Q33" i="2"/>
  <c r="Q34" i="2"/>
  <c r="Q35" i="2"/>
  <c r="Q36" i="2"/>
  <c r="Q37" i="2"/>
  <c r="Q38" i="2"/>
  <c r="Q39" i="2"/>
  <c r="Q40" i="2"/>
  <c r="Q41" i="2"/>
  <c r="Q42" i="2"/>
  <c r="Q43" i="2"/>
  <c r="Q44" i="2"/>
  <c r="Q45" i="2"/>
  <c r="Q46" i="2"/>
  <c r="Q47" i="2"/>
  <c r="Q48" i="2"/>
  <c r="Q49" i="2"/>
  <c r="Q50" i="2"/>
  <c r="Q51" i="2"/>
  <c r="Q52" i="2"/>
  <c r="Q53" i="2"/>
  <c r="Q54" i="2"/>
  <c r="Q55" i="2"/>
  <c r="Q56" i="2"/>
  <c r="Q57" i="2"/>
  <c r="Q58" i="2"/>
  <c r="Q59" i="2"/>
  <c r="Q60" i="2"/>
  <c r="Q61" i="2"/>
  <c r="Q62" i="2"/>
  <c r="Q63" i="2"/>
  <c r="Q64" i="2"/>
  <c r="Q65" i="2"/>
  <c r="Q66" i="2"/>
  <c r="Q67" i="2"/>
  <c r="Q68" i="2"/>
  <c r="Q69" i="2"/>
  <c r="Q70" i="2"/>
  <c r="Q71" i="2"/>
  <c r="Q72" i="2"/>
  <c r="Q73" i="2"/>
  <c r="Q74" i="2"/>
  <c r="Q75" i="2"/>
  <c r="Q76" i="2"/>
  <c r="Q77" i="2"/>
  <c r="Q78" i="2"/>
  <c r="Q79" i="2"/>
  <c r="Q80" i="2"/>
  <c r="Q81" i="2"/>
  <c r="Q82" i="2"/>
  <c r="Q83" i="2"/>
  <c r="Q84" i="2"/>
  <c r="Q85" i="2"/>
  <c r="Q86" i="2"/>
  <c r="Q87" i="2"/>
  <c r="Q88" i="2"/>
  <c r="Q89" i="2"/>
  <c r="Q90" i="2"/>
  <c r="Q91" i="2"/>
  <c r="Q92" i="2"/>
  <c r="Q93" i="2"/>
  <c r="Q94" i="2"/>
  <c r="Q95" i="2"/>
  <c r="Q96" i="2"/>
  <c r="Q97" i="2"/>
  <c r="Q98" i="2"/>
  <c r="Q99" i="2"/>
  <c r="Q100" i="2"/>
  <c r="Q101" i="2"/>
  <c r="Q102" i="2"/>
  <c r="Q103" i="2"/>
  <c r="Q104" i="2"/>
  <c r="Q105" i="2"/>
  <c r="Q106" i="2"/>
  <c r="Q107" i="2"/>
  <c r="Q108" i="2"/>
  <c r="Q109" i="2"/>
  <c r="Q110" i="2"/>
  <c r="Q111" i="2"/>
  <c r="Q112" i="2"/>
  <c r="Q113" i="2"/>
  <c r="Q114" i="2"/>
  <c r="Q115" i="2"/>
  <c r="Q116" i="2"/>
  <c r="Q117" i="2"/>
  <c r="Q118" i="2"/>
  <c r="Q119" i="2"/>
  <c r="Q120" i="2"/>
  <c r="Q121" i="2"/>
  <c r="Q122" i="2"/>
  <c r="Q123" i="2"/>
  <c r="Q124" i="2"/>
  <c r="Q125" i="2"/>
  <c r="Q126" i="2"/>
  <c r="Q127" i="2"/>
  <c r="Q128" i="2"/>
  <c r="Q129" i="2"/>
  <c r="Q130" i="2"/>
  <c r="Q131" i="2"/>
  <c r="Q132" i="2"/>
  <c r="Q133" i="2"/>
  <c r="Q134" i="2"/>
  <c r="Q135" i="2"/>
  <c r="Q136" i="2"/>
  <c r="Q137" i="2"/>
  <c r="Q138" i="2"/>
  <c r="Q139" i="2"/>
  <c r="Q140" i="2"/>
  <c r="Q141" i="2"/>
  <c r="Q142" i="2"/>
  <c r="Q143" i="2"/>
  <c r="Q144" i="2"/>
  <c r="Q145" i="2"/>
  <c r="Q146" i="2"/>
  <c r="Q147" i="2"/>
  <c r="Q148" i="2"/>
  <c r="Q149" i="2"/>
  <c r="Q150" i="2"/>
  <c r="Q151" i="2"/>
  <c r="Q152" i="2"/>
  <c r="Q153" i="2"/>
  <c r="Q154" i="2"/>
  <c r="Q155" i="2"/>
  <c r="Q156" i="2"/>
  <c r="Q157" i="2"/>
  <c r="Q158" i="2"/>
  <c r="Q159" i="2"/>
  <c r="Q160" i="2"/>
  <c r="Q161" i="2"/>
  <c r="Q162" i="2"/>
  <c r="Q163" i="2"/>
  <c r="Q164" i="2"/>
  <c r="Q165" i="2"/>
  <c r="Q166" i="2"/>
  <c r="Q167" i="2"/>
  <c r="Q168" i="2"/>
  <c r="Q169" i="2"/>
  <c r="Q170" i="2"/>
  <c r="Q171" i="2"/>
  <c r="Q172" i="2"/>
  <c r="Q173" i="2"/>
  <c r="Q174" i="2"/>
  <c r="Q175" i="2"/>
  <c r="Q176" i="2"/>
  <c r="Q177" i="2"/>
  <c r="Q178" i="2"/>
  <c r="Q179" i="2"/>
  <c r="Q180" i="2"/>
  <c r="Q181" i="2"/>
  <c r="Q182" i="2"/>
  <c r="Q183" i="2"/>
  <c r="Q184" i="2"/>
  <c r="Q185" i="2"/>
  <c r="Q186" i="2"/>
  <c r="Q187" i="2"/>
  <c r="Q188" i="2"/>
  <c r="Q189" i="2"/>
  <c r="Q190" i="2"/>
  <c r="Q191" i="2"/>
  <c r="Q192" i="2"/>
  <c r="Q193" i="2"/>
  <c r="Q194" i="2"/>
  <c r="Q195" i="2"/>
  <c r="Q196" i="2"/>
  <c r="Q197" i="2"/>
  <c r="Q198" i="2"/>
  <c r="Q199" i="2"/>
  <c r="Q200" i="2"/>
  <c r="Q201" i="2"/>
  <c r="Q202" i="2"/>
  <c r="Q203" i="2"/>
  <c r="Q204" i="2"/>
  <c r="Q205" i="2"/>
  <c r="Q206" i="2"/>
  <c r="Q207" i="2"/>
  <c r="Q208" i="2"/>
  <c r="Q209" i="2"/>
  <c r="Q210" i="2"/>
  <c r="Q211" i="2"/>
  <c r="Q212" i="2"/>
  <c r="Q213" i="2"/>
  <c r="Q214" i="2"/>
  <c r="Q215" i="2"/>
  <c r="Q216" i="2"/>
  <c r="Q217" i="2"/>
  <c r="Q218" i="2"/>
  <c r="Q219" i="2"/>
  <c r="Q220" i="2"/>
  <c r="Q221" i="2"/>
  <c r="Q222" i="2"/>
  <c r="Q223" i="2"/>
  <c r="Q224" i="2"/>
  <c r="Q225" i="2"/>
  <c r="Q226" i="2"/>
  <c r="Q227" i="2"/>
  <c r="Q228" i="2"/>
  <c r="Q229" i="2"/>
  <c r="Q230" i="2"/>
  <c r="Q231" i="2"/>
  <c r="Q232" i="2"/>
  <c r="Q233" i="2"/>
  <c r="Q234" i="2"/>
  <c r="Q235" i="2"/>
  <c r="Q236" i="2"/>
  <c r="Q237" i="2"/>
  <c r="Q238" i="2"/>
  <c r="Q239" i="2"/>
  <c r="Q240" i="2"/>
  <c r="Q241" i="2"/>
  <c r="Q242" i="2"/>
  <c r="Q243" i="2"/>
  <c r="Q244" i="2"/>
  <c r="Q245" i="2"/>
  <c r="Q246" i="2"/>
  <c r="Q247" i="2"/>
  <c r="Q248" i="2"/>
  <c r="Q249" i="2"/>
  <c r="Q250" i="2"/>
  <c r="Q251" i="2"/>
  <c r="Q252" i="2"/>
  <c r="Q253" i="2"/>
  <c r="Q254" i="2"/>
  <c r="Q255" i="2"/>
  <c r="Q256" i="2"/>
  <c r="Q257" i="2"/>
  <c r="Q258" i="2"/>
  <c r="Q259" i="2"/>
  <c r="Q260" i="2"/>
  <c r="Q261" i="2"/>
  <c r="Q262" i="2"/>
  <c r="Q263" i="2"/>
  <c r="Q264" i="2"/>
  <c r="Q265" i="2"/>
  <c r="Q266" i="2"/>
  <c r="Q267" i="2"/>
  <c r="Q268" i="2"/>
  <c r="Q269" i="2"/>
  <c r="Q270" i="2"/>
  <c r="Q271" i="2"/>
  <c r="Q272" i="2"/>
  <c r="Q273" i="2"/>
  <c r="Q274" i="2"/>
  <c r="Q275" i="2"/>
  <c r="Q276" i="2"/>
  <c r="Q277" i="2"/>
  <c r="Q278" i="2"/>
  <c r="Q279" i="2"/>
  <c r="Q280" i="2"/>
  <c r="Q281" i="2"/>
  <c r="Q282" i="2"/>
  <c r="Q283" i="2"/>
  <c r="Q284" i="2"/>
  <c r="Q285" i="2"/>
  <c r="Q286" i="2"/>
  <c r="Q287" i="2"/>
  <c r="Q288" i="2"/>
  <c r="Q289" i="2"/>
  <c r="Q290" i="2"/>
  <c r="Q291" i="2"/>
  <c r="Q292" i="2"/>
  <c r="Q293" i="2"/>
  <c r="Q294" i="2"/>
  <c r="Q295" i="2"/>
  <c r="Q296" i="2"/>
  <c r="Q297" i="2"/>
  <c r="Q298" i="2"/>
  <c r="Q299" i="2"/>
  <c r="Q300" i="2"/>
  <c r="Q301" i="2"/>
  <c r="Q302" i="2"/>
  <c r="Q303" i="2"/>
  <c r="Q304" i="2"/>
  <c r="Q305" i="2"/>
  <c r="Q306" i="2"/>
  <c r="Q307" i="2"/>
  <c r="Q308" i="2"/>
  <c r="Q309" i="2"/>
  <c r="Q310" i="2"/>
  <c r="Q311" i="2"/>
  <c r="Q312" i="2"/>
  <c r="Q313" i="2"/>
  <c r="Q314" i="2"/>
  <c r="Q315" i="2"/>
  <c r="Q316" i="2"/>
  <c r="Q317" i="2"/>
  <c r="Q318" i="2"/>
  <c r="Q319" i="2"/>
  <c r="Q320" i="2"/>
  <c r="Q321" i="2"/>
  <c r="Q322" i="2"/>
  <c r="Q323" i="2"/>
  <c r="Q324" i="2"/>
  <c r="Q325" i="2"/>
  <c r="Q326" i="2"/>
  <c r="Q327" i="2"/>
  <c r="Q328" i="2"/>
  <c r="Q329" i="2"/>
  <c r="Q330" i="2"/>
  <c r="Q331" i="2"/>
  <c r="Q332" i="2"/>
  <c r="Q333" i="2"/>
  <c r="Q334" i="2"/>
  <c r="Q335" i="2"/>
  <c r="Q336" i="2"/>
  <c r="Q337" i="2"/>
  <c r="Q338" i="2"/>
  <c r="Q339" i="2"/>
  <c r="Q340" i="2"/>
  <c r="Q341" i="2"/>
  <c r="Q342" i="2"/>
  <c r="Q343" i="2"/>
  <c r="Q344" i="2"/>
  <c r="Q345" i="2"/>
  <c r="Q346" i="2"/>
  <c r="Q347" i="2"/>
  <c r="Q348" i="2"/>
  <c r="Q349" i="2"/>
  <c r="Q350" i="2"/>
  <c r="Q351" i="2"/>
  <c r="Q352" i="2"/>
  <c r="Q353" i="2"/>
  <c r="Q354" i="2"/>
  <c r="Q355" i="2"/>
  <c r="Q356" i="2"/>
  <c r="Q357" i="2"/>
  <c r="Q358" i="2"/>
  <c r="Q359" i="2"/>
  <c r="Q360" i="2"/>
  <c r="Q361" i="2"/>
  <c r="Q362" i="2"/>
  <c r="Q363" i="2"/>
  <c r="Q364" i="2"/>
  <c r="Q365" i="2"/>
  <c r="Q366" i="2"/>
  <c r="Q367" i="2"/>
  <c r="Q368" i="2"/>
  <c r="Q369" i="2"/>
  <c r="Q370" i="2"/>
  <c r="Q371" i="2"/>
  <c r="Q372" i="2"/>
  <c r="Q373" i="2"/>
  <c r="Q374" i="2"/>
  <c r="Q375" i="2"/>
  <c r="Q376" i="2"/>
  <c r="Q377" i="2"/>
  <c r="Q378" i="2"/>
  <c r="Q379" i="2"/>
  <c r="Q380" i="2"/>
  <c r="Q381" i="2"/>
  <c r="Q382" i="2"/>
  <c r="Q383" i="2"/>
  <c r="Q384" i="2"/>
  <c r="Q385" i="2"/>
  <c r="Q386" i="2"/>
  <c r="Q387" i="2"/>
  <c r="Q388" i="2"/>
  <c r="Q389" i="2"/>
  <c r="Q390" i="2"/>
  <c r="Q391" i="2"/>
  <c r="Q392" i="2"/>
  <c r="Q393" i="2"/>
  <c r="Q394" i="2"/>
  <c r="Q395" i="2"/>
  <c r="Q396" i="2"/>
  <c r="Q397" i="2"/>
  <c r="Q398" i="2"/>
  <c r="Q399" i="2"/>
  <c r="Q400" i="2"/>
  <c r="Q401" i="2"/>
  <c r="Q402" i="2"/>
  <c r="Q403" i="2"/>
  <c r="Q404" i="2"/>
  <c r="Q405" i="2"/>
  <c r="Q406" i="2"/>
  <c r="Q407" i="2"/>
  <c r="Q408" i="2"/>
  <c r="Q409" i="2"/>
  <c r="Q410" i="2"/>
  <c r="Q411" i="2"/>
  <c r="Q412" i="2"/>
  <c r="Q413" i="2"/>
  <c r="Q414" i="2"/>
  <c r="Q415" i="2"/>
  <c r="Q416" i="2"/>
  <c r="Q417" i="2"/>
  <c r="Q418" i="2"/>
  <c r="Q419" i="2"/>
  <c r="Q420" i="2"/>
  <c r="Q421" i="2"/>
  <c r="Q422" i="2"/>
  <c r="Q423" i="2"/>
  <c r="Q424" i="2"/>
  <c r="Q425" i="2"/>
  <c r="Q426" i="2"/>
  <c r="Q427" i="2"/>
  <c r="Q428" i="2"/>
  <c r="Q429" i="2"/>
  <c r="Q430" i="2"/>
  <c r="Q431" i="2"/>
  <c r="Q432" i="2"/>
  <c r="Q433" i="2"/>
  <c r="Q434" i="2"/>
  <c r="Q435" i="2"/>
  <c r="Q436" i="2"/>
  <c r="Q437" i="2"/>
  <c r="Q438" i="2"/>
  <c r="Q439" i="2"/>
  <c r="Q440" i="2"/>
  <c r="Q441" i="2"/>
  <c r="Q442" i="2"/>
  <c r="Q443" i="2"/>
  <c r="Q444" i="2"/>
  <c r="Q445" i="2"/>
  <c r="Q446" i="2"/>
  <c r="Q447" i="2"/>
  <c r="Q448" i="2"/>
  <c r="Q449" i="2"/>
  <c r="Q450" i="2"/>
  <c r="Q451" i="2"/>
  <c r="Q452" i="2"/>
  <c r="Q453" i="2"/>
  <c r="Q454" i="2"/>
  <c r="Q455" i="2"/>
  <c r="Q456" i="2"/>
  <c r="Q457" i="2"/>
  <c r="Q458" i="2"/>
  <c r="Q459" i="2"/>
  <c r="Q460" i="2"/>
  <c r="Q461" i="2"/>
  <c r="Q462" i="2"/>
  <c r="Q463" i="2"/>
  <c r="Q464" i="2"/>
  <c r="Q465" i="2"/>
  <c r="Q466" i="2"/>
  <c r="Q467" i="2"/>
  <c r="Q468" i="2"/>
  <c r="Q469" i="2"/>
  <c r="Q470" i="2"/>
  <c r="Q471" i="2"/>
  <c r="Q472" i="2"/>
  <c r="Q473" i="2"/>
  <c r="Q474" i="2"/>
  <c r="Q475" i="2"/>
  <c r="Q476" i="2"/>
  <c r="Q477" i="2"/>
  <c r="Q478" i="2"/>
  <c r="Q479" i="2"/>
  <c r="Q480" i="2"/>
  <c r="Q481" i="2"/>
  <c r="Q482" i="2"/>
  <c r="Q483" i="2"/>
  <c r="Q484" i="2"/>
  <c r="Q485" i="2"/>
  <c r="Q486" i="2"/>
  <c r="Q487" i="2"/>
  <c r="Q488" i="2"/>
  <c r="Q489" i="2"/>
  <c r="Q490" i="2"/>
  <c r="Q491" i="2"/>
  <c r="Q492" i="2"/>
  <c r="Q493" i="2"/>
  <c r="Q494" i="2"/>
  <c r="Q495" i="2"/>
  <c r="Q496" i="2"/>
  <c r="Q497" i="2"/>
  <c r="Q498" i="2"/>
  <c r="Q499" i="2"/>
  <c r="Q500" i="2"/>
  <c r="Q501" i="2"/>
  <c r="Q502" i="2"/>
  <c r="Q503" i="2"/>
  <c r="Q504" i="2"/>
  <c r="Q505" i="2"/>
  <c r="Q506" i="2"/>
  <c r="Q507" i="2"/>
  <c r="Q508" i="2"/>
  <c r="Q509" i="2"/>
  <c r="Q510" i="2"/>
  <c r="Q511" i="2"/>
  <c r="Q512" i="2"/>
  <c r="Q513" i="2"/>
  <c r="Q514" i="2"/>
  <c r="Q515" i="2"/>
  <c r="Q516" i="2"/>
  <c r="Q517" i="2"/>
  <c r="Q518" i="2"/>
  <c r="Q519" i="2"/>
  <c r="Q520" i="2"/>
  <c r="Q521" i="2"/>
  <c r="Q522" i="2"/>
  <c r="Q523" i="2"/>
  <c r="Q524" i="2"/>
  <c r="Q525" i="2"/>
  <c r="Q526" i="2"/>
  <c r="Q527" i="2"/>
  <c r="Q528" i="2"/>
  <c r="Q529" i="2"/>
  <c r="Q530" i="2"/>
  <c r="Q531" i="2"/>
  <c r="Q532" i="2"/>
  <c r="Q533" i="2"/>
  <c r="Q534" i="2"/>
  <c r="Q535" i="2"/>
  <c r="Q536" i="2"/>
  <c r="Q537" i="2"/>
  <c r="Q538" i="2"/>
  <c r="Q539" i="2"/>
  <c r="Q540" i="2"/>
  <c r="Q541" i="2"/>
  <c r="Q542" i="2"/>
  <c r="Q543" i="2"/>
  <c r="Q544" i="2"/>
  <c r="Q545" i="2"/>
  <c r="Q546" i="2"/>
  <c r="Q547" i="2"/>
  <c r="Q548" i="2"/>
  <c r="Q549" i="2"/>
  <c r="Q550" i="2"/>
  <c r="Q551" i="2"/>
  <c r="Q552" i="2"/>
  <c r="Q553" i="2"/>
  <c r="Q554" i="2"/>
  <c r="Q555" i="2"/>
  <c r="Q556" i="2"/>
  <c r="Q557" i="2"/>
  <c r="Q558" i="2"/>
  <c r="Q559" i="2"/>
  <c r="Q560" i="2"/>
  <c r="Q561" i="2"/>
  <c r="Q562" i="2"/>
  <c r="Q563" i="2"/>
  <c r="Q564" i="2"/>
  <c r="Q565" i="2"/>
  <c r="Q566" i="2"/>
  <c r="Q567" i="2"/>
  <c r="Q568" i="2"/>
  <c r="Q569" i="2"/>
  <c r="Q570" i="2"/>
  <c r="Q571" i="2"/>
  <c r="Q572" i="2"/>
  <c r="Q573" i="2"/>
  <c r="Q574" i="2"/>
  <c r="Q575" i="2"/>
  <c r="Q576" i="2"/>
  <c r="Q577" i="2"/>
  <c r="Q578" i="2"/>
  <c r="Q579" i="2"/>
  <c r="Q580" i="2"/>
  <c r="Q581" i="2"/>
  <c r="Q582" i="2"/>
  <c r="Q583" i="2"/>
  <c r="Q584" i="2"/>
  <c r="Q585" i="2"/>
  <c r="Q586" i="2"/>
  <c r="Q587" i="2"/>
  <c r="Q588" i="2"/>
  <c r="Q589" i="2"/>
  <c r="Q590" i="2"/>
  <c r="Q591" i="2"/>
  <c r="Q592" i="2"/>
  <c r="Q593" i="2"/>
  <c r="Q594" i="2"/>
  <c r="Q595" i="2"/>
  <c r="Q596" i="2"/>
  <c r="Q597" i="2"/>
  <c r="Q598" i="2"/>
  <c r="Q599" i="2"/>
  <c r="Q600" i="2"/>
  <c r="Q601" i="2"/>
  <c r="Q602" i="2"/>
  <c r="Q603" i="2"/>
  <c r="Q604" i="2"/>
  <c r="Q605" i="2"/>
  <c r="Q606" i="2"/>
  <c r="Q607" i="2"/>
  <c r="Q608" i="2"/>
  <c r="Q609" i="2"/>
  <c r="Q610" i="2"/>
  <c r="Q611" i="2"/>
  <c r="Q612" i="2"/>
  <c r="Q613" i="2"/>
  <c r="Q614" i="2"/>
  <c r="Q615" i="2"/>
  <c r="Q616" i="2"/>
  <c r="Q617" i="2"/>
  <c r="Q618" i="2"/>
  <c r="Q619" i="2"/>
  <c r="Q620" i="2"/>
  <c r="Q621" i="2"/>
  <c r="Q622" i="2"/>
  <c r="Q623" i="2"/>
  <c r="Q624" i="2"/>
  <c r="Q625" i="2"/>
  <c r="Q626" i="2"/>
  <c r="Q627" i="2"/>
  <c r="Q628" i="2"/>
  <c r="Q629" i="2"/>
  <c r="Q630" i="2"/>
  <c r="Q631" i="2"/>
  <c r="Q632" i="2"/>
  <c r="Q633" i="2"/>
  <c r="Q634" i="2"/>
  <c r="Q635" i="2"/>
  <c r="Q636" i="2"/>
  <c r="Q637" i="2"/>
  <c r="Q638" i="2"/>
  <c r="Q639" i="2"/>
  <c r="Q640" i="2"/>
  <c r="Q641" i="2"/>
  <c r="Q642" i="2"/>
  <c r="Q643" i="2"/>
  <c r="Q644" i="2"/>
  <c r="Q645" i="2"/>
  <c r="Q646" i="2"/>
  <c r="Q647" i="2"/>
  <c r="Q648" i="2"/>
  <c r="Q649" i="2"/>
  <c r="Q650" i="2"/>
  <c r="Q651" i="2"/>
  <c r="Q2" i="2"/>
  <c r="P160" i="3"/>
  <c r="Q160" i="3" s="1"/>
  <c r="R160" i="3" s="1"/>
  <c r="P159" i="3"/>
  <c r="Q159" i="3" s="1"/>
  <c r="R159" i="3" s="1"/>
  <c r="O160" i="3"/>
  <c r="O159" i="3"/>
  <c r="C143" i="3"/>
  <c r="D143" i="3" s="1"/>
  <c r="A146" i="3" s="1"/>
  <c r="C139" i="3"/>
  <c r="D66" i="3"/>
  <c r="D67" i="3"/>
  <c r="C45" i="3"/>
  <c r="D57" i="3"/>
  <c r="C41" i="3"/>
  <c r="B23" i="3"/>
  <c r="D55" i="3"/>
  <c r="B18" i="3"/>
  <c r="B27" i="3"/>
  <c r="D59" i="3"/>
  <c r="B4" i="3"/>
  <c r="D58" i="3"/>
  <c r="C49" i="3"/>
  <c r="C32" i="3"/>
  <c r="C36" i="3"/>
  <c r="D60" i="3"/>
  <c r="D56" i="3"/>
  <c r="S159" i="3" l="1"/>
  <c r="S160" i="3"/>
  <c r="K86" i="3"/>
  <c r="K87" i="3"/>
  <c r="K85" i="3"/>
  <c r="F176" i="3"/>
  <c r="K176" i="3" s="1"/>
  <c r="B153" i="3"/>
  <c r="J176" i="3"/>
  <c r="K95" i="3"/>
  <c r="F175" i="3"/>
  <c r="K175" i="3" s="1"/>
  <c r="J175" i="3"/>
  <c r="F177" i="3"/>
  <c r="E179" i="3"/>
  <c r="E180" i="3" s="1"/>
  <c r="K94" i="3"/>
  <c r="K97" i="3"/>
  <c r="K93" i="3"/>
  <c r="I130" i="3"/>
  <c r="I128" i="3"/>
  <c r="I124" i="3"/>
  <c r="I129" i="3"/>
  <c r="I125" i="3"/>
  <c r="I131" i="3"/>
  <c r="I132" i="3"/>
  <c r="I118" i="3"/>
  <c r="I126" i="3"/>
  <c r="I123" i="3"/>
  <c r="I127" i="3"/>
  <c r="I121" i="3"/>
  <c r="I119" i="3"/>
  <c r="I120" i="3"/>
  <c r="I122" i="3"/>
  <c r="K96" i="3"/>
  <c r="I106" i="3"/>
  <c r="I110" i="3"/>
  <c r="I107" i="3"/>
  <c r="I109" i="3"/>
  <c r="I108" i="3"/>
  <c r="J66" i="3"/>
  <c r="J67" i="3"/>
  <c r="F180" i="3" l="1"/>
  <c r="K177" i="3" s="1"/>
  <c r="J177" i="3"/>
</calcChain>
</file>

<file path=xl/sharedStrings.xml><?xml version="1.0" encoding="utf-8"?>
<sst xmlns="http://schemas.openxmlformats.org/spreadsheetml/2006/main" count="11893" uniqueCount="749">
  <si>
    <t>Date</t>
  </si>
  <si>
    <t>Client</t>
  </si>
  <si>
    <t>Campaign_ID</t>
  </si>
  <si>
    <t>Platform</t>
  </si>
  <si>
    <t>Campaign_Name</t>
  </si>
  <si>
    <t>Ad_Spend (£)</t>
  </si>
  <si>
    <t>Impressions</t>
  </si>
  <si>
    <t>Clicks</t>
  </si>
  <si>
    <t>Leads</t>
  </si>
  <si>
    <t>Conversions</t>
  </si>
  <si>
    <t>Revenue (£)</t>
  </si>
  <si>
    <t>Region</t>
  </si>
  <si>
    <t>Service_Type</t>
  </si>
  <si>
    <t>Placement</t>
  </si>
  <si>
    <t>Ad_Creative</t>
  </si>
  <si>
    <t>Hook_Type</t>
  </si>
  <si>
    <t>CTR</t>
  </si>
  <si>
    <t>CVR</t>
  </si>
  <si>
    <t>CPL</t>
  </si>
  <si>
    <t>ROAS</t>
  </si>
  <si>
    <t>EcoGarden</t>
  </si>
  <si>
    <t>BrightHome</t>
  </si>
  <si>
    <t>GreenWindows</t>
  </si>
  <si>
    <t>SmartInsulate</t>
  </si>
  <si>
    <t>Roofing Pro UK</t>
  </si>
  <si>
    <t>CMP-6192</t>
  </si>
  <si>
    <t>CMP-0972</t>
  </si>
  <si>
    <t>CMP-9723</t>
  </si>
  <si>
    <t>CMP-6756</t>
  </si>
  <si>
    <t>CMP-4184</t>
  </si>
  <si>
    <t>CMP-8666</t>
  </si>
  <si>
    <t>CMP-2169</t>
  </si>
  <si>
    <t>CMP-5070</t>
  </si>
  <si>
    <t>CMP-2451</t>
  </si>
  <si>
    <t>CMP-4044</t>
  </si>
  <si>
    <t>CMP-5201</t>
  </si>
  <si>
    <t>CMP-0611</t>
  </si>
  <si>
    <t>CMP-8732</t>
  </si>
  <si>
    <t>CMP-7169</t>
  </si>
  <si>
    <t>CMP-1910</t>
  </si>
  <si>
    <t>CMP-3543</t>
  </si>
  <si>
    <t>CMP-2673</t>
  </si>
  <si>
    <t>CMP-7589</t>
  </si>
  <si>
    <t>CMP-7825</t>
  </si>
  <si>
    <t>CMP-9270</t>
  </si>
  <si>
    <t>CMP-6306</t>
  </si>
  <si>
    <t>CMP-9751</t>
  </si>
  <si>
    <t>CMP-2415</t>
  </si>
  <si>
    <t>CMP-5127</t>
  </si>
  <si>
    <t>CMP-2656</t>
  </si>
  <si>
    <t>CMP-1914</t>
  </si>
  <si>
    <t>CMP-0665</t>
  </si>
  <si>
    <t>CMP-0942</t>
  </si>
  <si>
    <t>CMP-8670</t>
  </si>
  <si>
    <t>CMP-8105</t>
  </si>
  <si>
    <t>CMP-7969</t>
  </si>
  <si>
    <t>CMP-1854</t>
  </si>
  <si>
    <t>CMP-9444</t>
  </si>
  <si>
    <t>CMP-4067</t>
  </si>
  <si>
    <t>CMP-6446</t>
  </si>
  <si>
    <t>CMP-2663</t>
  </si>
  <si>
    <t>CMP-7027</t>
  </si>
  <si>
    <t>CMP-0985</t>
  </si>
  <si>
    <t>CMP-8039</t>
  </si>
  <si>
    <t>CMP-3581</t>
  </si>
  <si>
    <t>CMP-4337</t>
  </si>
  <si>
    <t>CMP-9759</t>
  </si>
  <si>
    <t>CMP-0394</t>
  </si>
  <si>
    <t>CMP-2233</t>
  </si>
  <si>
    <t>CMP-3540</t>
  </si>
  <si>
    <t>CMP-9754</t>
  </si>
  <si>
    <t>CMP-1402</t>
  </si>
  <si>
    <t>CMP-3516</t>
  </si>
  <si>
    <t>CMP-5601</t>
  </si>
  <si>
    <t>CMP-1457</t>
  </si>
  <si>
    <t>CMP-0114</t>
  </si>
  <si>
    <t>CMP-0857</t>
  </si>
  <si>
    <t>CMP-4500</t>
  </si>
  <si>
    <t>CMP-4761</t>
  </si>
  <si>
    <t>CMP-4943</t>
  </si>
  <si>
    <t>CMP-5490</t>
  </si>
  <si>
    <t>CMP-9978</t>
  </si>
  <si>
    <t>CMP-7945</t>
  </si>
  <si>
    <t>CMP-2490</t>
  </si>
  <si>
    <t>CMP-0951</t>
  </si>
  <si>
    <t>CMP-4566</t>
  </si>
  <si>
    <t>CMP-4112</t>
  </si>
  <si>
    <t>CMP-7188</t>
  </si>
  <si>
    <t>CMP-8771</t>
  </si>
  <si>
    <t>CMP-9971</t>
  </si>
  <si>
    <t>CMP-7813</t>
  </si>
  <si>
    <t>CMP-3931</t>
  </si>
  <si>
    <t>CMP-7559</t>
  </si>
  <si>
    <t>CMP-4455</t>
  </si>
  <si>
    <t>CMP-2066</t>
  </si>
  <si>
    <t>CMP-6029</t>
  </si>
  <si>
    <t>CMP-7585</t>
  </si>
  <si>
    <t>CMP-5004</t>
  </si>
  <si>
    <t>CMP-5177</t>
  </si>
  <si>
    <t>CMP-8393</t>
  </si>
  <si>
    <t>CMP-9497</t>
  </si>
  <si>
    <t>CMP-6994</t>
  </si>
  <si>
    <t>CMP-9338</t>
  </si>
  <si>
    <t>CMP-6490</t>
  </si>
  <si>
    <t>CMP-0579</t>
  </si>
  <si>
    <t>CMP-2378</t>
  </si>
  <si>
    <t>CMP-6989</t>
  </si>
  <si>
    <t>CMP-9203</t>
  </si>
  <si>
    <t>CMP-2134</t>
  </si>
  <si>
    <t>CMP-2287</t>
  </si>
  <si>
    <t>CMP-7838</t>
  </si>
  <si>
    <t>CMP-5342</t>
  </si>
  <si>
    <t>CMP-5857</t>
  </si>
  <si>
    <t>CMP-3830</t>
  </si>
  <si>
    <t>CMP-2447</t>
  </si>
  <si>
    <t>CMP-3157</t>
  </si>
  <si>
    <t>CMP-8242</t>
  </si>
  <si>
    <t>CMP-7886</t>
  </si>
  <si>
    <t>CMP-6531</t>
  </si>
  <si>
    <t>CMP-8840</t>
  </si>
  <si>
    <t>CMP-8528</t>
  </si>
  <si>
    <t>CMP-8985</t>
  </si>
  <si>
    <t>CMP-6579</t>
  </si>
  <si>
    <t>CMP-1036</t>
  </si>
  <si>
    <t>CMP-2217</t>
  </si>
  <si>
    <t>CMP-7894</t>
  </si>
  <si>
    <t>CMP-6333</t>
  </si>
  <si>
    <t>CMP-9731</t>
  </si>
  <si>
    <t>CMP-0178</t>
  </si>
  <si>
    <t>CMP-4076</t>
  </si>
  <si>
    <t>CMP-3433</t>
  </si>
  <si>
    <t>CMP-2376</t>
  </si>
  <si>
    <t>CMP-0053</t>
  </si>
  <si>
    <t>CMP-6636</t>
  </si>
  <si>
    <t>CMP-5065</t>
  </si>
  <si>
    <t>CMP-0220</t>
  </si>
  <si>
    <t>CMP-4935</t>
  </si>
  <si>
    <t>CMP-7781</t>
  </si>
  <si>
    <t>CMP-1319</t>
  </si>
  <si>
    <t>CMP-4454</t>
  </si>
  <si>
    <t>CMP-9605</t>
  </si>
  <si>
    <t>CMP-9742</t>
  </si>
  <si>
    <t>CMP-3674</t>
  </si>
  <si>
    <t>CMP-4741</t>
  </si>
  <si>
    <t>CMP-3049</t>
  </si>
  <si>
    <t>CMP-5423</t>
  </si>
  <si>
    <t>CMP-1764</t>
  </si>
  <si>
    <t>CMP-6871</t>
  </si>
  <si>
    <t>CMP-7001</t>
  </si>
  <si>
    <t>CMP-9171</t>
  </si>
  <si>
    <t>CMP-1998</t>
  </si>
  <si>
    <t>CMP-2681</t>
  </si>
  <si>
    <t>CMP-5181</t>
  </si>
  <si>
    <t>CMP-1784</t>
  </si>
  <si>
    <t>CMP-1777</t>
  </si>
  <si>
    <t>CMP-0928</t>
  </si>
  <si>
    <t>CMP-7481</t>
  </si>
  <si>
    <t>CMP-8468</t>
  </si>
  <si>
    <t>CMP-2286</t>
  </si>
  <si>
    <t>CMP-3119</t>
  </si>
  <si>
    <t>CMP-7554</t>
  </si>
  <si>
    <t>CMP-8869</t>
  </si>
  <si>
    <t>CMP-6695</t>
  </si>
  <si>
    <t>CMP-2731</t>
  </si>
  <si>
    <t>CMP-9135</t>
  </si>
  <si>
    <t>CMP-1727</t>
  </si>
  <si>
    <t>CMP-9817</t>
  </si>
  <si>
    <t>CMP-0376</t>
  </si>
  <si>
    <t>CMP-7011</t>
  </si>
  <si>
    <t>CMP-6967</t>
  </si>
  <si>
    <t>CMP-6491</t>
  </si>
  <si>
    <t>CMP-0010</t>
  </si>
  <si>
    <t>CMP-8280</t>
  </si>
  <si>
    <t>CMP-2121</t>
  </si>
  <si>
    <t>CMP-5966</t>
  </si>
  <si>
    <t>CMP-2074</t>
  </si>
  <si>
    <t>CMP-7693</t>
  </si>
  <si>
    <t>CMP-9523</t>
  </si>
  <si>
    <t>CMP-8447</t>
  </si>
  <si>
    <t>CMP-3530</t>
  </si>
  <si>
    <t>CMP-0779</t>
  </si>
  <si>
    <t>CMP-6688</t>
  </si>
  <si>
    <t>CMP-3958</t>
  </si>
  <si>
    <t>CMP-6956</t>
  </si>
  <si>
    <t>CMP-3217</t>
  </si>
  <si>
    <t>CMP-3985</t>
  </si>
  <si>
    <t>CMP-7225</t>
  </si>
  <si>
    <t>CMP-0794</t>
  </si>
  <si>
    <t>CMP-8724</t>
  </si>
  <si>
    <t>CMP-2444</t>
  </si>
  <si>
    <t>CMP-3229</t>
  </si>
  <si>
    <t>CMP-5506</t>
  </si>
  <si>
    <t>CMP-3486</t>
  </si>
  <si>
    <t>CMP-4835</t>
  </si>
  <si>
    <t>CMP-3527</t>
  </si>
  <si>
    <t>CMP-5144</t>
  </si>
  <si>
    <t>CMP-3088</t>
  </si>
  <si>
    <t>CMP-9544</t>
  </si>
  <si>
    <t>CMP-7816</t>
  </si>
  <si>
    <t>CMP-0135</t>
  </si>
  <si>
    <t>CMP-4592</t>
  </si>
  <si>
    <t>CMP-9722</t>
  </si>
  <si>
    <t>CMP-5396</t>
  </si>
  <si>
    <t>CMP-0381</t>
  </si>
  <si>
    <t>CMP-2437</t>
  </si>
  <si>
    <t>CMP-5716</t>
  </si>
  <si>
    <t>CMP-9714</t>
  </si>
  <si>
    <t>CMP-4036</t>
  </si>
  <si>
    <t>CMP-4827</t>
  </si>
  <si>
    <t>CMP-4979</t>
  </si>
  <si>
    <t>CMP-6745</t>
  </si>
  <si>
    <t>CMP-7961</t>
  </si>
  <si>
    <t>CMP-6537</t>
  </si>
  <si>
    <t>CMP-3988</t>
  </si>
  <si>
    <t>CMP-2667</t>
  </si>
  <si>
    <t>CMP-5767</t>
  </si>
  <si>
    <t>CMP-6465</t>
  </si>
  <si>
    <t>CMP-6427</t>
  </si>
  <si>
    <t>CMP-3886</t>
  </si>
  <si>
    <t>CMP-1165</t>
  </si>
  <si>
    <t>CMP-8145</t>
  </si>
  <si>
    <t>CMP-9494</t>
  </si>
  <si>
    <t>CMP-7830</t>
  </si>
  <si>
    <t>CMP-0909</t>
  </si>
  <si>
    <t>CMP-1590</t>
  </si>
  <si>
    <t>CMP-0726</t>
  </si>
  <si>
    <t>CMP-8219</t>
  </si>
  <si>
    <t>CMP-4265</t>
  </si>
  <si>
    <t>CMP-4802</t>
  </si>
  <si>
    <t>CMP-7704</t>
  </si>
  <si>
    <t>CMP-5414</t>
  </si>
  <si>
    <t>CMP-8586</t>
  </si>
  <si>
    <t>CMP-1843</t>
  </si>
  <si>
    <t>CMP-2203</t>
  </si>
  <si>
    <t>CMP-6753</t>
  </si>
  <si>
    <t>CMP-6082</t>
  </si>
  <si>
    <t>CMP-3691</t>
  </si>
  <si>
    <t>CMP-9226</t>
  </si>
  <si>
    <t>CMP-6577</t>
  </si>
  <si>
    <t>CMP-1812</t>
  </si>
  <si>
    <t>CMP-2477</t>
  </si>
  <si>
    <t>CMP-8901</t>
  </si>
  <si>
    <t>CMP-2275</t>
  </si>
  <si>
    <t>CMP-2685</t>
  </si>
  <si>
    <t>CMP-0617</t>
  </si>
  <si>
    <t>CMP-7435</t>
  </si>
  <si>
    <t>CMP-2595</t>
  </si>
  <si>
    <t>CMP-8308</t>
  </si>
  <si>
    <t>CMP-6623</t>
  </si>
  <si>
    <t>CMP-4288</t>
  </si>
  <si>
    <t>CMP-5620</t>
  </si>
  <si>
    <t>CMP-6998</t>
  </si>
  <si>
    <t>CMP-9059</t>
  </si>
  <si>
    <t>CMP-1124</t>
  </si>
  <si>
    <t>CMP-2655</t>
  </si>
  <si>
    <t>CMP-6234</t>
  </si>
  <si>
    <t>CMP-7483</t>
  </si>
  <si>
    <t>CMP-6369</t>
  </si>
  <si>
    <t>CMP-4618</t>
  </si>
  <si>
    <t>CMP-2431</t>
  </si>
  <si>
    <t>CMP-8769</t>
  </si>
  <si>
    <t>CMP-1219</t>
  </si>
  <si>
    <t>CMP-1571</t>
  </si>
  <si>
    <t>CMP-0567</t>
  </si>
  <si>
    <t>CMP-0056</t>
  </si>
  <si>
    <t>CMP-9094</t>
  </si>
  <si>
    <t>CMP-9625</t>
  </si>
  <si>
    <t>CMP-5100</t>
  </si>
  <si>
    <t>CMP-5611</t>
  </si>
  <si>
    <t>CMP-5437</t>
  </si>
  <si>
    <t>CMP-7047</t>
  </si>
  <si>
    <t>CMP-4110</t>
  </si>
  <si>
    <t>CMP-6330</t>
  </si>
  <si>
    <t>CMP-4984</t>
  </si>
  <si>
    <t>CMP-3042</t>
  </si>
  <si>
    <t>CMP-4884</t>
  </si>
  <si>
    <t>CMP-2340</t>
  </si>
  <si>
    <t>CMP-2314</t>
  </si>
  <si>
    <t>CMP-1743</t>
  </si>
  <si>
    <t>CMP-3762</t>
  </si>
  <si>
    <t>CMP-7640</t>
  </si>
  <si>
    <t>CMP-3633</t>
  </si>
  <si>
    <t>CMP-6506</t>
  </si>
  <si>
    <t>CMP-4917</t>
  </si>
  <si>
    <t>CMP-4208</t>
  </si>
  <si>
    <t>CMP-6930</t>
  </si>
  <si>
    <t>CMP-8274</t>
  </si>
  <si>
    <t>CMP-3651</t>
  </si>
  <si>
    <t>CMP-8630</t>
  </si>
  <si>
    <t>CMP-5670</t>
  </si>
  <si>
    <t>CMP-5292</t>
  </si>
  <si>
    <t>CMP-8902</t>
  </si>
  <si>
    <t>CMP-0254</t>
  </si>
  <si>
    <t>CMP-5934</t>
  </si>
  <si>
    <t>CMP-8008</t>
  </si>
  <si>
    <t>CMP-5044</t>
  </si>
  <si>
    <t>CMP-6484</t>
  </si>
  <si>
    <t>CMP-7249</t>
  </si>
  <si>
    <t>CMP-8883</t>
  </si>
  <si>
    <t>CMP-7832</t>
  </si>
  <si>
    <t>CMP-4609</t>
  </si>
  <si>
    <t>CMP-8165</t>
  </si>
  <si>
    <t>CMP-3839</t>
  </si>
  <si>
    <t>CMP-6405</t>
  </si>
  <si>
    <t>CMP-9639</t>
  </si>
  <si>
    <t>CMP-9224</t>
  </si>
  <si>
    <t>CMP-3448</t>
  </si>
  <si>
    <t>CMP-5683</t>
  </si>
  <si>
    <t>CMP-4560</t>
  </si>
  <si>
    <t>CMP-4248</t>
  </si>
  <si>
    <t>CMP-9346</t>
  </si>
  <si>
    <t>CMP-0414</t>
  </si>
  <si>
    <t>CMP-8252</t>
  </si>
  <si>
    <t>CMP-9769</t>
  </si>
  <si>
    <t>CMP-5422</t>
  </si>
  <si>
    <t>CMP-1297</t>
  </si>
  <si>
    <t>CMP-3372</t>
  </si>
  <si>
    <t>CMP-8162</t>
  </si>
  <si>
    <t>CMP-9528</t>
  </si>
  <si>
    <t>CMP-1750</t>
  </si>
  <si>
    <t>CMP-0077</t>
  </si>
  <si>
    <t>CMP-8140</t>
  </si>
  <si>
    <t>CMP-6736</t>
  </si>
  <si>
    <t>CMP-6834</t>
  </si>
  <si>
    <t>CMP-6335</t>
  </si>
  <si>
    <t>CMP-7546</t>
  </si>
  <si>
    <t>CMP-6166</t>
  </si>
  <si>
    <t>CMP-2019</t>
  </si>
  <si>
    <t>CMP-1032</t>
  </si>
  <si>
    <t>CMP-6102</t>
  </si>
  <si>
    <t>CMP-8210</t>
  </si>
  <si>
    <t>CMP-8984</t>
  </si>
  <si>
    <t>CMP-7241</t>
  </si>
  <si>
    <t>CMP-5709</t>
  </si>
  <si>
    <t>CMP-6843</t>
  </si>
  <si>
    <t>CMP-0618</t>
  </si>
  <si>
    <t>CMP-1193</t>
  </si>
  <si>
    <t>CMP-5007</t>
  </si>
  <si>
    <t>CMP-1476</t>
  </si>
  <si>
    <t>CMP-8268</t>
  </si>
  <si>
    <t>CMP-5615</t>
  </si>
  <si>
    <t>CMP-7272</t>
  </si>
  <si>
    <t>CMP-7339</t>
  </si>
  <si>
    <t>CMP-8012</t>
  </si>
  <si>
    <t>CMP-0538</t>
  </si>
  <si>
    <t>CMP-9271</t>
  </si>
  <si>
    <t>CMP-0870</t>
  </si>
  <si>
    <t>CMP-9632</t>
  </si>
  <si>
    <t>CMP-3792</t>
  </si>
  <si>
    <t>CMP-1917</t>
  </si>
  <si>
    <t>CMP-2423</t>
  </si>
  <si>
    <t>CMP-3336</t>
  </si>
  <si>
    <t>CMP-2055</t>
  </si>
  <si>
    <t>CMP-1835</t>
  </si>
  <si>
    <t>CMP-2568</t>
  </si>
  <si>
    <t>CMP-6820</t>
  </si>
  <si>
    <t>CMP-8717</t>
  </si>
  <si>
    <t>CMP-3221</t>
  </si>
  <si>
    <t>CMP-6203</t>
  </si>
  <si>
    <t>CMP-9453</t>
  </si>
  <si>
    <t>CMP-8118</t>
  </si>
  <si>
    <t>CMP-4127</t>
  </si>
  <si>
    <t>CMP-0405</t>
  </si>
  <si>
    <t>CMP-5729</t>
  </si>
  <si>
    <t>CMP-1769</t>
  </si>
  <si>
    <t>CMP-3322</t>
  </si>
  <si>
    <t>CMP-8374</t>
  </si>
  <si>
    <t>CMP-5159</t>
  </si>
  <si>
    <t>CMP-7791</t>
  </si>
  <si>
    <t>CMP-6501</t>
  </si>
  <si>
    <t>CMP-8209</t>
  </si>
  <si>
    <t>CMP-4015</t>
  </si>
  <si>
    <t>CMP-7103</t>
  </si>
  <si>
    <t>CMP-5492</t>
  </si>
  <si>
    <t>CMP-3686</t>
  </si>
  <si>
    <t>CMP-2475</t>
  </si>
  <si>
    <t>CMP-6617</t>
  </si>
  <si>
    <t>CMP-1482</t>
  </si>
  <si>
    <t>CMP-0204</t>
  </si>
  <si>
    <t>CMP-5757</t>
  </si>
  <si>
    <t>CMP-7606</t>
  </si>
  <si>
    <t>CMP-5253</t>
  </si>
  <si>
    <t>CMP-0885</t>
  </si>
  <si>
    <t>CMP-3442</t>
  </si>
  <si>
    <t>CMP-8918</t>
  </si>
  <si>
    <t>CMP-9911</t>
  </si>
  <si>
    <t>CMP-5645</t>
  </si>
  <si>
    <t>CMP-1677</t>
  </si>
  <si>
    <t>CMP-8872</t>
  </si>
  <si>
    <t>CMP-2996</t>
  </si>
  <si>
    <t>CMP-3279</t>
  </si>
  <si>
    <t>CMP-5421</t>
  </si>
  <si>
    <t>CMP-1423</t>
  </si>
  <si>
    <t>CMP-1041</t>
  </si>
  <si>
    <t>CMP-9411</t>
  </si>
  <si>
    <t>CMP-3330</t>
  </si>
  <si>
    <t>CMP-9865</t>
  </si>
  <si>
    <t>CMP-3874</t>
  </si>
  <si>
    <t>CMP-5136</t>
  </si>
  <si>
    <t>CMP-8693</t>
  </si>
  <si>
    <t>CMP-7101</t>
  </si>
  <si>
    <t>CMP-1813</t>
  </si>
  <si>
    <t>CMP-9384</t>
  </si>
  <si>
    <t>CMP-0773</t>
  </si>
  <si>
    <t>CMP-3638</t>
  </si>
  <si>
    <t>CMP-1536</t>
  </si>
  <si>
    <t>CMP-8820</t>
  </si>
  <si>
    <t>CMP-4778</t>
  </si>
  <si>
    <t>CMP-3296</t>
  </si>
  <si>
    <t>CMP-9328</t>
  </si>
  <si>
    <t>CMP-5724</t>
  </si>
  <si>
    <t>CMP-1674</t>
  </si>
  <si>
    <t>CMP-9091</t>
  </si>
  <si>
    <t>CMP-7052</t>
  </si>
  <si>
    <t>CMP-7260</t>
  </si>
  <si>
    <t>CMP-3659</t>
  </si>
  <si>
    <t>CMP-9874</t>
  </si>
  <si>
    <t>CMP-5540</t>
  </si>
  <si>
    <t>CMP-6363</t>
  </si>
  <si>
    <t>CMP-4420</t>
  </si>
  <si>
    <t>CMP-5612</t>
  </si>
  <si>
    <t>CMP-2382</t>
  </si>
  <si>
    <t>CMP-0457</t>
  </si>
  <si>
    <t>CMP-1919</t>
  </si>
  <si>
    <t>CMP-1120</t>
  </si>
  <si>
    <t>CMP-5814</t>
  </si>
  <si>
    <t>CMP-5760</t>
  </si>
  <si>
    <t>CMP-1948</t>
  </si>
  <si>
    <t>CMP-4860</t>
  </si>
  <si>
    <t>CMP-6357</t>
  </si>
  <si>
    <t>CMP-3688</t>
  </si>
  <si>
    <t>CMP-9720</t>
  </si>
  <si>
    <t>CMP-2718</t>
  </si>
  <si>
    <t>CMP-0406</t>
  </si>
  <si>
    <t>CMP-6881</t>
  </si>
  <si>
    <t>CMP-8303</t>
  </si>
  <si>
    <t>CMP-5874</t>
  </si>
  <si>
    <t>CMP-6399</t>
  </si>
  <si>
    <t>CMP-5000</t>
  </si>
  <si>
    <t>CMP-4247</t>
  </si>
  <si>
    <t>CMP-0245</t>
  </si>
  <si>
    <t>CMP-4932</t>
  </si>
  <si>
    <t>CMP-9004</t>
  </si>
  <si>
    <t>CMP-7474</t>
  </si>
  <si>
    <t>CMP-7319</t>
  </si>
  <si>
    <t>CMP-5704</t>
  </si>
  <si>
    <t>CMP-5989</t>
  </si>
  <si>
    <t>CMP-4625</t>
  </si>
  <si>
    <t>CMP-7253</t>
  </si>
  <si>
    <t>CMP-9995</t>
  </si>
  <si>
    <t>CMP-0315</t>
  </si>
  <si>
    <t>CMP-3148</t>
  </si>
  <si>
    <t>CMP-8221</t>
  </si>
  <si>
    <t>CMP-5227</t>
  </si>
  <si>
    <t>CMP-3165</t>
  </si>
  <si>
    <t>CMP-1304</t>
  </si>
  <si>
    <t>CMP-2394</t>
  </si>
  <si>
    <t>CMP-9624</t>
  </si>
  <si>
    <t>CMP-7132</t>
  </si>
  <si>
    <t>CMP-6431</t>
  </si>
  <si>
    <t>CMP-7741</t>
  </si>
  <si>
    <t>CMP-3786</t>
  </si>
  <si>
    <t>CMP-6115</t>
  </si>
  <si>
    <t>CMP-3374</t>
  </si>
  <si>
    <t>CMP-6168</t>
  </si>
  <si>
    <t>CMP-3471</t>
  </si>
  <si>
    <t>CMP-3868</t>
  </si>
  <si>
    <t>CMP-1565</t>
  </si>
  <si>
    <t>CMP-8334</t>
  </si>
  <si>
    <t>CMP-0007</t>
  </si>
  <si>
    <t>CMP-2917</t>
  </si>
  <si>
    <t>CMP-7699</t>
  </si>
  <si>
    <t>CMP-2485</t>
  </si>
  <si>
    <t>CMP-7271</t>
  </si>
  <si>
    <t>CMP-2905</t>
  </si>
  <si>
    <t>CMP-4704</t>
  </si>
  <si>
    <t>CMP-3941</t>
  </si>
  <si>
    <t>CMP-9376</t>
  </si>
  <si>
    <t>CMP-1287</t>
  </si>
  <si>
    <t>CMP-5183</t>
  </si>
  <si>
    <t>CMP-1913</t>
  </si>
  <si>
    <t>CMP-6331</t>
  </si>
  <si>
    <t>CMP-8010</t>
  </si>
  <si>
    <t>CMP-1792</t>
  </si>
  <si>
    <t>CMP-7348</t>
  </si>
  <si>
    <t>CMP-9782</t>
  </si>
  <si>
    <t>CMP-1610</t>
  </si>
  <si>
    <t>CMP-9708</t>
  </si>
  <si>
    <t>CMP-3277</t>
  </si>
  <si>
    <t>CMP-0239</t>
  </si>
  <si>
    <t>CMP-1310</t>
  </si>
  <si>
    <t>CMP-4989</t>
  </si>
  <si>
    <t>CMP-4062</t>
  </si>
  <si>
    <t>CMP-3829</t>
  </si>
  <si>
    <t>CMP-4022</t>
  </si>
  <si>
    <t>CMP-6786</t>
  </si>
  <si>
    <t>CMP-5042</t>
  </si>
  <si>
    <t>CMP-2954</t>
  </si>
  <si>
    <t>CMP-7346</t>
  </si>
  <si>
    <t>CMP-1645</t>
  </si>
  <si>
    <t>CMP-9997</t>
  </si>
  <si>
    <t>CMP-4200</t>
  </si>
  <si>
    <t>CMP-8019</t>
  </si>
  <si>
    <t>CMP-1707</t>
  </si>
  <si>
    <t>CMP-9147</t>
  </si>
  <si>
    <t>CMP-9765</t>
  </si>
  <si>
    <t>CMP-6696</t>
  </si>
  <si>
    <t>CMP-5686</t>
  </si>
  <si>
    <t>CMP-4335</t>
  </si>
  <si>
    <t>CMP-9724</t>
  </si>
  <si>
    <t>CMP-8824</t>
  </si>
  <si>
    <t>CMP-0806</t>
  </si>
  <si>
    <t>CMP-3555</t>
  </si>
  <si>
    <t>CMP-1601</t>
  </si>
  <si>
    <t>CMP-7527</t>
  </si>
  <si>
    <t>CMP-0582</t>
  </si>
  <si>
    <t>CMP-3218</t>
  </si>
  <si>
    <t>CMP-4449</t>
  </si>
  <si>
    <t>CMP-1103</t>
  </si>
  <si>
    <t>CMP-2197</t>
  </si>
  <si>
    <t>CMP-4476</t>
  </si>
  <si>
    <t>CMP-1968</t>
  </si>
  <si>
    <t>CMP-7062</t>
  </si>
  <si>
    <t>CMP-4312</t>
  </si>
  <si>
    <t>CMP-9115</t>
  </si>
  <si>
    <t>CMP-0948</t>
  </si>
  <si>
    <t>CMP-4652</t>
  </si>
  <si>
    <t>CMP-8185</t>
  </si>
  <si>
    <t>CMP-8373</t>
  </si>
  <si>
    <t>CMP-8929</t>
  </si>
  <si>
    <t>CMP-2821</t>
  </si>
  <si>
    <t>CMP-5841</t>
  </si>
  <si>
    <t>CMP-6317</t>
  </si>
  <si>
    <t>CMP-6918</t>
  </si>
  <si>
    <t>CMP-5647</t>
  </si>
  <si>
    <t>CMP-9538</t>
  </si>
  <si>
    <t>CMP-1415</t>
  </si>
  <si>
    <t>CMP-7747</t>
  </si>
  <si>
    <t>CMP-4438</t>
  </si>
  <si>
    <t>CMP-1080</t>
  </si>
  <si>
    <t>CMP-2115</t>
  </si>
  <si>
    <t>CMP-8716</t>
  </si>
  <si>
    <t>CMP-8390</t>
  </si>
  <si>
    <t>CMP-0969</t>
  </si>
  <si>
    <t>CMP-0136</t>
  </si>
  <si>
    <t>CMP-3784</t>
  </si>
  <si>
    <t>CMP-2988</t>
  </si>
  <si>
    <t>CMP-4013</t>
  </si>
  <si>
    <t>CMP-2319</t>
  </si>
  <si>
    <t>CMP-3966</t>
  </si>
  <si>
    <t>CMP-8063</t>
  </si>
  <si>
    <t>CMP-0412</t>
  </si>
  <si>
    <t>CMP-9178</t>
  </si>
  <si>
    <t>CMP-9746</t>
  </si>
  <si>
    <t>CMP-7664</t>
  </si>
  <si>
    <t>CMP-4695</t>
  </si>
  <si>
    <t>CMP-1982</t>
  </si>
  <si>
    <t>CMP-5605</t>
  </si>
  <si>
    <t>CMP-5288</t>
  </si>
  <si>
    <t>CMP-4698</t>
  </si>
  <si>
    <t>CMP-2133</t>
  </si>
  <si>
    <t>CMP-5372</t>
  </si>
  <si>
    <t>CMP-5350</t>
  </si>
  <si>
    <t>CMP-6011</t>
  </si>
  <si>
    <t>CMP-3690</t>
  </si>
  <si>
    <t>CMP-7297</t>
  </si>
  <si>
    <t>CMP-6287</t>
  </si>
  <si>
    <t>CMP-3418</t>
  </si>
  <si>
    <t>CMP-6026</t>
  </si>
  <si>
    <t>CMP-7344</t>
  </si>
  <si>
    <t>CMP-2604</t>
  </si>
  <si>
    <t>CMP-0772</t>
  </si>
  <si>
    <t>CMP-9103</t>
  </si>
  <si>
    <t>CMP-8870</t>
  </si>
  <si>
    <t>CMP-9922</t>
  </si>
  <si>
    <t>CMP-5312</t>
  </si>
  <si>
    <t>CMP-5793</t>
  </si>
  <si>
    <t>CMP-5208</t>
  </si>
  <si>
    <t>CMP-8991</t>
  </si>
  <si>
    <t>CMP-0803</t>
  </si>
  <si>
    <t>CMP-0221</t>
  </si>
  <si>
    <t>CMP-5251</t>
  </si>
  <si>
    <t>CMP-4222</t>
  </si>
  <si>
    <t>CMP-1734</t>
  </si>
  <si>
    <t>CMP-8186</t>
  </si>
  <si>
    <t>CMP-2366</t>
  </si>
  <si>
    <t>CMP-7403</t>
  </si>
  <si>
    <t>CMP-2538</t>
  </si>
  <si>
    <t>CMP-5023</t>
  </si>
  <si>
    <t>CMP-3807</t>
  </si>
  <si>
    <t>CMP-2006</t>
  </si>
  <si>
    <t>CMP-6525</t>
  </si>
  <si>
    <t>CMP-3118</t>
  </si>
  <si>
    <t>CMP-7612</t>
  </si>
  <si>
    <t>CMP-6438</t>
  </si>
  <si>
    <t>CMP-6154</t>
  </si>
  <si>
    <t>CMP-8703</t>
  </si>
  <si>
    <t>CMP-1966</t>
  </si>
  <si>
    <t>CMP-6443</t>
  </si>
  <si>
    <t>CMP-0991</t>
  </si>
  <si>
    <t>CMP-8457</t>
  </si>
  <si>
    <t>CMP-9426</t>
  </si>
  <si>
    <t>CMP-5750</t>
  </si>
  <si>
    <t>CMP-6058</t>
  </si>
  <si>
    <t>CMP-0853</t>
  </si>
  <si>
    <t>CMP-7163</t>
  </si>
  <si>
    <t>CMP-0790</t>
  </si>
  <si>
    <t>CMP-3358</t>
  </si>
  <si>
    <t>CMP-8867</t>
  </si>
  <si>
    <t>CMP-0868</t>
  </si>
  <si>
    <t>CMP-1785</t>
  </si>
  <si>
    <t>CMP-2119</t>
  </si>
  <si>
    <t>CMP-2592</t>
  </si>
  <si>
    <t>CMP-2036</t>
  </si>
  <si>
    <t>CMP-8643</t>
  </si>
  <si>
    <t>CMP-4507</t>
  </si>
  <si>
    <t>CMP-3004</t>
  </si>
  <si>
    <t>CMP-2388</t>
  </si>
  <si>
    <t>CMP-6919</t>
  </si>
  <si>
    <t>CMP-8809</t>
  </si>
  <si>
    <t>CMP-7024</t>
  </si>
  <si>
    <t>CMP-8187</t>
  </si>
  <si>
    <t>CMP-8182</t>
  </si>
  <si>
    <t>CMP-9587</t>
  </si>
  <si>
    <t>CMP-9768</t>
  </si>
  <si>
    <t>CMP-0403</t>
  </si>
  <si>
    <t>CMP-7523</t>
  </si>
  <si>
    <t>CMP-2823</t>
  </si>
  <si>
    <t>CMP-5900</t>
  </si>
  <si>
    <t>CMP-5186</t>
  </si>
  <si>
    <t>CMP-7928</t>
  </si>
  <si>
    <t>CMP-1157</t>
  </si>
  <si>
    <t>CMP-6005</t>
  </si>
  <si>
    <t>CMP-7099</t>
  </si>
  <si>
    <t>CMP-5417</t>
  </si>
  <si>
    <t>CMP-8002</t>
  </si>
  <si>
    <t>CMP-1013</t>
  </si>
  <si>
    <t>CMP-6041</t>
  </si>
  <si>
    <t>CMP-5406</t>
  </si>
  <si>
    <t>CMP-7371</t>
  </si>
  <si>
    <t>CMP-1241</t>
  </si>
  <si>
    <t>CMP-2408</t>
  </si>
  <si>
    <t>CMP-7817</t>
  </si>
  <si>
    <t>CMP-6908</t>
  </si>
  <si>
    <t>CMP-1367</t>
  </si>
  <si>
    <t>CMP-3040</t>
  </si>
  <si>
    <t>CMP-3129</t>
  </si>
  <si>
    <t>CMP-0201</t>
  </si>
  <si>
    <t>CMP-5908</t>
  </si>
  <si>
    <t>CMP-1664</t>
  </si>
  <si>
    <t>CMP-0920</t>
  </si>
  <si>
    <t>CMP-5759</t>
  </si>
  <si>
    <t>CMP-9455</t>
  </si>
  <si>
    <t>CMP-2881</t>
  </si>
  <si>
    <t>Meta</t>
  </si>
  <si>
    <t>Google Ads</t>
  </si>
  <si>
    <t>Solar Panel Install Promo</t>
  </si>
  <si>
    <t>Garden Redesign LeadGen</t>
  </si>
  <si>
    <t>Insulation Boost</t>
  </si>
  <si>
    <t>Window Installation Boost</t>
  </si>
  <si>
    <t>Insulation Promo</t>
  </si>
  <si>
    <t>Garden Redesign Promo</t>
  </si>
  <si>
    <t>Window Installation LeadGen</t>
  </si>
  <si>
    <t>Roofing Boost</t>
  </si>
  <si>
    <t>Insulation LeadGen</t>
  </si>
  <si>
    <t>Roofing LeadGen</t>
  </si>
  <si>
    <t>Solar Panel Install Boost</t>
  </si>
  <si>
    <t>Garden Redesign Boost</t>
  </si>
  <si>
    <t>Roofing Promo</t>
  </si>
  <si>
    <t>Solar Panel Install LeadGen</t>
  </si>
  <si>
    <t>Window Installation Promo</t>
  </si>
  <si>
    <t>Birmingham</t>
  </si>
  <si>
    <t>Liverpool</t>
  </si>
  <si>
    <t>Leeds</t>
  </si>
  <si>
    <t>London</t>
  </si>
  <si>
    <t>Manchester</t>
  </si>
  <si>
    <t>Solar Panel Install</t>
  </si>
  <si>
    <t>Garden Redesign</t>
  </si>
  <si>
    <t>Insulation</t>
  </si>
  <si>
    <t>Window Installation</t>
  </si>
  <si>
    <t>Roofing</t>
  </si>
  <si>
    <t>Stories</t>
  </si>
  <si>
    <t>Feed</t>
  </si>
  <si>
    <t>Display</t>
  </si>
  <si>
    <t>Search</t>
  </si>
  <si>
    <t>Ad Creative 5</t>
  </si>
  <si>
    <t>Ad Creative 9</t>
  </si>
  <si>
    <t>Ad Creative 3</t>
  </si>
  <si>
    <t>Ad Creative 7</t>
  </si>
  <si>
    <t>Ad Creative 2</t>
  </si>
  <si>
    <t>Ad Creative 6</t>
  </si>
  <si>
    <t>Ad Creative 8</t>
  </si>
  <si>
    <t>Ad Creative 1</t>
  </si>
  <si>
    <t>Ad Creative 4</t>
  </si>
  <si>
    <t>Ad Creative 10</t>
  </si>
  <si>
    <t>Price Highlight</t>
  </si>
  <si>
    <t>Before-After</t>
  </si>
  <si>
    <t>Problem-Solution</t>
  </si>
  <si>
    <t>Testimonial</t>
  </si>
  <si>
    <t>Urgency-CTA</t>
  </si>
  <si>
    <t>Sum of Ad_Spend (£)</t>
  </si>
  <si>
    <t>Sum of Impressions</t>
  </si>
  <si>
    <t>Sum of Clicks</t>
  </si>
  <si>
    <t>Sum of Leads</t>
  </si>
  <si>
    <t>Sum of Conversions</t>
  </si>
  <si>
    <t>Sum of Revenue (£)</t>
  </si>
  <si>
    <t>CPA</t>
  </si>
  <si>
    <t>PERFORMANCE BY CLIENT</t>
  </si>
  <si>
    <t>Row Labels</t>
  </si>
  <si>
    <t>Grand Total</t>
  </si>
  <si>
    <t>PERFORMANCE BY PLATFORM</t>
  </si>
  <si>
    <t>#02807C</t>
  </si>
  <si>
    <t>#57B1AE</t>
  </si>
  <si>
    <t>#6BDBD8</t>
  </si>
  <si>
    <t>#468F8C</t>
  </si>
  <si>
    <t>#356D6B</t>
  </si>
  <si>
    <t>month</t>
  </si>
  <si>
    <t>TOP 5 CAMPAIGN</t>
  </si>
  <si>
    <t>SPEND LEAD TIME</t>
  </si>
  <si>
    <t>Apr</t>
  </si>
  <si>
    <t>May</t>
  </si>
  <si>
    <t>Jun</t>
  </si>
  <si>
    <t xml:space="preserve">Conversions </t>
  </si>
  <si>
    <t xml:space="preserve">Leads </t>
  </si>
  <si>
    <t xml:space="preserve"> Ad_Spend (£) </t>
  </si>
  <si>
    <t>LEADS BY REGION</t>
  </si>
  <si>
    <t>HOOK VS CTR</t>
  </si>
  <si>
    <t>Conversion</t>
  </si>
  <si>
    <t xml:space="preserve">Revenue (£) </t>
  </si>
  <si>
    <t xml:space="preserve">Ad_Spend (£) </t>
  </si>
  <si>
    <t>CPL BY CAMPAIGN</t>
  </si>
  <si>
    <t>CLTV</t>
  </si>
  <si>
    <t>REV PER LEAD</t>
  </si>
  <si>
    <t>CUSTOMERS</t>
  </si>
  <si>
    <t>AVERAGE ORDER VALUE</t>
  </si>
  <si>
    <t>ASSUMED</t>
  </si>
  <si>
    <t>Frequency/year</t>
  </si>
  <si>
    <t>Lifespan</t>
  </si>
  <si>
    <t>Customers</t>
  </si>
  <si>
    <t>AOV</t>
  </si>
  <si>
    <t>Revenue</t>
  </si>
  <si>
    <t>Months</t>
  </si>
  <si>
    <t>CONVERSION LEAK ANALYSIS</t>
  </si>
  <si>
    <t>Values</t>
  </si>
  <si>
    <t>Converstion Rate</t>
  </si>
  <si>
    <t>Stage</t>
  </si>
  <si>
    <t>Value</t>
  </si>
  <si>
    <t xml:space="preserve">Impressions </t>
  </si>
  <si>
    <t xml:space="preserve">Clicks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</si>
</sst>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 #,##0.00_-;_-* &quot;-&quot;??_-;_-@_-"/>
    <numFmt numFmtId="164" formatCode="yyyy\-mm\-dd"/>
    <numFmt numFmtId="165" formatCode="[$£-809]#,##0.00"/>
    <numFmt numFmtId="166" formatCode="\£#,##0.00,&quot;K&quot;"/>
    <numFmt numFmtId="167" formatCode="_-* #,##0_-;\-* #,##0_-;_-* &quot;-&quot;??_-;_-@_-"/>
    <numFmt numFmtId="172" formatCode="0.0"/>
    <numFmt numFmtId="174" formatCode="[$£-809]#,##0"/>
  </numFmts>
  <fonts count="3" x14ac:knownFonts="1">
    <font>
      <sz val="11"/>
      <color theme="1"/>
      <name val="Calibri"/>
      <family val="2"/>
      <scheme val="minor"/>
    </font>
    <font>
      <b/>
      <sz val="11"/>
      <color theme="1"/>
      <name val="Calibri"/>
      <family val="2"/>
      <scheme val="minor"/>
    </font>
    <font>
      <sz val="11"/>
      <color theme="1"/>
      <name val="Calibri"/>
      <family val="2"/>
      <scheme val="minor"/>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s>
  <cellStyleXfs count="3">
    <xf numFmtId="0" fontId="0" fillId="0" borderId="0"/>
    <xf numFmtId="9" fontId="2" fillId="0" borderId="0" applyFont="0" applyFill="0" applyBorder="0" applyAlignment="0" applyProtection="0"/>
    <xf numFmtId="43" fontId="2" fillId="0" borderId="0" applyFont="0" applyFill="0" applyBorder="0" applyAlignment="0" applyProtection="0"/>
  </cellStyleXfs>
  <cellXfs count="15">
    <xf numFmtId="0" fontId="0" fillId="0" borderId="0" xfId="0"/>
    <xf numFmtId="0" fontId="1" fillId="0" borderId="1" xfId="0" applyFont="1" applyBorder="1" applyAlignment="1">
      <alignment horizontal="center" vertical="top"/>
    </xf>
    <xf numFmtId="164" fontId="0" fillId="0" borderId="0" xfId="0" applyNumberFormat="1"/>
    <xf numFmtId="0" fontId="1" fillId="0" borderId="2" xfId="0" applyFont="1" applyBorder="1" applyAlignment="1">
      <alignment horizontal="center" vertical="top"/>
    </xf>
    <xf numFmtId="43" fontId="0" fillId="0" borderId="0" xfId="0" applyNumberFormat="1"/>
    <xf numFmtId="0" fontId="0" fillId="0" borderId="0" xfId="0" pivotButton="1"/>
    <xf numFmtId="10" fontId="0" fillId="0" borderId="0" xfId="1" applyNumberFormat="1" applyFont="1"/>
    <xf numFmtId="2" fontId="0" fillId="0" borderId="0" xfId="0" applyNumberFormat="1"/>
    <xf numFmtId="0" fontId="0" fillId="0" borderId="0" xfId="0" applyAlignment="1">
      <alignment horizontal="left"/>
    </xf>
    <xf numFmtId="165" fontId="0" fillId="0" borderId="0" xfId="0" applyNumberFormat="1"/>
    <xf numFmtId="166" fontId="0" fillId="0" borderId="0" xfId="0" applyNumberFormat="1"/>
    <xf numFmtId="167" fontId="0" fillId="0" borderId="0" xfId="2" applyNumberFormat="1" applyFont="1"/>
    <xf numFmtId="172" fontId="0" fillId="0" borderId="0" xfId="0" applyNumberFormat="1"/>
    <xf numFmtId="1" fontId="0" fillId="0" borderId="0" xfId="0" applyNumberFormat="1"/>
    <xf numFmtId="174" fontId="0" fillId="0" borderId="0" xfId="0" applyNumberFormat="1"/>
  </cellXfs>
  <cellStyles count="3">
    <cellStyle name="Comma" xfId="2" builtinId="3"/>
    <cellStyle name="Normal" xfId="0" builtinId="0"/>
    <cellStyle name="Percent" xfId="1" builtinId="5"/>
  </cellStyles>
  <dxfs count="280">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0" formatCode="General"/>
    </dxf>
    <dxf>
      <numFmt numFmtId="0" formatCode="General"/>
    </dxf>
    <dxf>
      <numFmt numFmtId="0" formatCode="General"/>
    </dxf>
    <dxf>
      <numFmt numFmtId="0" formatCode="General"/>
    </dxf>
    <dxf>
      <numFmt numFmtId="0" formatCode="General"/>
    </dxf>
    <dxf>
      <numFmt numFmtId="164" formatCode="yyyy\-mm\-dd"/>
    </dxf>
    <dxf>
      <border outline="0">
        <top style="thin">
          <color auto="1"/>
        </top>
      </border>
    </dxf>
    <dxf>
      <border outline="0">
        <bottom style="thin">
          <color auto="1"/>
        </bottom>
      </border>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outline="0">
        <left style="thin">
          <color auto="1"/>
        </left>
        <right style="thin">
          <color auto="1"/>
        </right>
        <top/>
        <bottom/>
      </border>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s>
  <tableStyles count="0" defaultTableStyle="TableStyleMedium9" defaultPivotStyle="PivotStyleLight16"/>
  <colors>
    <mruColors>
      <color rgb="FF57B1AE"/>
      <color rgb="FFEAFAFA"/>
      <color rgb="FF356D6B"/>
      <color rgb="FF6BDBD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2.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1738402205218854"/>
          <c:y val="0.11728389361140584"/>
          <c:w val="0.83593884555639342"/>
          <c:h val="0.68080011160022325"/>
        </c:manualLayout>
      </c:layout>
      <c:scatterChart>
        <c:scatterStyle val="lineMarker"/>
        <c:varyColors val="0"/>
        <c:ser>
          <c:idx val="0"/>
          <c:order val="0"/>
          <c:tx>
            <c:strRef>
              <c:f>PIVOT!$P$167</c:f>
              <c:strCache>
                <c:ptCount val="1"/>
                <c:pt idx="0">
                  <c:v>CLTV</c:v>
                </c:pt>
              </c:strCache>
            </c:strRef>
          </c:tx>
          <c:spPr>
            <a:ln w="25400" cap="rnd">
              <a:noFill/>
              <a:round/>
            </a:ln>
            <a:effectLst/>
          </c:spPr>
          <c:marker>
            <c:symbol val="circle"/>
            <c:size val="15"/>
            <c:spPr>
              <a:solidFill>
                <a:srgbClr val="356D6B"/>
              </a:solidFill>
              <a:ln w="9525">
                <a:noFill/>
              </a:ln>
              <a:effectLst/>
            </c:spPr>
          </c:marker>
          <c:dPt>
            <c:idx val="0"/>
            <c:marker>
              <c:symbol val="circle"/>
              <c:size val="15"/>
              <c:spPr>
                <a:solidFill>
                  <a:srgbClr val="57B1AE"/>
                </a:solidFill>
                <a:ln w="9525">
                  <a:noFill/>
                </a:ln>
                <a:effectLst/>
              </c:spPr>
            </c:marker>
            <c:bubble3D val="0"/>
            <c:extLst>
              <c:ext xmlns:c16="http://schemas.microsoft.com/office/drawing/2014/chart" uri="{C3380CC4-5D6E-409C-BE32-E72D297353CC}">
                <c16:uniqueId val="{00000000-6385-4327-87F8-7A25400B21BF}"/>
              </c:ext>
            </c:extLst>
          </c:dPt>
          <c:dLbls>
            <c:dLbl>
              <c:idx val="0"/>
              <c:tx>
                <c:rich>
                  <a:bodyPr/>
                  <a:lstStyle/>
                  <a:p>
                    <a:fld id="{97672BEE-4F58-4B6A-A9E6-7BB1B0CFE94A}" type="CELLRANGE">
                      <a:rPr lang="en-US"/>
                      <a:pPr/>
                      <a:t>[CELLRANGE]</a:t>
                    </a:fld>
                    <a:endParaRPr lang="en-US" baseline="0"/>
                  </a:p>
                  <a:p>
                    <a:fld id="{04373468-E44E-4726-995C-BE696683992F}" type="YVALUE">
                      <a:rPr lang="en-US"/>
                      <a:pPr/>
                      <a:t>[Y VALUE]</a:t>
                    </a:fld>
                    <a:endParaRPr lang="en-NG"/>
                  </a:p>
                </c:rich>
              </c:tx>
              <c:dLblPos val="t"/>
              <c:showLegendKey val="0"/>
              <c:showVal val="1"/>
              <c:showCatName val="0"/>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0-6385-4327-87F8-7A25400B21BF}"/>
                </c:ext>
              </c:extLst>
            </c:dLbl>
            <c:dLbl>
              <c:idx val="1"/>
              <c:tx>
                <c:rich>
                  <a:bodyPr/>
                  <a:lstStyle/>
                  <a:p>
                    <a:fld id="{3A160D39-32C9-4485-916D-13CE0F1D5D52}" type="CELLRANGE">
                      <a:rPr lang="en-US"/>
                      <a:pPr/>
                      <a:t>[CELLRANGE]</a:t>
                    </a:fld>
                    <a:endParaRPr lang="en-US" baseline="0"/>
                  </a:p>
                  <a:p>
                    <a:fld id="{53EFB063-6B77-431A-917A-F6EE10451477}" type="YVALUE">
                      <a:rPr lang="en-US"/>
                      <a:pPr/>
                      <a:t>[Y VALUE]</a:t>
                    </a:fld>
                    <a:endParaRPr lang="en-NG"/>
                  </a:p>
                </c:rich>
              </c:tx>
              <c:dLblPos val="t"/>
              <c:showLegendKey val="0"/>
              <c:showVal val="1"/>
              <c:showCatName val="0"/>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1-6385-4327-87F8-7A25400B21B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t"/>
            <c:showLegendKey val="0"/>
            <c:showVal val="1"/>
            <c:showCatName val="0"/>
            <c:showSerName val="0"/>
            <c:showPercent val="0"/>
            <c:showBubbleSize val="0"/>
            <c:separator>
</c:separator>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xVal>
            <c:numRef>
              <c:f>PIVOT!$O$168:$O$169</c:f>
              <c:numCache>
                <c:formatCode>[$£-809]#,##0</c:formatCode>
                <c:ptCount val="2"/>
                <c:pt idx="0">
                  <c:v>10.030377631035904</c:v>
                </c:pt>
                <c:pt idx="1">
                  <c:v>11.325635451505006</c:v>
                </c:pt>
              </c:numCache>
            </c:numRef>
          </c:xVal>
          <c:yVal>
            <c:numRef>
              <c:f>PIVOT!$P$168:$P$169</c:f>
              <c:numCache>
                <c:formatCode>[$£-809]#,##0</c:formatCode>
                <c:ptCount val="2"/>
                <c:pt idx="0">
                  <c:v>13387.166719642999</c:v>
                </c:pt>
                <c:pt idx="1">
                  <c:v>14072.599365108337</c:v>
                </c:pt>
              </c:numCache>
            </c:numRef>
          </c:yVal>
          <c:smooth val="0"/>
          <c:extLst>
            <c:ext xmlns:c15="http://schemas.microsoft.com/office/drawing/2012/chart" uri="{02D57815-91ED-43cb-92C2-25804820EDAC}">
              <c15:datalabelsRange>
                <c15:f>PIVOT!$N$168:$N$169</c15:f>
                <c15:dlblRangeCache>
                  <c:ptCount val="2"/>
                  <c:pt idx="0">
                    <c:v>Google Ads</c:v>
                  </c:pt>
                  <c:pt idx="1">
                    <c:v>Meta</c:v>
                  </c:pt>
                </c15:dlblRangeCache>
              </c15:datalabelsRange>
            </c:ext>
            <c:ext xmlns:c16="http://schemas.microsoft.com/office/drawing/2014/chart" uri="{C3380CC4-5D6E-409C-BE32-E72D297353CC}">
              <c16:uniqueId val="{00000002-6385-4327-87F8-7A25400B21BF}"/>
            </c:ext>
          </c:extLst>
        </c:ser>
        <c:dLbls>
          <c:dLblPos val="t"/>
          <c:showLegendKey val="0"/>
          <c:showVal val="1"/>
          <c:showCatName val="0"/>
          <c:showSerName val="0"/>
          <c:showPercent val="0"/>
          <c:showBubbleSize val="0"/>
        </c:dLbls>
        <c:axId val="101020255"/>
        <c:axId val="101022175"/>
      </c:scatterChart>
      <c:valAx>
        <c:axId val="101020255"/>
        <c:scaling>
          <c:orientation val="minMax"/>
        </c:scaling>
        <c:delete val="0"/>
        <c:axPos val="b"/>
        <c:majorGridlines>
          <c:spPr>
            <a:ln w="6350" cap="flat" cmpd="sng" algn="ctr">
              <a:solidFill>
                <a:schemeClr val="tx1">
                  <a:lumMod val="15000"/>
                  <a:lumOff val="85000"/>
                  <a:alpha val="50000"/>
                </a:schemeClr>
              </a:solidFill>
              <a:prstDash val="sysDot"/>
              <a:round/>
            </a:ln>
            <a:effectLst/>
          </c:spPr>
        </c:majorGridlines>
        <c:title>
          <c:tx>
            <c:rich>
              <a:bodyPr rot="0" spcFirstLastPara="1" vertOverflow="ellipsis" vert="horz" wrap="square" anchor="ctr" anchorCtr="1"/>
              <a:lstStyle/>
              <a:p>
                <a:pPr>
                  <a:defRPr sz="6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sz="600" b="1">
                    <a:latin typeface="Arial" panose="020B0604020202020204" pitchFamily="34" charset="0"/>
                    <a:cs typeface="Arial" panose="020B0604020202020204" pitchFamily="34" charset="0"/>
                  </a:rPr>
                  <a:t>Cost Per Acquisition (CPA)</a:t>
                </a:r>
              </a:p>
            </c:rich>
          </c:tx>
          <c:overlay val="0"/>
          <c:spPr>
            <a:noFill/>
            <a:ln>
              <a:noFill/>
            </a:ln>
            <a:effectLst/>
          </c:spPr>
          <c:txPr>
            <a:bodyPr rot="0" spcFirstLastPara="1" vertOverflow="ellipsis" vert="horz" wrap="square" anchor="ctr" anchorCtr="1"/>
            <a:lstStyle/>
            <a:p>
              <a:pPr>
                <a:defRPr sz="6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NG"/>
            </a:p>
          </c:txPr>
        </c:title>
        <c:numFmt formatCode="[$£-809]#,##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700" b="1" i="0" u="none" strike="noStrike" kern="1200" baseline="0">
                <a:solidFill>
                  <a:schemeClr val="tx1">
                    <a:lumMod val="65000"/>
                    <a:lumOff val="35000"/>
                  </a:schemeClr>
                </a:solidFill>
                <a:latin typeface="+mn-lt"/>
                <a:ea typeface="+mn-ea"/>
                <a:cs typeface="+mn-cs"/>
              </a:defRPr>
            </a:pPr>
            <a:endParaRPr lang="en-NG"/>
          </a:p>
        </c:txPr>
        <c:crossAx val="101022175"/>
        <c:crosses val="autoZero"/>
        <c:crossBetween val="midCat"/>
      </c:valAx>
      <c:valAx>
        <c:axId val="101022175"/>
        <c:scaling>
          <c:orientation val="minMax"/>
        </c:scaling>
        <c:delete val="0"/>
        <c:axPos val="l"/>
        <c:majorGridlines>
          <c:spPr>
            <a:ln w="6350" cap="flat" cmpd="sng" algn="ctr">
              <a:solidFill>
                <a:schemeClr val="tx1">
                  <a:alpha val="7000"/>
                </a:schemeClr>
              </a:solidFill>
              <a:prstDash val="sysDot"/>
              <a:round/>
            </a:ln>
            <a:effectLst/>
          </c:spPr>
        </c:majorGridlines>
        <c:title>
          <c:tx>
            <c:rich>
              <a:bodyPr rot="-5400000" spcFirstLastPara="1" vertOverflow="ellipsis" vert="horz" wrap="square" anchor="ctr" anchorCtr="1"/>
              <a:lstStyle/>
              <a:p>
                <a:pPr>
                  <a:defRPr sz="6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sz="600" b="1">
                    <a:latin typeface="Arial" panose="020B0604020202020204" pitchFamily="34" charset="0"/>
                    <a:cs typeface="Arial" panose="020B0604020202020204" pitchFamily="34" charset="0"/>
                  </a:rPr>
                  <a:t>Customer Lifetime</a:t>
                </a:r>
                <a:r>
                  <a:rPr lang="en-US" sz="600" b="1" baseline="0">
                    <a:latin typeface="Arial" panose="020B0604020202020204" pitchFamily="34" charset="0"/>
                    <a:cs typeface="Arial" panose="020B0604020202020204" pitchFamily="34" charset="0"/>
                  </a:rPr>
                  <a:t> Value (CLTV)</a:t>
                </a:r>
                <a:endParaRPr lang="en-US" sz="600" b="1">
                  <a:latin typeface="Arial" panose="020B0604020202020204" pitchFamily="34" charset="0"/>
                  <a:cs typeface="Arial" panose="020B0604020202020204" pitchFamily="34" charset="0"/>
                </a:endParaRPr>
              </a:p>
            </c:rich>
          </c:tx>
          <c:overlay val="0"/>
          <c:spPr>
            <a:noFill/>
            <a:ln>
              <a:noFill/>
            </a:ln>
            <a:effectLst/>
          </c:spPr>
          <c:txPr>
            <a:bodyPr rot="-5400000" spcFirstLastPara="1" vertOverflow="ellipsis" vert="horz" wrap="square" anchor="ctr" anchorCtr="1"/>
            <a:lstStyle/>
            <a:p>
              <a:pPr>
                <a:defRPr sz="6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NG"/>
            </a:p>
          </c:txPr>
        </c:title>
        <c:numFmt formatCode="[$£-809]#,##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700" b="1" i="0" u="none" strike="noStrike" kern="1200" baseline="0">
                <a:solidFill>
                  <a:schemeClr val="tx1">
                    <a:lumMod val="65000"/>
                    <a:lumOff val="35000"/>
                  </a:schemeClr>
                </a:solidFill>
                <a:latin typeface="+mn-lt"/>
                <a:ea typeface="+mn-ea"/>
                <a:cs typeface="+mn-cs"/>
              </a:defRPr>
            </a:pPr>
            <a:endParaRPr lang="en-NG"/>
          </a:p>
        </c:txPr>
        <c:crossAx val="101020255"/>
        <c:crosses val="autoZero"/>
        <c:crossBetween val="midCat"/>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NG"/>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2.7714789619551525E-2"/>
          <c:y val="9.2829021372328457E-2"/>
          <c:w val="0.85317970199122928"/>
          <c:h val="0.77728886830322685"/>
        </c:manualLayout>
      </c:layout>
      <c:barChart>
        <c:barDir val="col"/>
        <c:grouping val="clustered"/>
        <c:varyColors val="0"/>
        <c:ser>
          <c:idx val="0"/>
          <c:order val="0"/>
          <c:tx>
            <c:strRef>
              <c:f>PIVOT!$H$84</c:f>
              <c:strCache>
                <c:ptCount val="1"/>
                <c:pt idx="0">
                  <c:v>Revenue</c:v>
                </c:pt>
              </c:strCache>
            </c:strRef>
          </c:tx>
          <c:spPr>
            <a:solidFill>
              <a:srgbClr val="356D6B"/>
            </a:solidFill>
            <a:ln>
              <a:noFill/>
            </a:ln>
            <a:effectLst/>
          </c:spPr>
          <c:invertIfNegative val="0"/>
          <c:dLbls>
            <c:numFmt formatCode="\£#,##0.00,&quot;K&quot;" sourceLinked="0"/>
            <c:spPr>
              <a:solidFill>
                <a:srgbClr val="EAFAFA"/>
              </a:solid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NG"/>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PIVOT!$G$85:$G$87</c:f>
              <c:strCache>
                <c:ptCount val="3"/>
                <c:pt idx="0">
                  <c:v>Apr</c:v>
                </c:pt>
                <c:pt idx="1">
                  <c:v>May</c:v>
                </c:pt>
                <c:pt idx="2">
                  <c:v>Jun</c:v>
                </c:pt>
              </c:strCache>
            </c:strRef>
          </c:cat>
          <c:val>
            <c:numRef>
              <c:f>PIVOT!$H$85:$H$87</c:f>
              <c:numCache>
                <c:formatCode>[$£-809]#,##0.00</c:formatCode>
                <c:ptCount val="3"/>
                <c:pt idx="0">
                  <c:v>344143.93999999994</c:v>
                </c:pt>
                <c:pt idx="1">
                  <c:v>362149.03</c:v>
                </c:pt>
                <c:pt idx="2">
                  <c:v>415417.42999999993</c:v>
                </c:pt>
              </c:numCache>
            </c:numRef>
          </c:val>
          <c:extLst>
            <c:ext xmlns:c16="http://schemas.microsoft.com/office/drawing/2014/chart" uri="{C3380CC4-5D6E-409C-BE32-E72D297353CC}">
              <c16:uniqueId val="{00000000-1B9F-431B-B108-7013255D0DAF}"/>
            </c:ext>
          </c:extLst>
        </c:ser>
        <c:dLbls>
          <c:showLegendKey val="0"/>
          <c:showVal val="0"/>
          <c:showCatName val="0"/>
          <c:showSerName val="0"/>
          <c:showPercent val="0"/>
          <c:showBubbleSize val="0"/>
        </c:dLbls>
        <c:gapWidth val="361"/>
        <c:overlap val="-27"/>
        <c:axId val="1715307887"/>
        <c:axId val="1715312207"/>
      </c:barChart>
      <c:lineChart>
        <c:grouping val="standard"/>
        <c:varyColors val="0"/>
        <c:ser>
          <c:idx val="1"/>
          <c:order val="1"/>
          <c:tx>
            <c:strRef>
              <c:f>PIVOT!$K$84</c:f>
              <c:strCache>
                <c:ptCount val="1"/>
                <c:pt idx="0">
                  <c:v>CPA</c:v>
                </c:pt>
              </c:strCache>
            </c:strRef>
          </c:tx>
          <c:spPr>
            <a:ln w="28575" cap="rnd">
              <a:solidFill>
                <a:srgbClr val="6BDBD8"/>
              </a:solidFill>
              <a:round/>
            </a:ln>
            <a:effectLst/>
          </c:spPr>
          <c:marker>
            <c:symbol val="diamond"/>
            <c:size val="8"/>
            <c:spPr>
              <a:solidFill>
                <a:srgbClr val="6BDBD8"/>
              </a:solidFill>
              <a:ln w="9525">
                <a:noFill/>
              </a:ln>
              <a:effectLst/>
            </c:spPr>
          </c:marker>
          <c:dLbls>
            <c:dLbl>
              <c:idx val="0"/>
              <c:layout>
                <c:manualLayout>
                  <c:x val="1.8570102135561702E-2"/>
                  <c:y val="-7.6007966615044729E-1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1B9F-431B-B108-7013255D0DAF}"/>
                </c:ext>
              </c:extLst>
            </c:dLbl>
            <c:dLbl>
              <c:idx val="2"/>
              <c:layout>
                <c:manualLayout>
                  <c:x val="2.7855153203342618E-2"/>
                  <c:y val="4.1459369817578775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1B9F-431B-B108-7013255D0DAF}"/>
                </c:ext>
              </c:extLst>
            </c:dLbl>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NG"/>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PIVOT!$G$85:$G$87</c:f>
              <c:strCache>
                <c:ptCount val="3"/>
                <c:pt idx="0">
                  <c:v>Apr</c:v>
                </c:pt>
                <c:pt idx="1">
                  <c:v>May</c:v>
                </c:pt>
                <c:pt idx="2">
                  <c:v>Jun</c:v>
                </c:pt>
              </c:strCache>
            </c:strRef>
          </c:cat>
          <c:val>
            <c:numRef>
              <c:f>PIVOT!$K$85:$K$87</c:f>
              <c:numCache>
                <c:formatCode>[$£-809]#,##0.00</c:formatCode>
                <c:ptCount val="3"/>
                <c:pt idx="0">
                  <c:v>11.094393939393942</c:v>
                </c:pt>
                <c:pt idx="1">
                  <c:v>11.349122632103692</c:v>
                </c:pt>
                <c:pt idx="2">
                  <c:v>9.7508953974895398</c:v>
                </c:pt>
              </c:numCache>
            </c:numRef>
          </c:val>
          <c:smooth val="0"/>
          <c:extLst>
            <c:ext xmlns:c16="http://schemas.microsoft.com/office/drawing/2014/chart" uri="{C3380CC4-5D6E-409C-BE32-E72D297353CC}">
              <c16:uniqueId val="{00000003-1B9F-431B-B108-7013255D0DAF}"/>
            </c:ext>
          </c:extLst>
        </c:ser>
        <c:dLbls>
          <c:showLegendKey val="0"/>
          <c:showVal val="0"/>
          <c:showCatName val="0"/>
          <c:showSerName val="0"/>
          <c:showPercent val="0"/>
          <c:showBubbleSize val="0"/>
        </c:dLbls>
        <c:marker val="1"/>
        <c:smooth val="0"/>
        <c:axId val="1491358575"/>
        <c:axId val="1491358095"/>
      </c:lineChart>
      <c:catAx>
        <c:axId val="17153078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NG"/>
          </a:p>
        </c:txPr>
        <c:crossAx val="1715312207"/>
        <c:crosses val="autoZero"/>
        <c:auto val="1"/>
        <c:lblAlgn val="ctr"/>
        <c:lblOffset val="100"/>
        <c:noMultiLvlLbl val="0"/>
      </c:catAx>
      <c:valAx>
        <c:axId val="1715312207"/>
        <c:scaling>
          <c:orientation val="minMax"/>
        </c:scaling>
        <c:delete val="0"/>
        <c:axPos val="l"/>
        <c:numFmt formatCode="[$£-809]#,##0.00" sourceLinked="1"/>
        <c:majorTickMark val="none"/>
        <c:minorTickMark val="none"/>
        <c:tickLblPos val="nextTo"/>
        <c:spPr>
          <a:noFill/>
          <a:ln>
            <a:noFill/>
          </a:ln>
          <a:effectLst/>
        </c:spPr>
        <c:txPr>
          <a:bodyPr rot="-60000000" spcFirstLastPara="1" vertOverflow="ellipsis" vert="horz" wrap="square" anchor="ctr" anchorCtr="1"/>
          <a:lstStyle/>
          <a:p>
            <a:pPr>
              <a:defRPr sz="6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NG"/>
          </a:p>
        </c:txPr>
        <c:crossAx val="1715307887"/>
        <c:crosses val="autoZero"/>
        <c:crossBetween val="between"/>
      </c:valAx>
      <c:valAx>
        <c:axId val="1491358095"/>
        <c:scaling>
          <c:orientation val="minMax"/>
        </c:scaling>
        <c:delete val="0"/>
        <c:axPos val="r"/>
        <c:numFmt formatCode="[$£-809]#,##0.00" sourceLinked="1"/>
        <c:majorTickMark val="out"/>
        <c:minorTickMark val="none"/>
        <c:tickLblPos val="nextTo"/>
        <c:spPr>
          <a:noFill/>
          <a:ln>
            <a:noFill/>
          </a:ln>
          <a:effectLst/>
        </c:spPr>
        <c:txPr>
          <a:bodyPr rot="-60000000" spcFirstLastPara="1" vertOverflow="ellipsis" vert="horz" wrap="square" anchor="ctr" anchorCtr="1"/>
          <a:lstStyle/>
          <a:p>
            <a:pPr>
              <a:defRPr sz="6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NG"/>
          </a:p>
        </c:txPr>
        <c:crossAx val="1491358575"/>
        <c:crosses val="max"/>
        <c:crossBetween val="between"/>
      </c:valAx>
      <c:catAx>
        <c:axId val="1491358575"/>
        <c:scaling>
          <c:orientation val="minMax"/>
        </c:scaling>
        <c:delete val="1"/>
        <c:axPos val="b"/>
        <c:numFmt formatCode="General" sourceLinked="1"/>
        <c:majorTickMark val="out"/>
        <c:minorTickMark val="none"/>
        <c:tickLblPos val="nextTo"/>
        <c:crossAx val="1491358095"/>
        <c:crosses val="autoZero"/>
        <c:auto val="1"/>
        <c:lblAlgn val="ctr"/>
        <c:lblOffset val="100"/>
        <c:noMultiLvlLbl val="0"/>
      </c:catAx>
      <c:spPr>
        <a:noFill/>
        <a:ln>
          <a:noFill/>
        </a:ln>
        <a:effectLst/>
      </c:spPr>
    </c:plotArea>
    <c:legend>
      <c:legendPos val="t"/>
      <c:layout>
        <c:manualLayout>
          <c:xMode val="edge"/>
          <c:yMode val="edge"/>
          <c:x val="0.10019490543401262"/>
          <c:y val="1.7627952755905514E-2"/>
          <c:w val="0.28574463906297426"/>
          <c:h val="0.10817383403997577"/>
        </c:manualLayout>
      </c:layout>
      <c:overlay val="0"/>
      <c:spPr>
        <a:noFill/>
        <a:ln>
          <a:noFill/>
        </a:ln>
        <a:effectLst/>
      </c:spPr>
      <c:txPr>
        <a:bodyPr rot="0" spcFirstLastPara="1" vertOverflow="ellipsis" vert="horz" wrap="square" anchor="ctr" anchorCtr="1"/>
        <a:lstStyle/>
        <a:p>
          <a:pPr>
            <a:defRPr sz="7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NG"/>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PIVOT!$I$117</c:f>
              <c:strCache>
                <c:ptCount val="1"/>
                <c:pt idx="0">
                  <c:v>CPL</c:v>
                </c:pt>
              </c:strCache>
            </c:strRef>
          </c:tx>
          <c:spPr>
            <a:solidFill>
              <a:srgbClr val="356D6B"/>
            </a:solidFill>
            <a:ln>
              <a:noFill/>
            </a:ln>
            <a:effectLst/>
          </c:spPr>
          <c:invertIfNegative val="0"/>
          <c:dLbls>
            <c:numFmt formatCode="[$£-809]#,##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PIVOT!$F$118:$F$122</c:f>
              <c:strCache>
                <c:ptCount val="5"/>
                <c:pt idx="0">
                  <c:v>Solar Panel Install Boost</c:v>
                </c:pt>
                <c:pt idx="1">
                  <c:v>Roofing LeadGen</c:v>
                </c:pt>
                <c:pt idx="2">
                  <c:v>Garden Redesign Boost</c:v>
                </c:pt>
                <c:pt idx="3">
                  <c:v>Insulation Boost</c:v>
                </c:pt>
                <c:pt idx="4">
                  <c:v>Window Installation LeadGen</c:v>
                </c:pt>
              </c:strCache>
            </c:strRef>
          </c:cat>
          <c:val>
            <c:numRef>
              <c:f>PIVOT!$I$118:$I$122</c:f>
              <c:numCache>
                <c:formatCode>General</c:formatCode>
                <c:ptCount val="5"/>
                <c:pt idx="0">
                  <c:v>5.3014118372379784</c:v>
                </c:pt>
                <c:pt idx="1">
                  <c:v>4.6326187904967604</c:v>
                </c:pt>
                <c:pt idx="2">
                  <c:v>5.6901000667111425</c:v>
                </c:pt>
                <c:pt idx="3">
                  <c:v>5.4573570019723849</c:v>
                </c:pt>
                <c:pt idx="4">
                  <c:v>5.0652496626180854</c:v>
                </c:pt>
              </c:numCache>
            </c:numRef>
          </c:val>
          <c:extLst>
            <c:ext xmlns:c16="http://schemas.microsoft.com/office/drawing/2014/chart" uri="{C3380CC4-5D6E-409C-BE32-E72D297353CC}">
              <c16:uniqueId val="{00000000-6717-4D27-B769-8C3E36AFAE6F}"/>
            </c:ext>
          </c:extLst>
        </c:ser>
        <c:dLbls>
          <c:dLblPos val="outEnd"/>
          <c:showLegendKey val="0"/>
          <c:showVal val="1"/>
          <c:showCatName val="0"/>
          <c:showSerName val="0"/>
          <c:showPercent val="0"/>
          <c:showBubbleSize val="0"/>
        </c:dLbls>
        <c:gapWidth val="182"/>
        <c:axId val="1840215711"/>
        <c:axId val="1840199871"/>
      </c:barChart>
      <c:catAx>
        <c:axId val="184021571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840199871"/>
        <c:crosses val="autoZero"/>
        <c:auto val="1"/>
        <c:lblAlgn val="ctr"/>
        <c:lblOffset val="100"/>
        <c:noMultiLvlLbl val="0"/>
      </c:catAx>
      <c:valAx>
        <c:axId val="1840199871"/>
        <c:scaling>
          <c:orientation val="minMax"/>
        </c:scaling>
        <c:delete val="1"/>
        <c:axPos val="b"/>
        <c:numFmt formatCode="General" sourceLinked="1"/>
        <c:majorTickMark val="none"/>
        <c:minorTickMark val="none"/>
        <c:tickLblPos val="nextTo"/>
        <c:crossAx val="184021571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_xlchart.v2.3</cx:f>
      </cx:strDim>
      <cx:numDim type="val">
        <cx:f>_xlchart.v2.5</cx:f>
      </cx:numDim>
    </cx:data>
  </cx:chartData>
  <cx:chart>
    <cx:plotArea>
      <cx:plotAreaRegion>
        <cx:series layoutId="funnel" uniqueId="{A1CF9D4E-6C43-4168-BFF2-B6220C6BC154}">
          <cx:tx>
            <cx:txData>
              <cx:f>_xlchart.v2.4</cx:f>
              <cx:v>Value</cx:v>
            </cx:txData>
          </cx:tx>
          <cx:spPr>
            <a:solidFill>
              <a:srgbClr val="57B1AE"/>
            </a:solidFill>
          </cx:spPr>
          <cx:dataLabels>
            <cx:visibility seriesName="0" categoryName="0" value="1"/>
            <cx:separator>, </cx:separator>
          </cx:dataLabels>
          <cx:dataId val="0"/>
        </cx:series>
      </cx:plotAreaRegion>
      <cx:axis id="0">
        <cx:catScaling gapWidth="0.0599999987"/>
        <cx:tickLabels/>
      </cx:axis>
    </cx:plotArea>
  </cx:chart>
  <cx:spPr>
    <a:noFill/>
    <a:ln>
      <a:noFill/>
    </a:ln>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_xlchart.v1.6</cx:f>
      </cx:strDim>
      <cx:numDim type="val">
        <cx:f>_xlchart.v1.8</cx:f>
      </cx:numDim>
    </cx:data>
  </cx:chartData>
  <cx:chart>
    <cx:title pos="t" align="ctr" overlay="0"/>
    <cx:plotArea>
      <cx:plotAreaRegion>
        <cx:series layoutId="waterfall" uniqueId="{94AF2306-639B-4007-93C1-6C2814562DEB}">
          <cx:tx>
            <cx:txData>
              <cx:f>_xlchart.v1.7</cx:f>
              <cx:v>Value</cx:v>
            </cx:txData>
          </cx:tx>
          <cx:dataLabels pos="outEnd">
            <cx:visibility seriesName="0" categoryName="0" value="1"/>
          </cx:dataLabels>
          <cx:dataId val="0"/>
          <cx:layoutPr>
            <cx:subtotals>
              <cx:idx val="0"/>
            </cx:subtotals>
          </cx:layoutPr>
        </cx:series>
      </cx:plotAreaRegion>
      <cx:axis id="0">
        <cx:catScaling gapWidth="0.5"/>
        <cx:tickLabels/>
      </cx:axis>
      <cx:axis id="1">
        <cx:valScaling/>
        <cx:majorGridlines/>
        <cx:tickLabels/>
      </cx:axis>
    </cx:plotArea>
    <cx:legend pos="t"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5.png"/><Relationship Id="rId13" Type="http://schemas.openxmlformats.org/officeDocument/2006/relationships/chart" Target="../charts/chart2.xml"/><Relationship Id="rId3" Type="http://schemas.openxmlformats.org/officeDocument/2006/relationships/image" Target="../media/image1.png"/><Relationship Id="rId7" Type="http://schemas.openxmlformats.org/officeDocument/2006/relationships/hyperlink" Target="http://www.linkedin.com/in/oladayotimileyin" TargetMode="External"/><Relationship Id="rId12" Type="http://schemas.openxmlformats.org/officeDocument/2006/relationships/chart" Target="../charts/chart1.xml"/><Relationship Id="rId2" Type="http://schemas.openxmlformats.org/officeDocument/2006/relationships/hyperlink" Target="#cleaned_data!A1"/><Relationship Id="rId1" Type="http://schemas.openxmlformats.org/officeDocument/2006/relationships/hyperlink" Target="#DASHBOARD!A1"/><Relationship Id="rId6" Type="http://schemas.openxmlformats.org/officeDocument/2006/relationships/image" Target="../media/image4.svg"/><Relationship Id="rId11" Type="http://schemas.microsoft.com/office/2007/relationships/hdphoto" Target="../media/hdphoto1.wdp"/><Relationship Id="rId5" Type="http://schemas.openxmlformats.org/officeDocument/2006/relationships/image" Target="../media/image3.png"/><Relationship Id="rId10" Type="http://schemas.openxmlformats.org/officeDocument/2006/relationships/image" Target="../media/image6.png"/><Relationship Id="rId4" Type="http://schemas.openxmlformats.org/officeDocument/2006/relationships/image" Target="../media/image2.svg"/><Relationship Id="rId9" Type="http://schemas.openxmlformats.org/officeDocument/2006/relationships/hyperlink" Target="https://x.com/oo_timileyin" TargetMode="External"/><Relationship Id="rId14" Type="http://schemas.microsoft.com/office/2014/relationships/chartEx" Target="../charts/chartEx1.xml"/></Relationships>
</file>

<file path=xl/drawings/_rels/drawing2.xml.rels><?xml version="1.0" encoding="UTF-8" standalone="yes"?>
<Relationships xmlns="http://schemas.openxmlformats.org/package/2006/relationships"><Relationship Id="rId2" Type="http://schemas.microsoft.com/office/2014/relationships/chartEx" Target="../charts/chartEx2.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3</xdr:col>
      <xdr:colOff>15240</xdr:colOff>
      <xdr:row>1</xdr:row>
      <xdr:rowOff>53340</xdr:rowOff>
    </xdr:from>
    <xdr:to>
      <xdr:col>21</xdr:col>
      <xdr:colOff>60960</xdr:colOff>
      <xdr:row>63</xdr:row>
      <xdr:rowOff>114300</xdr:rowOff>
    </xdr:to>
    <xdr:sp macro="" textlink="">
      <xdr:nvSpPr>
        <xdr:cNvPr id="2" name="Rectangle: Rounded Corners 1">
          <a:extLst>
            <a:ext uri="{FF2B5EF4-FFF2-40B4-BE49-F238E27FC236}">
              <a16:creationId xmlns:a16="http://schemas.microsoft.com/office/drawing/2014/main" id="{01A3ABA6-1408-8482-C8BF-5E5BB2D44488}"/>
            </a:ext>
          </a:extLst>
        </xdr:cNvPr>
        <xdr:cNvSpPr/>
      </xdr:nvSpPr>
      <xdr:spPr>
        <a:xfrm>
          <a:off x="1005840" y="236220"/>
          <a:ext cx="11018520" cy="11399520"/>
        </a:xfrm>
        <a:prstGeom prst="roundRect">
          <a:avLst>
            <a:gd name="adj" fmla="val 2119"/>
          </a:avLst>
        </a:prstGeom>
        <a:solidFill>
          <a:srgbClr val="EAFAF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3</xdr:col>
      <xdr:colOff>80010</xdr:colOff>
      <xdr:row>1</xdr:row>
      <xdr:rowOff>114299</xdr:rowOff>
    </xdr:from>
    <xdr:to>
      <xdr:col>20</xdr:col>
      <xdr:colOff>605790</xdr:colOff>
      <xdr:row>63</xdr:row>
      <xdr:rowOff>45720</xdr:rowOff>
    </xdr:to>
    <xdr:sp macro="" textlink="">
      <xdr:nvSpPr>
        <xdr:cNvPr id="3" name="Rectangle: Rounded Corners 2">
          <a:extLst>
            <a:ext uri="{FF2B5EF4-FFF2-40B4-BE49-F238E27FC236}">
              <a16:creationId xmlns:a16="http://schemas.microsoft.com/office/drawing/2014/main" id="{2EADC2B1-6351-E9C6-7132-A1916429BFD1}"/>
            </a:ext>
          </a:extLst>
        </xdr:cNvPr>
        <xdr:cNvSpPr/>
      </xdr:nvSpPr>
      <xdr:spPr>
        <a:xfrm>
          <a:off x="1070610" y="297179"/>
          <a:ext cx="10888980" cy="11269981"/>
        </a:xfrm>
        <a:prstGeom prst="roundRect">
          <a:avLst>
            <a:gd name="adj" fmla="val 2119"/>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S</a:t>
          </a:r>
          <a:endParaRPr lang="en-NG" sz="1100"/>
        </a:p>
      </xdr:txBody>
    </xdr:sp>
    <xdr:clientData/>
  </xdr:twoCellAnchor>
  <xdr:twoCellAnchor>
    <xdr:from>
      <xdr:col>3</xdr:col>
      <xdr:colOff>335280</xdr:colOff>
      <xdr:row>2</xdr:row>
      <xdr:rowOff>68580</xdr:rowOff>
    </xdr:from>
    <xdr:to>
      <xdr:col>15</xdr:col>
      <xdr:colOff>320040</xdr:colOff>
      <xdr:row>7</xdr:row>
      <xdr:rowOff>76200</xdr:rowOff>
    </xdr:to>
    <xdr:grpSp>
      <xdr:nvGrpSpPr>
        <xdr:cNvPr id="7" name="Group 6">
          <a:extLst>
            <a:ext uri="{FF2B5EF4-FFF2-40B4-BE49-F238E27FC236}">
              <a16:creationId xmlns:a16="http://schemas.microsoft.com/office/drawing/2014/main" id="{F52E3F47-5807-B865-19E4-E39B8A5A7FB0}"/>
            </a:ext>
          </a:extLst>
        </xdr:cNvPr>
        <xdr:cNvGrpSpPr/>
      </xdr:nvGrpSpPr>
      <xdr:grpSpPr>
        <a:xfrm>
          <a:off x="1325880" y="434340"/>
          <a:ext cx="7299960" cy="922020"/>
          <a:chOff x="2583180" y="533400"/>
          <a:chExt cx="7299960" cy="922020"/>
        </a:xfrm>
      </xdr:grpSpPr>
      <xdr:sp macro="" textlink="">
        <xdr:nvSpPr>
          <xdr:cNvPr id="4" name="TextBox 3">
            <a:extLst>
              <a:ext uri="{FF2B5EF4-FFF2-40B4-BE49-F238E27FC236}">
                <a16:creationId xmlns:a16="http://schemas.microsoft.com/office/drawing/2014/main" id="{8A947760-80F1-994C-D71F-AE8B7F2C629B}"/>
              </a:ext>
            </a:extLst>
          </xdr:cNvPr>
          <xdr:cNvSpPr txBox="1"/>
        </xdr:nvSpPr>
        <xdr:spPr>
          <a:xfrm>
            <a:off x="2583180" y="533400"/>
            <a:ext cx="7299960" cy="495300"/>
          </a:xfrm>
          <a:prstGeom prst="rect">
            <a:avLst/>
          </a:prstGeom>
          <a:noFill/>
          <a:ln w="9525" cmpd="sng">
            <a:noFill/>
          </a:ln>
          <a:effectLst>
            <a:outerShdw blurRad="12700" dist="12700" dir="2700000" algn="tl" rotWithShape="0">
              <a:schemeClr val="tx1">
                <a:lumMod val="75000"/>
                <a:lumOff val="25000"/>
                <a:alpha val="40000"/>
              </a:scheme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NG" sz="2000" b="1">
                <a:solidFill>
                  <a:srgbClr val="356D6B"/>
                </a:solidFill>
                <a:latin typeface="Arial" panose="020B0604020202020204" pitchFamily="34" charset="0"/>
                <a:cs typeface="Arial" panose="020B0604020202020204" pitchFamily="34" charset="0"/>
              </a:rPr>
              <a:t>📈  </a:t>
            </a:r>
            <a:r>
              <a:rPr lang="en-US" sz="2000" b="1">
                <a:solidFill>
                  <a:srgbClr val="356D6B"/>
                </a:solidFill>
                <a:latin typeface="Arial" panose="020B0604020202020204" pitchFamily="34" charset="0"/>
                <a:cs typeface="Arial" panose="020B0604020202020204" pitchFamily="34" charset="0"/>
              </a:rPr>
              <a:t>MARKETING PERFORMANCE DASHBOARD (Q2 2025)</a:t>
            </a:r>
            <a:endParaRPr lang="en-NG" sz="2000" b="1">
              <a:solidFill>
                <a:srgbClr val="356D6B"/>
              </a:solidFill>
              <a:latin typeface="Arial" panose="020B0604020202020204" pitchFamily="34" charset="0"/>
              <a:cs typeface="Arial" panose="020B0604020202020204" pitchFamily="34" charset="0"/>
            </a:endParaRPr>
          </a:p>
        </xdr:txBody>
      </xdr:sp>
      <xdr:sp macro="" textlink="">
        <xdr:nvSpPr>
          <xdr:cNvPr id="5" name="TextBox 4">
            <a:extLst>
              <a:ext uri="{FF2B5EF4-FFF2-40B4-BE49-F238E27FC236}">
                <a16:creationId xmlns:a16="http://schemas.microsoft.com/office/drawing/2014/main" id="{C1C9DC94-DA85-DB8D-7ECC-4E12C0E9CFA7}"/>
              </a:ext>
            </a:extLst>
          </xdr:cNvPr>
          <xdr:cNvSpPr txBox="1"/>
        </xdr:nvSpPr>
        <xdr:spPr>
          <a:xfrm>
            <a:off x="3070860" y="960120"/>
            <a:ext cx="6736080" cy="495300"/>
          </a:xfrm>
          <a:prstGeom prst="rect">
            <a:avLst/>
          </a:prstGeom>
          <a:no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0" i="1">
                <a:solidFill>
                  <a:srgbClr val="356D6B"/>
                </a:solidFill>
                <a:latin typeface="Aptos" panose="020B0004020202020204" pitchFamily="34" charset="0"/>
                <a:cs typeface="Arial" panose="020B0604020202020204" pitchFamily="34" charset="0"/>
              </a:rPr>
              <a:t>Lead Generation for Home Improvement Clients (UK) </a:t>
            </a:r>
            <a:endParaRPr lang="en-NG" sz="1200" b="0" i="1">
              <a:solidFill>
                <a:srgbClr val="356D6B"/>
              </a:solidFill>
              <a:latin typeface="Aptos" panose="020B0004020202020204" pitchFamily="34" charset="0"/>
              <a:cs typeface="Arial" panose="020B0604020202020204" pitchFamily="34" charset="0"/>
            </a:endParaRPr>
          </a:p>
        </xdr:txBody>
      </xdr:sp>
    </xdr:grpSp>
    <xdr:clientData/>
  </xdr:twoCellAnchor>
  <xdr:twoCellAnchor>
    <xdr:from>
      <xdr:col>3</xdr:col>
      <xdr:colOff>430530</xdr:colOff>
      <xdr:row>8</xdr:row>
      <xdr:rowOff>45720</xdr:rowOff>
    </xdr:from>
    <xdr:to>
      <xdr:col>7</xdr:col>
      <xdr:colOff>281940</xdr:colOff>
      <xdr:row>13</xdr:row>
      <xdr:rowOff>38100</xdr:rowOff>
    </xdr:to>
    <xdr:sp macro="" textlink="">
      <xdr:nvSpPr>
        <xdr:cNvPr id="6" name="Rectangle: Rounded Corners 5">
          <a:extLst>
            <a:ext uri="{FF2B5EF4-FFF2-40B4-BE49-F238E27FC236}">
              <a16:creationId xmlns:a16="http://schemas.microsoft.com/office/drawing/2014/main" id="{DAA6638E-51AB-EF7D-5883-8D629E3EADB9}"/>
            </a:ext>
          </a:extLst>
        </xdr:cNvPr>
        <xdr:cNvSpPr/>
      </xdr:nvSpPr>
      <xdr:spPr>
        <a:xfrm>
          <a:off x="1421130" y="1508760"/>
          <a:ext cx="2289810" cy="906780"/>
        </a:xfrm>
        <a:prstGeom prst="roundRect">
          <a:avLst>
            <a:gd name="adj" fmla="val 3646"/>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S</a:t>
          </a:r>
          <a:endParaRPr lang="en-NG" sz="1100"/>
        </a:p>
      </xdr:txBody>
    </xdr:sp>
    <xdr:clientData/>
  </xdr:twoCellAnchor>
  <xdr:twoCellAnchor>
    <xdr:from>
      <xdr:col>8</xdr:col>
      <xdr:colOff>62230</xdr:colOff>
      <xdr:row>8</xdr:row>
      <xdr:rowOff>45720</xdr:rowOff>
    </xdr:from>
    <xdr:to>
      <xdr:col>11</xdr:col>
      <xdr:colOff>523240</xdr:colOff>
      <xdr:row>13</xdr:row>
      <xdr:rowOff>38100</xdr:rowOff>
    </xdr:to>
    <xdr:sp macro="" textlink="">
      <xdr:nvSpPr>
        <xdr:cNvPr id="8" name="Rectangle: Rounded Corners 7">
          <a:extLst>
            <a:ext uri="{FF2B5EF4-FFF2-40B4-BE49-F238E27FC236}">
              <a16:creationId xmlns:a16="http://schemas.microsoft.com/office/drawing/2014/main" id="{A1D2C8D1-43F6-DDED-2DE3-8591D47C7282}"/>
            </a:ext>
          </a:extLst>
        </xdr:cNvPr>
        <xdr:cNvSpPr/>
      </xdr:nvSpPr>
      <xdr:spPr>
        <a:xfrm>
          <a:off x="4100830" y="1508760"/>
          <a:ext cx="2289810" cy="906780"/>
        </a:xfrm>
        <a:prstGeom prst="roundRect">
          <a:avLst>
            <a:gd name="adj" fmla="val 3646"/>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S</a:t>
          </a:r>
          <a:endParaRPr lang="en-NG" sz="1100"/>
        </a:p>
      </xdr:txBody>
    </xdr:sp>
    <xdr:clientData/>
  </xdr:twoCellAnchor>
  <xdr:twoCellAnchor>
    <xdr:from>
      <xdr:col>12</xdr:col>
      <xdr:colOff>303530</xdr:colOff>
      <xdr:row>8</xdr:row>
      <xdr:rowOff>45720</xdr:rowOff>
    </xdr:from>
    <xdr:to>
      <xdr:col>16</xdr:col>
      <xdr:colOff>154940</xdr:colOff>
      <xdr:row>13</xdr:row>
      <xdr:rowOff>38100</xdr:rowOff>
    </xdr:to>
    <xdr:sp macro="" textlink="">
      <xdr:nvSpPr>
        <xdr:cNvPr id="9" name="Rectangle: Rounded Corners 8">
          <a:extLst>
            <a:ext uri="{FF2B5EF4-FFF2-40B4-BE49-F238E27FC236}">
              <a16:creationId xmlns:a16="http://schemas.microsoft.com/office/drawing/2014/main" id="{580C289C-BE16-F1C8-009F-1D39BA840D87}"/>
            </a:ext>
          </a:extLst>
        </xdr:cNvPr>
        <xdr:cNvSpPr/>
      </xdr:nvSpPr>
      <xdr:spPr>
        <a:xfrm>
          <a:off x="6780530" y="1508760"/>
          <a:ext cx="2289810" cy="906780"/>
        </a:xfrm>
        <a:prstGeom prst="roundRect">
          <a:avLst>
            <a:gd name="adj" fmla="val 3646"/>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S</a:t>
          </a:r>
          <a:endParaRPr lang="en-NG" sz="1100"/>
        </a:p>
      </xdr:txBody>
    </xdr:sp>
    <xdr:clientData/>
  </xdr:twoCellAnchor>
  <xdr:twoCellAnchor>
    <xdr:from>
      <xdr:col>16</xdr:col>
      <xdr:colOff>544830</xdr:colOff>
      <xdr:row>8</xdr:row>
      <xdr:rowOff>45720</xdr:rowOff>
    </xdr:from>
    <xdr:to>
      <xdr:col>20</xdr:col>
      <xdr:colOff>396240</xdr:colOff>
      <xdr:row>13</xdr:row>
      <xdr:rowOff>38100</xdr:rowOff>
    </xdr:to>
    <xdr:sp macro="" textlink="">
      <xdr:nvSpPr>
        <xdr:cNvPr id="10" name="Rectangle: Rounded Corners 9">
          <a:extLst>
            <a:ext uri="{FF2B5EF4-FFF2-40B4-BE49-F238E27FC236}">
              <a16:creationId xmlns:a16="http://schemas.microsoft.com/office/drawing/2014/main" id="{95490C46-B554-A42C-7808-D50DDBE19C07}"/>
            </a:ext>
          </a:extLst>
        </xdr:cNvPr>
        <xdr:cNvSpPr/>
      </xdr:nvSpPr>
      <xdr:spPr>
        <a:xfrm>
          <a:off x="9460230" y="1508760"/>
          <a:ext cx="2289810" cy="906780"/>
        </a:xfrm>
        <a:prstGeom prst="roundRect">
          <a:avLst>
            <a:gd name="adj" fmla="val 3646"/>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S</a:t>
          </a:r>
          <a:endParaRPr lang="en-NG" sz="1100"/>
        </a:p>
      </xdr:txBody>
    </xdr:sp>
    <xdr:clientData/>
  </xdr:twoCellAnchor>
  <xdr:twoCellAnchor>
    <xdr:from>
      <xdr:col>3</xdr:col>
      <xdr:colOff>415290</xdr:colOff>
      <xdr:row>14</xdr:row>
      <xdr:rowOff>45720</xdr:rowOff>
    </xdr:from>
    <xdr:to>
      <xdr:col>7</xdr:col>
      <xdr:colOff>266700</xdr:colOff>
      <xdr:row>19</xdr:row>
      <xdr:rowOff>38100</xdr:rowOff>
    </xdr:to>
    <xdr:sp macro="" textlink="">
      <xdr:nvSpPr>
        <xdr:cNvPr id="11" name="Rectangle: Rounded Corners 10">
          <a:extLst>
            <a:ext uri="{FF2B5EF4-FFF2-40B4-BE49-F238E27FC236}">
              <a16:creationId xmlns:a16="http://schemas.microsoft.com/office/drawing/2014/main" id="{60024700-E43A-2D73-8271-FA170FB279BE}"/>
            </a:ext>
          </a:extLst>
        </xdr:cNvPr>
        <xdr:cNvSpPr/>
      </xdr:nvSpPr>
      <xdr:spPr>
        <a:xfrm>
          <a:off x="1405890" y="2606040"/>
          <a:ext cx="2289810" cy="906780"/>
        </a:xfrm>
        <a:prstGeom prst="roundRect">
          <a:avLst>
            <a:gd name="adj" fmla="val 3646"/>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S</a:t>
          </a:r>
          <a:endParaRPr lang="en-NG" sz="1100"/>
        </a:p>
      </xdr:txBody>
    </xdr:sp>
    <xdr:clientData/>
  </xdr:twoCellAnchor>
  <xdr:twoCellAnchor>
    <xdr:from>
      <xdr:col>8</xdr:col>
      <xdr:colOff>46990</xdr:colOff>
      <xdr:row>14</xdr:row>
      <xdr:rowOff>45720</xdr:rowOff>
    </xdr:from>
    <xdr:to>
      <xdr:col>11</xdr:col>
      <xdr:colOff>508000</xdr:colOff>
      <xdr:row>19</xdr:row>
      <xdr:rowOff>38100</xdr:rowOff>
    </xdr:to>
    <xdr:sp macro="" textlink="">
      <xdr:nvSpPr>
        <xdr:cNvPr id="12" name="Rectangle: Rounded Corners 11">
          <a:extLst>
            <a:ext uri="{FF2B5EF4-FFF2-40B4-BE49-F238E27FC236}">
              <a16:creationId xmlns:a16="http://schemas.microsoft.com/office/drawing/2014/main" id="{3A7BE8DF-9BC8-29F9-4D45-EF0C3089C215}"/>
            </a:ext>
          </a:extLst>
        </xdr:cNvPr>
        <xdr:cNvSpPr/>
      </xdr:nvSpPr>
      <xdr:spPr>
        <a:xfrm>
          <a:off x="4085590" y="2606040"/>
          <a:ext cx="2289810" cy="906780"/>
        </a:xfrm>
        <a:prstGeom prst="roundRect">
          <a:avLst>
            <a:gd name="adj" fmla="val 3646"/>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S</a:t>
          </a:r>
          <a:endParaRPr lang="en-NG" sz="1100"/>
        </a:p>
      </xdr:txBody>
    </xdr:sp>
    <xdr:clientData/>
  </xdr:twoCellAnchor>
  <xdr:twoCellAnchor>
    <xdr:from>
      <xdr:col>12</xdr:col>
      <xdr:colOff>288290</xdr:colOff>
      <xdr:row>14</xdr:row>
      <xdr:rowOff>45720</xdr:rowOff>
    </xdr:from>
    <xdr:to>
      <xdr:col>16</xdr:col>
      <xdr:colOff>139700</xdr:colOff>
      <xdr:row>19</xdr:row>
      <xdr:rowOff>38100</xdr:rowOff>
    </xdr:to>
    <xdr:sp macro="" textlink="">
      <xdr:nvSpPr>
        <xdr:cNvPr id="13" name="Rectangle: Rounded Corners 12">
          <a:extLst>
            <a:ext uri="{FF2B5EF4-FFF2-40B4-BE49-F238E27FC236}">
              <a16:creationId xmlns:a16="http://schemas.microsoft.com/office/drawing/2014/main" id="{027FD2E0-7BA4-7D52-3D05-0FDF28A7DDA3}"/>
            </a:ext>
          </a:extLst>
        </xdr:cNvPr>
        <xdr:cNvSpPr/>
      </xdr:nvSpPr>
      <xdr:spPr>
        <a:xfrm>
          <a:off x="6765290" y="2606040"/>
          <a:ext cx="2289810" cy="906780"/>
        </a:xfrm>
        <a:prstGeom prst="roundRect">
          <a:avLst>
            <a:gd name="adj" fmla="val 3646"/>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S</a:t>
          </a:r>
          <a:endParaRPr lang="en-NG" sz="1100"/>
        </a:p>
      </xdr:txBody>
    </xdr:sp>
    <xdr:clientData/>
  </xdr:twoCellAnchor>
  <xdr:twoCellAnchor>
    <xdr:from>
      <xdr:col>16</xdr:col>
      <xdr:colOff>529590</xdr:colOff>
      <xdr:row>14</xdr:row>
      <xdr:rowOff>45720</xdr:rowOff>
    </xdr:from>
    <xdr:to>
      <xdr:col>20</xdr:col>
      <xdr:colOff>381000</xdr:colOff>
      <xdr:row>19</xdr:row>
      <xdr:rowOff>38100</xdr:rowOff>
    </xdr:to>
    <xdr:sp macro="" textlink="">
      <xdr:nvSpPr>
        <xdr:cNvPr id="14" name="Rectangle: Rounded Corners 13">
          <a:extLst>
            <a:ext uri="{FF2B5EF4-FFF2-40B4-BE49-F238E27FC236}">
              <a16:creationId xmlns:a16="http://schemas.microsoft.com/office/drawing/2014/main" id="{C7EE0F0D-8FB3-E4FB-ACEC-4BDA4E35682D}"/>
            </a:ext>
          </a:extLst>
        </xdr:cNvPr>
        <xdr:cNvSpPr/>
      </xdr:nvSpPr>
      <xdr:spPr>
        <a:xfrm>
          <a:off x="9444990" y="2606040"/>
          <a:ext cx="2289810" cy="906780"/>
        </a:xfrm>
        <a:prstGeom prst="roundRect">
          <a:avLst>
            <a:gd name="adj" fmla="val 3646"/>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S</a:t>
          </a:r>
          <a:endParaRPr lang="en-NG" sz="1100"/>
        </a:p>
      </xdr:txBody>
    </xdr:sp>
    <xdr:clientData/>
  </xdr:twoCellAnchor>
  <xdr:twoCellAnchor>
    <xdr:from>
      <xdr:col>3</xdr:col>
      <xdr:colOff>392430</xdr:colOff>
      <xdr:row>21</xdr:row>
      <xdr:rowOff>30480</xdr:rowOff>
    </xdr:from>
    <xdr:to>
      <xdr:col>11</xdr:col>
      <xdr:colOff>541020</xdr:colOff>
      <xdr:row>32</xdr:row>
      <xdr:rowOff>175260</xdr:rowOff>
    </xdr:to>
    <xdr:sp macro="" textlink="">
      <xdr:nvSpPr>
        <xdr:cNvPr id="15" name="Rectangle: Rounded Corners 14">
          <a:extLst>
            <a:ext uri="{FF2B5EF4-FFF2-40B4-BE49-F238E27FC236}">
              <a16:creationId xmlns:a16="http://schemas.microsoft.com/office/drawing/2014/main" id="{3ED4F781-9DEA-9053-FC7D-A3A52EF89328}"/>
            </a:ext>
          </a:extLst>
        </xdr:cNvPr>
        <xdr:cNvSpPr/>
      </xdr:nvSpPr>
      <xdr:spPr>
        <a:xfrm>
          <a:off x="1383030" y="3870960"/>
          <a:ext cx="5025390" cy="2156460"/>
        </a:xfrm>
        <a:prstGeom prst="roundRect">
          <a:avLst>
            <a:gd name="adj" fmla="val 3646"/>
          </a:avLst>
        </a:prstGeom>
        <a:solidFill>
          <a:srgbClr val="E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12</xdr:col>
      <xdr:colOff>232410</xdr:colOff>
      <xdr:row>21</xdr:row>
      <xdr:rowOff>30480</xdr:rowOff>
    </xdr:from>
    <xdr:to>
      <xdr:col>20</xdr:col>
      <xdr:colOff>381000</xdr:colOff>
      <xdr:row>32</xdr:row>
      <xdr:rowOff>175260</xdr:rowOff>
    </xdr:to>
    <xdr:sp macro="" textlink="">
      <xdr:nvSpPr>
        <xdr:cNvPr id="18" name="Rectangle: Rounded Corners 17">
          <a:extLst>
            <a:ext uri="{FF2B5EF4-FFF2-40B4-BE49-F238E27FC236}">
              <a16:creationId xmlns:a16="http://schemas.microsoft.com/office/drawing/2014/main" id="{3ABC268C-BB5C-D757-C014-DE00682A4434}"/>
            </a:ext>
          </a:extLst>
        </xdr:cNvPr>
        <xdr:cNvSpPr/>
      </xdr:nvSpPr>
      <xdr:spPr>
        <a:xfrm>
          <a:off x="6709410" y="3870960"/>
          <a:ext cx="5025390" cy="2156460"/>
        </a:xfrm>
        <a:prstGeom prst="roundRect">
          <a:avLst>
            <a:gd name="adj" fmla="val 3646"/>
          </a:avLst>
        </a:prstGeom>
        <a:solidFill>
          <a:srgbClr val="E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S</a:t>
          </a:r>
          <a:endParaRPr lang="en-NG" sz="1100"/>
        </a:p>
      </xdr:txBody>
    </xdr:sp>
    <xdr:clientData/>
  </xdr:twoCellAnchor>
  <xdr:twoCellAnchor>
    <xdr:from>
      <xdr:col>3</xdr:col>
      <xdr:colOff>430530</xdr:colOff>
      <xdr:row>33</xdr:row>
      <xdr:rowOff>175260</xdr:rowOff>
    </xdr:from>
    <xdr:to>
      <xdr:col>11</xdr:col>
      <xdr:colOff>579120</xdr:colOff>
      <xdr:row>45</xdr:row>
      <xdr:rowOff>137160</xdr:rowOff>
    </xdr:to>
    <xdr:sp macro="" textlink="">
      <xdr:nvSpPr>
        <xdr:cNvPr id="20" name="Rectangle: Rounded Corners 19">
          <a:extLst>
            <a:ext uri="{FF2B5EF4-FFF2-40B4-BE49-F238E27FC236}">
              <a16:creationId xmlns:a16="http://schemas.microsoft.com/office/drawing/2014/main" id="{E7767701-1863-DE9C-6F13-A67679C49B11}"/>
            </a:ext>
          </a:extLst>
        </xdr:cNvPr>
        <xdr:cNvSpPr/>
      </xdr:nvSpPr>
      <xdr:spPr>
        <a:xfrm>
          <a:off x="1421130" y="6210300"/>
          <a:ext cx="5025390" cy="2156460"/>
        </a:xfrm>
        <a:prstGeom prst="roundRect">
          <a:avLst>
            <a:gd name="adj" fmla="val 3646"/>
          </a:avLst>
        </a:prstGeom>
        <a:solidFill>
          <a:srgbClr val="E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S</a:t>
          </a:r>
          <a:endParaRPr lang="en-NG" sz="1100"/>
        </a:p>
      </xdr:txBody>
    </xdr:sp>
    <xdr:clientData/>
  </xdr:twoCellAnchor>
  <xdr:twoCellAnchor>
    <xdr:from>
      <xdr:col>12</xdr:col>
      <xdr:colOff>262890</xdr:colOff>
      <xdr:row>34</xdr:row>
      <xdr:rowOff>7620</xdr:rowOff>
    </xdr:from>
    <xdr:to>
      <xdr:col>20</xdr:col>
      <xdr:colOff>411480</xdr:colOff>
      <xdr:row>45</xdr:row>
      <xdr:rowOff>152400</xdr:rowOff>
    </xdr:to>
    <xdr:sp macro="" textlink="">
      <xdr:nvSpPr>
        <xdr:cNvPr id="21" name="Rectangle: Rounded Corners 20">
          <a:extLst>
            <a:ext uri="{FF2B5EF4-FFF2-40B4-BE49-F238E27FC236}">
              <a16:creationId xmlns:a16="http://schemas.microsoft.com/office/drawing/2014/main" id="{1E6C72C2-F8D5-A5EF-CF77-162D338BEF94}"/>
            </a:ext>
          </a:extLst>
        </xdr:cNvPr>
        <xdr:cNvSpPr/>
      </xdr:nvSpPr>
      <xdr:spPr>
        <a:xfrm>
          <a:off x="6739890" y="6225540"/>
          <a:ext cx="5025390" cy="2156460"/>
        </a:xfrm>
        <a:prstGeom prst="roundRect">
          <a:avLst>
            <a:gd name="adj" fmla="val 3646"/>
          </a:avLst>
        </a:prstGeom>
        <a:solidFill>
          <a:srgbClr val="E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S</a:t>
          </a:r>
          <a:endParaRPr lang="en-NG" sz="1100"/>
        </a:p>
      </xdr:txBody>
    </xdr:sp>
    <xdr:clientData/>
  </xdr:twoCellAnchor>
  <xdr:twoCellAnchor>
    <xdr:from>
      <xdr:col>4</xdr:col>
      <xdr:colOff>342900</xdr:colOff>
      <xdr:row>8</xdr:row>
      <xdr:rowOff>76200</xdr:rowOff>
    </xdr:from>
    <xdr:to>
      <xdr:col>6</xdr:col>
      <xdr:colOff>563880</xdr:colOff>
      <xdr:row>9</xdr:row>
      <xdr:rowOff>121920</xdr:rowOff>
    </xdr:to>
    <xdr:sp macro="" textlink="">
      <xdr:nvSpPr>
        <xdr:cNvPr id="22" name="TextBox 21">
          <a:extLst>
            <a:ext uri="{FF2B5EF4-FFF2-40B4-BE49-F238E27FC236}">
              <a16:creationId xmlns:a16="http://schemas.microsoft.com/office/drawing/2014/main" id="{2180543C-B9EC-4200-A1F7-2DF3A9791F77}"/>
            </a:ext>
          </a:extLst>
        </xdr:cNvPr>
        <xdr:cNvSpPr txBox="1"/>
      </xdr:nvSpPr>
      <xdr:spPr>
        <a:xfrm>
          <a:off x="1943100" y="1539240"/>
          <a:ext cx="1440180" cy="228600"/>
        </a:xfrm>
        <a:prstGeom prst="rect">
          <a:avLst/>
        </a:prstGeom>
        <a:no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50" b="0" i="0">
              <a:solidFill>
                <a:srgbClr val="356D6B"/>
              </a:solidFill>
              <a:latin typeface="Aptos" panose="020B0004020202020204" pitchFamily="34" charset="0"/>
              <a:cs typeface="Arial" panose="020B0604020202020204" pitchFamily="34" charset="0"/>
            </a:rPr>
            <a:t>Total Ads Spend</a:t>
          </a:r>
          <a:endParaRPr lang="en-NG" sz="1050" b="0" i="0">
            <a:solidFill>
              <a:srgbClr val="356D6B"/>
            </a:solidFill>
            <a:latin typeface="Aptos" panose="020B0004020202020204" pitchFamily="34" charset="0"/>
            <a:cs typeface="Arial" panose="020B0604020202020204" pitchFamily="34" charset="0"/>
          </a:endParaRPr>
        </a:p>
      </xdr:txBody>
    </xdr:sp>
    <xdr:clientData/>
  </xdr:twoCellAnchor>
  <xdr:twoCellAnchor editAs="oneCell">
    <xdr:from>
      <xdr:col>17</xdr:col>
      <xdr:colOff>571500</xdr:colOff>
      <xdr:row>3</xdr:row>
      <xdr:rowOff>99061</xdr:rowOff>
    </xdr:from>
    <xdr:to>
      <xdr:col>20</xdr:col>
      <xdr:colOff>571500</xdr:colOff>
      <xdr:row>6</xdr:row>
      <xdr:rowOff>22860</xdr:rowOff>
    </xdr:to>
    <mc:AlternateContent xmlns:mc="http://schemas.openxmlformats.org/markup-compatibility/2006" xmlns:a14="http://schemas.microsoft.com/office/drawing/2010/main">
      <mc:Choice Requires="a14">
        <xdr:graphicFrame macro="">
          <xdr:nvGraphicFramePr>
            <xdr:cNvPr id="23" name="Platform">
              <a:extLst>
                <a:ext uri="{FF2B5EF4-FFF2-40B4-BE49-F238E27FC236}">
                  <a16:creationId xmlns:a16="http://schemas.microsoft.com/office/drawing/2014/main" id="{D32931E2-8692-45A3-A4FB-45B0E94126CE}"/>
                </a:ext>
              </a:extLst>
            </xdr:cNvPr>
            <xdr:cNvGraphicFramePr/>
          </xdr:nvGraphicFramePr>
          <xdr:xfrm>
            <a:off x="0" y="0"/>
            <a:ext cx="0" cy="0"/>
          </xdr:xfrm>
          <a:graphic>
            <a:graphicData uri="http://schemas.microsoft.com/office/drawing/2010/slicer">
              <sle:slicer xmlns:sle="http://schemas.microsoft.com/office/drawing/2010/slicer" name="Platform"/>
            </a:graphicData>
          </a:graphic>
        </xdr:graphicFrame>
      </mc:Choice>
      <mc:Fallback xmlns="">
        <xdr:sp macro="" textlink="">
          <xdr:nvSpPr>
            <xdr:cNvPr id="0" name=""/>
            <xdr:cNvSpPr>
              <a:spLocks noTextEdit="1"/>
            </xdr:cNvSpPr>
          </xdr:nvSpPr>
          <xdr:spPr>
            <a:xfrm>
              <a:off x="10096500" y="647701"/>
              <a:ext cx="1828800" cy="472439"/>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441960</xdr:colOff>
      <xdr:row>3</xdr:row>
      <xdr:rowOff>91441</xdr:rowOff>
    </xdr:from>
    <xdr:to>
      <xdr:col>17</xdr:col>
      <xdr:colOff>441960</xdr:colOff>
      <xdr:row>6</xdr:row>
      <xdr:rowOff>15240</xdr:rowOff>
    </xdr:to>
    <mc:AlternateContent xmlns:mc="http://schemas.openxmlformats.org/markup-compatibility/2006" xmlns:a14="http://schemas.microsoft.com/office/drawing/2010/main">
      <mc:Choice Requires="a14">
        <xdr:graphicFrame macro="">
          <xdr:nvGraphicFramePr>
            <xdr:cNvPr id="24" name="month">
              <a:extLst>
                <a:ext uri="{FF2B5EF4-FFF2-40B4-BE49-F238E27FC236}">
                  <a16:creationId xmlns:a16="http://schemas.microsoft.com/office/drawing/2014/main" id="{75ACC2AA-B039-491E-B1A7-3FAA2558DB55}"/>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8138160" y="640081"/>
              <a:ext cx="1828800" cy="472439"/>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259080</xdr:colOff>
      <xdr:row>9</xdr:row>
      <xdr:rowOff>167640</xdr:rowOff>
    </xdr:from>
    <xdr:to>
      <xdr:col>6</xdr:col>
      <xdr:colOff>403860</xdr:colOff>
      <xdr:row>12</xdr:row>
      <xdr:rowOff>76200</xdr:rowOff>
    </xdr:to>
    <xdr:sp macro="" textlink="PIVOT!B4">
      <xdr:nvSpPr>
        <xdr:cNvPr id="25" name="TextBox 24">
          <a:extLst>
            <a:ext uri="{FF2B5EF4-FFF2-40B4-BE49-F238E27FC236}">
              <a16:creationId xmlns:a16="http://schemas.microsoft.com/office/drawing/2014/main" id="{2FFDAF43-8739-3B61-BD09-A11EA82E8538}"/>
            </a:ext>
          </a:extLst>
        </xdr:cNvPr>
        <xdr:cNvSpPr txBox="1"/>
      </xdr:nvSpPr>
      <xdr:spPr>
        <a:xfrm>
          <a:off x="1859280" y="1813560"/>
          <a:ext cx="1363980"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573D176-7E43-4696-BBF9-386438DD9509}" type="TxLink">
            <a:rPr lang="en-US" sz="2000" b="1" i="0" u="none" strike="noStrike">
              <a:solidFill>
                <a:srgbClr val="000000"/>
              </a:solidFill>
              <a:latin typeface="Arial" panose="020B0604020202020204" pitchFamily="34" charset="0"/>
              <a:ea typeface="Calibri"/>
              <a:cs typeface="Arial" panose="020B0604020202020204" pitchFamily="34" charset="0"/>
            </a:rPr>
            <a:pPr/>
            <a:t>£102.79K</a:t>
          </a:fld>
          <a:endParaRPr lang="en-NG" sz="2000" b="1">
            <a:latin typeface="Arial" panose="020B0604020202020204" pitchFamily="34" charset="0"/>
            <a:cs typeface="Arial" panose="020B0604020202020204" pitchFamily="34" charset="0"/>
          </a:endParaRPr>
        </a:p>
      </xdr:txBody>
    </xdr:sp>
    <xdr:clientData/>
  </xdr:twoCellAnchor>
  <xdr:twoCellAnchor>
    <xdr:from>
      <xdr:col>8</xdr:col>
      <xdr:colOff>510540</xdr:colOff>
      <xdr:row>9</xdr:row>
      <xdr:rowOff>175260</xdr:rowOff>
    </xdr:from>
    <xdr:to>
      <xdr:col>11</xdr:col>
      <xdr:colOff>45720</xdr:colOff>
      <xdr:row>12</xdr:row>
      <xdr:rowOff>83820</xdr:rowOff>
    </xdr:to>
    <xdr:sp macro="" textlink="PIVOT!B18">
      <xdr:nvSpPr>
        <xdr:cNvPr id="26" name="TextBox 25">
          <a:extLst>
            <a:ext uri="{FF2B5EF4-FFF2-40B4-BE49-F238E27FC236}">
              <a16:creationId xmlns:a16="http://schemas.microsoft.com/office/drawing/2014/main" id="{9D0B5831-18C4-57A2-DA7B-08CBAA9E5608}"/>
            </a:ext>
          </a:extLst>
        </xdr:cNvPr>
        <xdr:cNvSpPr txBox="1"/>
      </xdr:nvSpPr>
      <xdr:spPr>
        <a:xfrm>
          <a:off x="4549140" y="1821180"/>
          <a:ext cx="1363980"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089EA2F0-EA52-4480-9499-AC45561A5AFB}" type="TxLink">
            <a:rPr lang="en-US" sz="2000" b="1" i="0" u="none" strike="noStrike">
              <a:solidFill>
                <a:srgbClr val="000000"/>
              </a:solidFill>
              <a:latin typeface="Arial" panose="020B0604020202020204" pitchFamily="34" charset="0"/>
              <a:ea typeface="Calibri"/>
              <a:cs typeface="Arial" panose="020B0604020202020204" pitchFamily="34" charset="0"/>
            </a:rPr>
            <a:pPr/>
            <a:t> 19,503 </a:t>
          </a:fld>
          <a:endParaRPr lang="en-NG" sz="4000" b="1">
            <a:latin typeface="Arial" panose="020B0604020202020204" pitchFamily="34" charset="0"/>
            <a:cs typeface="Arial" panose="020B0604020202020204" pitchFamily="34" charset="0"/>
          </a:endParaRPr>
        </a:p>
      </xdr:txBody>
    </xdr:sp>
    <xdr:clientData/>
  </xdr:twoCellAnchor>
  <xdr:twoCellAnchor>
    <xdr:from>
      <xdr:col>9</xdr:col>
      <xdr:colOff>38100</xdr:colOff>
      <xdr:row>8</xdr:row>
      <xdr:rowOff>68580</xdr:rowOff>
    </xdr:from>
    <xdr:to>
      <xdr:col>11</xdr:col>
      <xdr:colOff>259080</xdr:colOff>
      <xdr:row>9</xdr:row>
      <xdr:rowOff>114300</xdr:rowOff>
    </xdr:to>
    <xdr:sp macro="" textlink="">
      <xdr:nvSpPr>
        <xdr:cNvPr id="27" name="TextBox 26">
          <a:extLst>
            <a:ext uri="{FF2B5EF4-FFF2-40B4-BE49-F238E27FC236}">
              <a16:creationId xmlns:a16="http://schemas.microsoft.com/office/drawing/2014/main" id="{10EDDA23-4DC5-8A15-593A-15748B38A74A}"/>
            </a:ext>
          </a:extLst>
        </xdr:cNvPr>
        <xdr:cNvSpPr txBox="1"/>
      </xdr:nvSpPr>
      <xdr:spPr>
        <a:xfrm>
          <a:off x="4686300" y="1531620"/>
          <a:ext cx="1440180" cy="228600"/>
        </a:xfrm>
        <a:prstGeom prst="rect">
          <a:avLst/>
        </a:prstGeom>
        <a:no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50" b="0" i="0">
              <a:solidFill>
                <a:srgbClr val="356D6B"/>
              </a:solidFill>
              <a:latin typeface="Aptos" panose="020B0004020202020204" pitchFamily="34" charset="0"/>
              <a:cs typeface="Arial" panose="020B0604020202020204" pitchFamily="34" charset="0"/>
            </a:rPr>
            <a:t>Total Leads</a:t>
          </a:r>
          <a:endParaRPr lang="en-NG" sz="1050" b="0" i="0">
            <a:solidFill>
              <a:srgbClr val="356D6B"/>
            </a:solidFill>
            <a:latin typeface="Aptos" panose="020B0004020202020204" pitchFamily="34" charset="0"/>
            <a:cs typeface="Arial" panose="020B0604020202020204" pitchFamily="34" charset="0"/>
          </a:endParaRPr>
        </a:p>
      </xdr:txBody>
    </xdr:sp>
    <xdr:clientData/>
  </xdr:twoCellAnchor>
  <xdr:twoCellAnchor>
    <xdr:from>
      <xdr:col>13</xdr:col>
      <xdr:colOff>236220</xdr:colOff>
      <xdr:row>8</xdr:row>
      <xdr:rowOff>38100</xdr:rowOff>
    </xdr:from>
    <xdr:to>
      <xdr:col>15</xdr:col>
      <xdr:colOff>457200</xdr:colOff>
      <xdr:row>9</xdr:row>
      <xdr:rowOff>83820</xdr:rowOff>
    </xdr:to>
    <xdr:sp macro="" textlink="">
      <xdr:nvSpPr>
        <xdr:cNvPr id="28" name="TextBox 27">
          <a:extLst>
            <a:ext uri="{FF2B5EF4-FFF2-40B4-BE49-F238E27FC236}">
              <a16:creationId xmlns:a16="http://schemas.microsoft.com/office/drawing/2014/main" id="{24FD5C0C-661C-B74C-21EB-FF20660A84BF}"/>
            </a:ext>
          </a:extLst>
        </xdr:cNvPr>
        <xdr:cNvSpPr txBox="1"/>
      </xdr:nvSpPr>
      <xdr:spPr>
        <a:xfrm>
          <a:off x="7322820" y="1501140"/>
          <a:ext cx="1440180" cy="228600"/>
        </a:xfrm>
        <a:prstGeom prst="rect">
          <a:avLst/>
        </a:prstGeom>
        <a:no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50" b="0" i="0">
              <a:solidFill>
                <a:srgbClr val="356D6B"/>
              </a:solidFill>
              <a:latin typeface="Aptos" panose="020B0004020202020204" pitchFamily="34" charset="0"/>
              <a:cs typeface="Arial" panose="020B0604020202020204" pitchFamily="34" charset="0"/>
            </a:rPr>
            <a:t>Cost per Lead (CPL)</a:t>
          </a:r>
          <a:endParaRPr lang="en-NG" sz="1050" b="0" i="0">
            <a:solidFill>
              <a:srgbClr val="356D6B"/>
            </a:solidFill>
            <a:latin typeface="Aptos" panose="020B0004020202020204" pitchFamily="34" charset="0"/>
            <a:cs typeface="Arial" panose="020B0604020202020204" pitchFamily="34" charset="0"/>
          </a:endParaRPr>
        </a:p>
      </xdr:txBody>
    </xdr:sp>
    <xdr:clientData/>
  </xdr:twoCellAnchor>
  <xdr:twoCellAnchor>
    <xdr:from>
      <xdr:col>17</xdr:col>
      <xdr:colOff>198120</xdr:colOff>
      <xdr:row>8</xdr:row>
      <xdr:rowOff>38100</xdr:rowOff>
    </xdr:from>
    <xdr:to>
      <xdr:col>20</xdr:col>
      <xdr:colOff>289560</xdr:colOff>
      <xdr:row>9</xdr:row>
      <xdr:rowOff>68580</xdr:rowOff>
    </xdr:to>
    <xdr:sp macro="" textlink="">
      <xdr:nvSpPr>
        <xdr:cNvPr id="29" name="TextBox 28">
          <a:extLst>
            <a:ext uri="{FF2B5EF4-FFF2-40B4-BE49-F238E27FC236}">
              <a16:creationId xmlns:a16="http://schemas.microsoft.com/office/drawing/2014/main" id="{BF18245B-BC61-F1DB-792C-D5130A14B7B6}"/>
            </a:ext>
          </a:extLst>
        </xdr:cNvPr>
        <xdr:cNvSpPr txBox="1"/>
      </xdr:nvSpPr>
      <xdr:spPr>
        <a:xfrm>
          <a:off x="9723120" y="1501140"/>
          <a:ext cx="1920240" cy="213360"/>
        </a:xfrm>
        <a:prstGeom prst="rect">
          <a:avLst/>
        </a:prstGeom>
        <a:no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50" b="0" i="0">
              <a:solidFill>
                <a:srgbClr val="356D6B"/>
              </a:solidFill>
              <a:latin typeface="Aptos" panose="020B0004020202020204" pitchFamily="34" charset="0"/>
              <a:cs typeface="Arial" panose="020B0604020202020204" pitchFamily="34" charset="0"/>
            </a:rPr>
            <a:t>Return on ADS Spend (ROAS)</a:t>
          </a:r>
          <a:endParaRPr lang="en-NG" sz="1050" b="0" i="0">
            <a:solidFill>
              <a:srgbClr val="356D6B"/>
            </a:solidFill>
            <a:latin typeface="Aptos" panose="020B0004020202020204" pitchFamily="34" charset="0"/>
            <a:cs typeface="Arial" panose="020B0604020202020204" pitchFamily="34" charset="0"/>
          </a:endParaRPr>
        </a:p>
      </xdr:txBody>
    </xdr:sp>
    <xdr:clientData/>
  </xdr:twoCellAnchor>
  <xdr:twoCellAnchor>
    <xdr:from>
      <xdr:col>4</xdr:col>
      <xdr:colOff>236220</xdr:colOff>
      <xdr:row>14</xdr:row>
      <xdr:rowOff>91440</xdr:rowOff>
    </xdr:from>
    <xdr:to>
      <xdr:col>6</xdr:col>
      <xdr:colOff>457200</xdr:colOff>
      <xdr:row>15</xdr:row>
      <xdr:rowOff>137160</xdr:rowOff>
    </xdr:to>
    <xdr:sp macro="" textlink="">
      <xdr:nvSpPr>
        <xdr:cNvPr id="30" name="TextBox 29">
          <a:extLst>
            <a:ext uri="{FF2B5EF4-FFF2-40B4-BE49-F238E27FC236}">
              <a16:creationId xmlns:a16="http://schemas.microsoft.com/office/drawing/2014/main" id="{0A229567-67B0-958D-FFE2-CEAC2CCF1DB4}"/>
            </a:ext>
          </a:extLst>
        </xdr:cNvPr>
        <xdr:cNvSpPr txBox="1"/>
      </xdr:nvSpPr>
      <xdr:spPr>
        <a:xfrm>
          <a:off x="1836420" y="2651760"/>
          <a:ext cx="1440180" cy="228600"/>
        </a:xfrm>
        <a:prstGeom prst="rect">
          <a:avLst/>
        </a:prstGeom>
        <a:no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50" b="0" i="0">
              <a:solidFill>
                <a:srgbClr val="356D6B"/>
              </a:solidFill>
              <a:latin typeface="Aptos" panose="020B0004020202020204" pitchFamily="34" charset="0"/>
              <a:cs typeface="Arial" panose="020B0604020202020204" pitchFamily="34" charset="0"/>
            </a:rPr>
            <a:t>Total Revenue</a:t>
          </a:r>
          <a:endParaRPr lang="en-NG" sz="1050" b="0" i="0">
            <a:solidFill>
              <a:srgbClr val="356D6B"/>
            </a:solidFill>
            <a:latin typeface="Aptos" panose="020B0004020202020204" pitchFamily="34" charset="0"/>
            <a:cs typeface="Arial" panose="020B0604020202020204" pitchFamily="34" charset="0"/>
          </a:endParaRPr>
        </a:p>
      </xdr:txBody>
    </xdr:sp>
    <xdr:clientData/>
  </xdr:twoCellAnchor>
  <xdr:twoCellAnchor>
    <xdr:from>
      <xdr:col>8</xdr:col>
      <xdr:colOff>289560</xdr:colOff>
      <xdr:row>14</xdr:row>
      <xdr:rowOff>53340</xdr:rowOff>
    </xdr:from>
    <xdr:to>
      <xdr:col>11</xdr:col>
      <xdr:colOff>160020</xdr:colOff>
      <xdr:row>15</xdr:row>
      <xdr:rowOff>83820</xdr:rowOff>
    </xdr:to>
    <xdr:sp macro="" textlink="">
      <xdr:nvSpPr>
        <xdr:cNvPr id="31" name="TextBox 30">
          <a:extLst>
            <a:ext uri="{FF2B5EF4-FFF2-40B4-BE49-F238E27FC236}">
              <a16:creationId xmlns:a16="http://schemas.microsoft.com/office/drawing/2014/main" id="{D7544F37-F673-FA64-5D0D-9FC33484C201}"/>
            </a:ext>
          </a:extLst>
        </xdr:cNvPr>
        <xdr:cNvSpPr txBox="1"/>
      </xdr:nvSpPr>
      <xdr:spPr>
        <a:xfrm>
          <a:off x="4328160" y="2613660"/>
          <a:ext cx="1699260" cy="213360"/>
        </a:xfrm>
        <a:prstGeom prst="rect">
          <a:avLst/>
        </a:prstGeom>
        <a:no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50" b="0" i="0">
              <a:solidFill>
                <a:srgbClr val="356D6B"/>
              </a:solidFill>
              <a:latin typeface="Aptos" panose="020B0004020202020204" pitchFamily="34" charset="0"/>
              <a:cs typeface="Arial" panose="020B0604020202020204" pitchFamily="34" charset="0"/>
            </a:rPr>
            <a:t>Click</a:t>
          </a:r>
          <a:r>
            <a:rPr lang="en-US" sz="1050" b="0" i="0" baseline="0">
              <a:solidFill>
                <a:srgbClr val="356D6B"/>
              </a:solidFill>
              <a:latin typeface="Aptos" panose="020B0004020202020204" pitchFamily="34" charset="0"/>
              <a:cs typeface="Arial" panose="020B0604020202020204" pitchFamily="34" charset="0"/>
            </a:rPr>
            <a:t> Through Rate (CTR)</a:t>
          </a:r>
          <a:endParaRPr lang="en-NG" sz="1050" b="0" i="0">
            <a:solidFill>
              <a:srgbClr val="356D6B"/>
            </a:solidFill>
            <a:latin typeface="Aptos" panose="020B0004020202020204" pitchFamily="34" charset="0"/>
            <a:cs typeface="Arial" panose="020B0604020202020204" pitchFamily="34" charset="0"/>
          </a:endParaRPr>
        </a:p>
      </xdr:txBody>
    </xdr:sp>
    <xdr:clientData/>
  </xdr:twoCellAnchor>
  <xdr:twoCellAnchor>
    <xdr:from>
      <xdr:col>17</xdr:col>
      <xdr:colOff>381000</xdr:colOff>
      <xdr:row>14</xdr:row>
      <xdr:rowOff>22860</xdr:rowOff>
    </xdr:from>
    <xdr:to>
      <xdr:col>20</xdr:col>
      <xdr:colOff>129540</xdr:colOff>
      <xdr:row>15</xdr:row>
      <xdr:rowOff>68580</xdr:rowOff>
    </xdr:to>
    <xdr:sp macro="" textlink="">
      <xdr:nvSpPr>
        <xdr:cNvPr id="32" name="TextBox 31">
          <a:extLst>
            <a:ext uri="{FF2B5EF4-FFF2-40B4-BE49-F238E27FC236}">
              <a16:creationId xmlns:a16="http://schemas.microsoft.com/office/drawing/2014/main" id="{27622F2B-46B6-351E-F134-A532F78D3413}"/>
            </a:ext>
          </a:extLst>
        </xdr:cNvPr>
        <xdr:cNvSpPr txBox="1"/>
      </xdr:nvSpPr>
      <xdr:spPr>
        <a:xfrm>
          <a:off x="9906000" y="2583180"/>
          <a:ext cx="1577340" cy="228600"/>
        </a:xfrm>
        <a:prstGeom prst="rect">
          <a:avLst/>
        </a:prstGeom>
        <a:no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50" b="0" i="0">
              <a:solidFill>
                <a:srgbClr val="356D6B"/>
              </a:solidFill>
              <a:latin typeface="Aptos" panose="020B0004020202020204" pitchFamily="34" charset="0"/>
              <a:cs typeface="Arial" panose="020B0604020202020204" pitchFamily="34" charset="0"/>
            </a:rPr>
            <a:t>Convesion Rate (CVR)</a:t>
          </a:r>
          <a:endParaRPr lang="en-NG" sz="1050" b="0" i="0">
            <a:solidFill>
              <a:srgbClr val="356D6B"/>
            </a:solidFill>
            <a:latin typeface="Aptos" panose="020B0004020202020204" pitchFamily="34" charset="0"/>
            <a:cs typeface="Arial" panose="020B0604020202020204" pitchFamily="34" charset="0"/>
          </a:endParaRPr>
        </a:p>
      </xdr:txBody>
    </xdr:sp>
    <xdr:clientData/>
  </xdr:twoCellAnchor>
  <xdr:twoCellAnchor>
    <xdr:from>
      <xdr:col>13</xdr:col>
      <xdr:colOff>198120</xdr:colOff>
      <xdr:row>14</xdr:row>
      <xdr:rowOff>53340</xdr:rowOff>
    </xdr:from>
    <xdr:to>
      <xdr:col>15</xdr:col>
      <xdr:colOff>556260</xdr:colOff>
      <xdr:row>15</xdr:row>
      <xdr:rowOff>99060</xdr:rowOff>
    </xdr:to>
    <xdr:sp macro="" textlink="">
      <xdr:nvSpPr>
        <xdr:cNvPr id="33" name="TextBox 32">
          <a:extLst>
            <a:ext uri="{FF2B5EF4-FFF2-40B4-BE49-F238E27FC236}">
              <a16:creationId xmlns:a16="http://schemas.microsoft.com/office/drawing/2014/main" id="{2A7E4227-9547-AFDE-6271-1ED6FDDEE3CC}"/>
            </a:ext>
          </a:extLst>
        </xdr:cNvPr>
        <xdr:cNvSpPr txBox="1"/>
      </xdr:nvSpPr>
      <xdr:spPr>
        <a:xfrm>
          <a:off x="7284720" y="2613660"/>
          <a:ext cx="1577340" cy="228600"/>
        </a:xfrm>
        <a:prstGeom prst="rect">
          <a:avLst/>
        </a:prstGeom>
        <a:no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50" b="0" i="0">
              <a:solidFill>
                <a:srgbClr val="356D6B"/>
              </a:solidFill>
              <a:latin typeface="Aptos" panose="020B0004020202020204" pitchFamily="34" charset="0"/>
              <a:cs typeface="Arial" panose="020B0604020202020204" pitchFamily="34" charset="0"/>
            </a:rPr>
            <a:t>Total</a:t>
          </a:r>
          <a:r>
            <a:rPr lang="en-US" sz="1050" b="0" i="0" baseline="0">
              <a:solidFill>
                <a:srgbClr val="356D6B"/>
              </a:solidFill>
              <a:latin typeface="Aptos" panose="020B0004020202020204" pitchFamily="34" charset="0"/>
              <a:cs typeface="Arial" panose="020B0604020202020204" pitchFamily="34" charset="0"/>
            </a:rPr>
            <a:t> Conversions</a:t>
          </a:r>
          <a:endParaRPr lang="en-NG" sz="1050" b="0" i="0">
            <a:solidFill>
              <a:srgbClr val="356D6B"/>
            </a:solidFill>
            <a:latin typeface="Aptos" panose="020B0004020202020204" pitchFamily="34" charset="0"/>
            <a:cs typeface="Arial" panose="020B0604020202020204" pitchFamily="34" charset="0"/>
          </a:endParaRPr>
        </a:p>
      </xdr:txBody>
    </xdr:sp>
    <xdr:clientData/>
  </xdr:twoCellAnchor>
  <xdr:twoCellAnchor>
    <xdr:from>
      <xdr:col>6</xdr:col>
      <xdr:colOff>114300</xdr:colOff>
      <xdr:row>21</xdr:row>
      <xdr:rowOff>91440</xdr:rowOff>
    </xdr:from>
    <xdr:to>
      <xdr:col>9</xdr:col>
      <xdr:colOff>243840</xdr:colOff>
      <xdr:row>22</xdr:row>
      <xdr:rowOff>144780</xdr:rowOff>
    </xdr:to>
    <xdr:sp macro="" textlink="">
      <xdr:nvSpPr>
        <xdr:cNvPr id="34" name="TextBox 33">
          <a:extLst>
            <a:ext uri="{FF2B5EF4-FFF2-40B4-BE49-F238E27FC236}">
              <a16:creationId xmlns:a16="http://schemas.microsoft.com/office/drawing/2014/main" id="{ECB5FCCF-DCBA-A1B9-0A8C-1EFA29EE83C3}"/>
            </a:ext>
          </a:extLst>
        </xdr:cNvPr>
        <xdr:cNvSpPr txBox="1"/>
      </xdr:nvSpPr>
      <xdr:spPr>
        <a:xfrm>
          <a:off x="2933700" y="3931920"/>
          <a:ext cx="1958340" cy="236220"/>
        </a:xfrm>
        <a:prstGeom prst="rect">
          <a:avLst/>
        </a:prstGeom>
        <a:no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50" b="0" i="0">
              <a:solidFill>
                <a:srgbClr val="356D6B"/>
              </a:solidFill>
              <a:latin typeface="Aptos" panose="020B0004020202020204" pitchFamily="34" charset="0"/>
              <a:cs typeface="Arial" panose="020B0604020202020204" pitchFamily="34" charset="0"/>
            </a:rPr>
            <a:t>Monthly Revenue Efficiency</a:t>
          </a:r>
          <a:endParaRPr lang="en-NG" sz="1050" b="0" i="0">
            <a:solidFill>
              <a:srgbClr val="356D6B"/>
            </a:solidFill>
            <a:latin typeface="Aptos" panose="020B0004020202020204" pitchFamily="34" charset="0"/>
            <a:cs typeface="Arial" panose="020B0604020202020204" pitchFamily="34" charset="0"/>
          </a:endParaRPr>
        </a:p>
      </xdr:txBody>
    </xdr:sp>
    <xdr:clientData/>
  </xdr:twoCellAnchor>
  <xdr:twoCellAnchor>
    <xdr:from>
      <xdr:col>14</xdr:col>
      <xdr:colOff>68580</xdr:colOff>
      <xdr:row>21</xdr:row>
      <xdr:rowOff>27940</xdr:rowOff>
    </xdr:from>
    <xdr:to>
      <xdr:col>18</xdr:col>
      <xdr:colOff>300083</xdr:colOff>
      <xdr:row>22</xdr:row>
      <xdr:rowOff>99060</xdr:rowOff>
    </xdr:to>
    <xdr:sp macro="" textlink="">
      <xdr:nvSpPr>
        <xdr:cNvPr id="37" name="TextBox 36">
          <a:extLst>
            <a:ext uri="{FF2B5EF4-FFF2-40B4-BE49-F238E27FC236}">
              <a16:creationId xmlns:a16="http://schemas.microsoft.com/office/drawing/2014/main" id="{16DB5A33-8CD8-1214-F9E5-1FD0393E800E}"/>
            </a:ext>
          </a:extLst>
        </xdr:cNvPr>
        <xdr:cNvSpPr txBox="1"/>
      </xdr:nvSpPr>
      <xdr:spPr>
        <a:xfrm>
          <a:off x="7764780" y="3868420"/>
          <a:ext cx="2669903" cy="254000"/>
        </a:xfrm>
        <a:prstGeom prst="rect">
          <a:avLst/>
        </a:prstGeom>
        <a:no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50" b="0" i="0">
              <a:solidFill>
                <a:srgbClr val="356D6B"/>
              </a:solidFill>
              <a:latin typeface="Aptos" panose="020B0004020202020204" pitchFamily="34" charset="0"/>
              <a:cs typeface="Arial" panose="020B0604020202020204" pitchFamily="34" charset="0"/>
            </a:rPr>
            <a:t>CPA</a:t>
          </a:r>
          <a:r>
            <a:rPr lang="en-US" sz="1050" b="0" i="0" baseline="0">
              <a:solidFill>
                <a:srgbClr val="356D6B"/>
              </a:solidFill>
              <a:latin typeface="Aptos" panose="020B0004020202020204" pitchFamily="34" charset="0"/>
              <a:cs typeface="Arial" panose="020B0604020202020204" pitchFamily="34" charset="0"/>
            </a:rPr>
            <a:t> vs CLTV </a:t>
          </a:r>
          <a:r>
            <a:rPr lang="en-US" sz="1050" b="0" i="0">
              <a:solidFill>
                <a:srgbClr val="356D6B"/>
              </a:solidFill>
              <a:latin typeface="Aptos" panose="020B0004020202020204" pitchFamily="34" charset="0"/>
              <a:cs typeface="Arial" panose="020B0604020202020204" pitchFamily="34" charset="0"/>
            </a:rPr>
            <a:t> Ratio by Channel</a:t>
          </a:r>
          <a:endParaRPr lang="en-NG" sz="1050" b="0" i="0">
            <a:solidFill>
              <a:srgbClr val="356D6B"/>
            </a:solidFill>
            <a:latin typeface="Aptos" panose="020B0004020202020204" pitchFamily="34" charset="0"/>
            <a:cs typeface="Arial" panose="020B0604020202020204" pitchFamily="34" charset="0"/>
          </a:endParaRPr>
        </a:p>
      </xdr:txBody>
    </xdr:sp>
    <xdr:clientData/>
  </xdr:twoCellAnchor>
  <xdr:twoCellAnchor>
    <xdr:from>
      <xdr:col>6</xdr:col>
      <xdr:colOff>320040</xdr:colOff>
      <xdr:row>34</xdr:row>
      <xdr:rowOff>0</xdr:rowOff>
    </xdr:from>
    <xdr:to>
      <xdr:col>9</xdr:col>
      <xdr:colOff>449580</xdr:colOff>
      <xdr:row>35</xdr:row>
      <xdr:rowOff>53340</xdr:rowOff>
    </xdr:to>
    <xdr:sp macro="" textlink="">
      <xdr:nvSpPr>
        <xdr:cNvPr id="38" name="TextBox 37">
          <a:extLst>
            <a:ext uri="{FF2B5EF4-FFF2-40B4-BE49-F238E27FC236}">
              <a16:creationId xmlns:a16="http://schemas.microsoft.com/office/drawing/2014/main" id="{EE61A53D-AC93-134D-269C-51E735FDB516}"/>
            </a:ext>
          </a:extLst>
        </xdr:cNvPr>
        <xdr:cNvSpPr txBox="1"/>
      </xdr:nvSpPr>
      <xdr:spPr>
        <a:xfrm>
          <a:off x="3139440" y="6217920"/>
          <a:ext cx="1958340" cy="236220"/>
        </a:xfrm>
        <a:prstGeom prst="rect">
          <a:avLst/>
        </a:prstGeom>
        <a:no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50" b="0" i="0">
              <a:solidFill>
                <a:srgbClr val="356D6B"/>
              </a:solidFill>
              <a:latin typeface="Aptos" panose="020B0004020202020204" pitchFamily="34" charset="0"/>
              <a:cs typeface="Arial" panose="020B0604020202020204" pitchFamily="34" charset="0"/>
            </a:rPr>
            <a:t>Conversion Leak Analysis</a:t>
          </a:r>
          <a:endParaRPr lang="en-NG" sz="1050" b="0" i="0">
            <a:solidFill>
              <a:srgbClr val="356D6B"/>
            </a:solidFill>
            <a:latin typeface="Aptos" panose="020B0004020202020204" pitchFamily="34" charset="0"/>
            <a:cs typeface="Arial" panose="020B0604020202020204" pitchFamily="34" charset="0"/>
          </a:endParaRPr>
        </a:p>
      </xdr:txBody>
    </xdr:sp>
    <xdr:clientData/>
  </xdr:twoCellAnchor>
  <xdr:twoCellAnchor>
    <xdr:from>
      <xdr:col>13</xdr:col>
      <xdr:colOff>600075</xdr:colOff>
      <xdr:row>34</xdr:row>
      <xdr:rowOff>45720</xdr:rowOff>
    </xdr:from>
    <xdr:to>
      <xdr:col>19</xdr:col>
      <xdr:colOff>74295</xdr:colOff>
      <xdr:row>35</xdr:row>
      <xdr:rowOff>91440</xdr:rowOff>
    </xdr:to>
    <xdr:sp macro="" textlink="">
      <xdr:nvSpPr>
        <xdr:cNvPr id="39" name="TextBox 38">
          <a:extLst>
            <a:ext uri="{FF2B5EF4-FFF2-40B4-BE49-F238E27FC236}">
              <a16:creationId xmlns:a16="http://schemas.microsoft.com/office/drawing/2014/main" id="{5A24A630-4681-665A-587F-F204D3679FE4}"/>
            </a:ext>
          </a:extLst>
        </xdr:cNvPr>
        <xdr:cNvSpPr txBox="1"/>
      </xdr:nvSpPr>
      <xdr:spPr>
        <a:xfrm>
          <a:off x="7686675" y="6263640"/>
          <a:ext cx="3131820" cy="228600"/>
        </a:xfrm>
        <a:prstGeom prst="rect">
          <a:avLst/>
        </a:prstGeom>
        <a:no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50" b="0" i="0">
              <a:solidFill>
                <a:srgbClr val="356D6B"/>
              </a:solidFill>
              <a:latin typeface="Aptos" panose="020B0004020202020204" pitchFamily="34" charset="0"/>
              <a:cs typeface="Arial" panose="020B0604020202020204" pitchFamily="34" charset="0"/>
            </a:rPr>
            <a:t>Profitability by Service Type &amp; Region</a:t>
          </a:r>
          <a:endParaRPr lang="en-NG" sz="1050" b="0" i="0">
            <a:solidFill>
              <a:srgbClr val="356D6B"/>
            </a:solidFill>
            <a:latin typeface="Aptos" panose="020B0004020202020204" pitchFamily="34" charset="0"/>
            <a:cs typeface="Arial" panose="020B0604020202020204" pitchFamily="34" charset="0"/>
          </a:endParaRPr>
        </a:p>
      </xdr:txBody>
    </xdr:sp>
    <xdr:clientData/>
  </xdr:twoCellAnchor>
  <xdr:twoCellAnchor>
    <xdr:from>
      <xdr:col>13</xdr:col>
      <xdr:colOff>281940</xdr:colOff>
      <xdr:row>9</xdr:row>
      <xdr:rowOff>137160</xdr:rowOff>
    </xdr:from>
    <xdr:to>
      <xdr:col>15</xdr:col>
      <xdr:colOff>426720</xdr:colOff>
      <xdr:row>12</xdr:row>
      <xdr:rowOff>45720</xdr:rowOff>
    </xdr:to>
    <xdr:sp macro="" textlink="PIVOT!C41">
      <xdr:nvSpPr>
        <xdr:cNvPr id="40" name="TextBox 39">
          <a:extLst>
            <a:ext uri="{FF2B5EF4-FFF2-40B4-BE49-F238E27FC236}">
              <a16:creationId xmlns:a16="http://schemas.microsoft.com/office/drawing/2014/main" id="{34966D8C-8635-3ED2-F5A9-FE601C3517A6}"/>
            </a:ext>
          </a:extLst>
        </xdr:cNvPr>
        <xdr:cNvSpPr txBox="1"/>
      </xdr:nvSpPr>
      <xdr:spPr>
        <a:xfrm>
          <a:off x="7368540" y="1783080"/>
          <a:ext cx="1363980"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ACD1E9B4-FADD-420D-B3B3-09917AC93A0D}" type="TxLink">
            <a:rPr lang="en-US" sz="2000" b="1" i="0" u="none" strike="noStrike">
              <a:solidFill>
                <a:srgbClr val="000000"/>
              </a:solidFill>
              <a:latin typeface="Arial" panose="020B0604020202020204" pitchFamily="34" charset="0"/>
              <a:ea typeface="Calibri"/>
              <a:cs typeface="Arial" panose="020B0604020202020204" pitchFamily="34" charset="0"/>
            </a:rPr>
            <a:pPr/>
            <a:t>£5.27</a:t>
          </a:fld>
          <a:endParaRPr lang="en-NG" sz="2000" b="1">
            <a:latin typeface="Arial" panose="020B0604020202020204" pitchFamily="34" charset="0"/>
            <a:cs typeface="Arial" panose="020B0604020202020204" pitchFamily="34" charset="0"/>
          </a:endParaRPr>
        </a:p>
      </xdr:txBody>
    </xdr:sp>
    <xdr:clientData/>
  </xdr:twoCellAnchor>
  <xdr:twoCellAnchor>
    <xdr:from>
      <xdr:col>17</xdr:col>
      <xdr:colOff>571500</xdr:colOff>
      <xdr:row>9</xdr:row>
      <xdr:rowOff>121920</xdr:rowOff>
    </xdr:from>
    <xdr:to>
      <xdr:col>20</xdr:col>
      <xdr:colOff>106680</xdr:colOff>
      <xdr:row>12</xdr:row>
      <xdr:rowOff>30480</xdr:rowOff>
    </xdr:to>
    <xdr:sp macro="" textlink="PIVOT!C45">
      <xdr:nvSpPr>
        <xdr:cNvPr id="41" name="TextBox 40">
          <a:extLst>
            <a:ext uri="{FF2B5EF4-FFF2-40B4-BE49-F238E27FC236}">
              <a16:creationId xmlns:a16="http://schemas.microsoft.com/office/drawing/2014/main" id="{424A2F11-D2CF-15AA-33CE-78F8B1A40D22}"/>
            </a:ext>
          </a:extLst>
        </xdr:cNvPr>
        <xdr:cNvSpPr txBox="1"/>
      </xdr:nvSpPr>
      <xdr:spPr>
        <a:xfrm>
          <a:off x="10096500" y="1767840"/>
          <a:ext cx="1363980"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591CEB86-9080-46D5-9EE8-C2451C4FDE39}" type="TxLink">
            <a:rPr lang="en-US" sz="2000" b="1" i="0" u="none" strike="noStrike">
              <a:solidFill>
                <a:srgbClr val="000000"/>
              </a:solidFill>
              <a:latin typeface="Arial" panose="020B0604020202020204" pitchFamily="34" charset="0"/>
              <a:ea typeface="Calibri"/>
              <a:cs typeface="Arial" panose="020B0604020202020204" pitchFamily="34" charset="0"/>
            </a:rPr>
            <a:pPr marL="0" indent="0"/>
            <a:t>10.91</a:t>
          </a:fld>
          <a:endParaRPr lang="en-NG" sz="2000" b="1" i="0" u="none" strike="noStrike">
            <a:solidFill>
              <a:srgbClr val="000000"/>
            </a:solidFill>
            <a:latin typeface="Arial" panose="020B0604020202020204" pitchFamily="34" charset="0"/>
            <a:ea typeface="Calibri"/>
            <a:cs typeface="Arial" panose="020B0604020202020204" pitchFamily="34" charset="0"/>
          </a:endParaRPr>
        </a:p>
      </xdr:txBody>
    </xdr:sp>
    <xdr:clientData/>
  </xdr:twoCellAnchor>
  <xdr:twoCellAnchor>
    <xdr:from>
      <xdr:col>4</xdr:col>
      <xdr:colOff>167640</xdr:colOff>
      <xdr:row>15</xdr:row>
      <xdr:rowOff>175260</xdr:rowOff>
    </xdr:from>
    <xdr:to>
      <xdr:col>6</xdr:col>
      <xdr:colOff>312420</xdr:colOff>
      <xdr:row>18</xdr:row>
      <xdr:rowOff>83820</xdr:rowOff>
    </xdr:to>
    <xdr:sp macro="" textlink="PIVOT!B27">
      <xdr:nvSpPr>
        <xdr:cNvPr id="42" name="TextBox 41">
          <a:extLst>
            <a:ext uri="{FF2B5EF4-FFF2-40B4-BE49-F238E27FC236}">
              <a16:creationId xmlns:a16="http://schemas.microsoft.com/office/drawing/2014/main" id="{C7154379-BC04-AE27-541F-EBB2BCA6833A}"/>
            </a:ext>
          </a:extLst>
        </xdr:cNvPr>
        <xdr:cNvSpPr txBox="1"/>
      </xdr:nvSpPr>
      <xdr:spPr>
        <a:xfrm>
          <a:off x="1767840" y="2918460"/>
          <a:ext cx="1363980"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A72B044C-41FF-4E04-9F50-92C9400A2622}" type="TxLink">
            <a:rPr lang="en-US" sz="2000" b="1" i="0" u="none" strike="noStrike">
              <a:solidFill>
                <a:srgbClr val="000000"/>
              </a:solidFill>
              <a:latin typeface="Arial" panose="020B0604020202020204" pitchFamily="34" charset="0"/>
              <a:ea typeface="Calibri"/>
              <a:cs typeface="Arial" panose="020B0604020202020204" pitchFamily="34" charset="0"/>
            </a:rPr>
            <a:pPr marL="0" indent="0"/>
            <a:t>£1,121.71K</a:t>
          </a:fld>
          <a:endParaRPr lang="en-NG" sz="2000" b="1" i="0" u="none" strike="noStrike">
            <a:solidFill>
              <a:srgbClr val="000000"/>
            </a:solidFill>
            <a:latin typeface="Arial" panose="020B0604020202020204" pitchFamily="34" charset="0"/>
            <a:ea typeface="Calibri"/>
            <a:cs typeface="Arial" panose="020B0604020202020204" pitchFamily="34" charset="0"/>
          </a:endParaRPr>
        </a:p>
      </xdr:txBody>
    </xdr:sp>
    <xdr:clientData/>
  </xdr:twoCellAnchor>
  <xdr:twoCellAnchor>
    <xdr:from>
      <xdr:col>8</xdr:col>
      <xdr:colOff>563880</xdr:colOff>
      <xdr:row>15</xdr:row>
      <xdr:rowOff>160020</xdr:rowOff>
    </xdr:from>
    <xdr:to>
      <xdr:col>11</xdr:col>
      <xdr:colOff>99060</xdr:colOff>
      <xdr:row>18</xdr:row>
      <xdr:rowOff>68580</xdr:rowOff>
    </xdr:to>
    <xdr:sp macro="" textlink="PIVOT!C32">
      <xdr:nvSpPr>
        <xdr:cNvPr id="43" name="TextBox 42">
          <a:extLst>
            <a:ext uri="{FF2B5EF4-FFF2-40B4-BE49-F238E27FC236}">
              <a16:creationId xmlns:a16="http://schemas.microsoft.com/office/drawing/2014/main" id="{3D04AF0A-DB7E-7BBE-41BF-76F65D40A2D5}"/>
            </a:ext>
          </a:extLst>
        </xdr:cNvPr>
        <xdr:cNvSpPr txBox="1"/>
      </xdr:nvSpPr>
      <xdr:spPr>
        <a:xfrm>
          <a:off x="4602480" y="2903220"/>
          <a:ext cx="1363980"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4006F98A-C687-423F-981E-1CA53A7B5EA9}" type="TxLink">
            <a:rPr lang="en-US" sz="2000" b="1" i="0" u="none" strike="noStrike">
              <a:solidFill>
                <a:srgbClr val="000000"/>
              </a:solidFill>
              <a:latin typeface="Arial" panose="020B0604020202020204" pitchFamily="34" charset="0"/>
              <a:ea typeface="Calibri"/>
              <a:cs typeface="Arial" panose="020B0604020202020204" pitchFamily="34" charset="0"/>
            </a:rPr>
            <a:pPr marL="0" indent="0"/>
            <a:t>5.12%</a:t>
          </a:fld>
          <a:endParaRPr lang="en-NG" sz="4000" b="1" i="0" u="none" strike="noStrike">
            <a:solidFill>
              <a:srgbClr val="000000"/>
            </a:solidFill>
            <a:latin typeface="Arial" panose="020B0604020202020204" pitchFamily="34" charset="0"/>
            <a:ea typeface="Calibri"/>
            <a:cs typeface="Arial" panose="020B0604020202020204" pitchFamily="34" charset="0"/>
          </a:endParaRPr>
        </a:p>
      </xdr:txBody>
    </xdr:sp>
    <xdr:clientData/>
  </xdr:twoCellAnchor>
  <xdr:twoCellAnchor>
    <xdr:from>
      <xdr:col>13</xdr:col>
      <xdr:colOff>320040</xdr:colOff>
      <xdr:row>15</xdr:row>
      <xdr:rowOff>167640</xdr:rowOff>
    </xdr:from>
    <xdr:to>
      <xdr:col>15</xdr:col>
      <xdr:colOff>464820</xdr:colOff>
      <xdr:row>18</xdr:row>
      <xdr:rowOff>76200</xdr:rowOff>
    </xdr:to>
    <xdr:sp macro="" textlink="PIVOT!B23">
      <xdr:nvSpPr>
        <xdr:cNvPr id="44" name="TextBox 43">
          <a:extLst>
            <a:ext uri="{FF2B5EF4-FFF2-40B4-BE49-F238E27FC236}">
              <a16:creationId xmlns:a16="http://schemas.microsoft.com/office/drawing/2014/main" id="{5217C55E-196D-9F53-8E60-EFE1F3415BDE}"/>
            </a:ext>
          </a:extLst>
        </xdr:cNvPr>
        <xdr:cNvSpPr txBox="1"/>
      </xdr:nvSpPr>
      <xdr:spPr>
        <a:xfrm>
          <a:off x="7406640" y="2910840"/>
          <a:ext cx="1363980"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35B79827-7603-4475-8495-92CBE16D6CB8}" type="TxLink">
            <a:rPr lang="en-US" sz="2000" b="1" i="0" u="none" strike="noStrike">
              <a:solidFill>
                <a:srgbClr val="000000"/>
              </a:solidFill>
              <a:latin typeface="Arial" panose="020B0604020202020204" pitchFamily="34" charset="0"/>
              <a:ea typeface="Calibri"/>
              <a:cs typeface="Arial" panose="020B0604020202020204" pitchFamily="34" charset="0"/>
            </a:rPr>
            <a:pPr marL="0" indent="0"/>
            <a:t> 9,630 </a:t>
          </a:fld>
          <a:endParaRPr lang="en-NG" sz="2000" b="1" i="0" u="none" strike="noStrike">
            <a:solidFill>
              <a:srgbClr val="000000"/>
            </a:solidFill>
            <a:latin typeface="Arial" panose="020B0604020202020204" pitchFamily="34" charset="0"/>
            <a:ea typeface="Calibri"/>
            <a:cs typeface="Arial" panose="020B0604020202020204" pitchFamily="34" charset="0"/>
          </a:endParaRPr>
        </a:p>
      </xdr:txBody>
    </xdr:sp>
    <xdr:clientData/>
  </xdr:twoCellAnchor>
  <xdr:twoCellAnchor>
    <xdr:from>
      <xdr:col>17</xdr:col>
      <xdr:colOff>548640</xdr:colOff>
      <xdr:row>15</xdr:row>
      <xdr:rowOff>144780</xdr:rowOff>
    </xdr:from>
    <xdr:to>
      <xdr:col>20</xdr:col>
      <xdr:colOff>83820</xdr:colOff>
      <xdr:row>18</xdr:row>
      <xdr:rowOff>53340</xdr:rowOff>
    </xdr:to>
    <xdr:sp macro="" textlink="PIVOT!C36">
      <xdr:nvSpPr>
        <xdr:cNvPr id="45" name="TextBox 44">
          <a:extLst>
            <a:ext uri="{FF2B5EF4-FFF2-40B4-BE49-F238E27FC236}">
              <a16:creationId xmlns:a16="http://schemas.microsoft.com/office/drawing/2014/main" id="{5D6228F9-E113-953E-C71E-AC3210EA8AC6}"/>
            </a:ext>
          </a:extLst>
        </xdr:cNvPr>
        <xdr:cNvSpPr txBox="1"/>
      </xdr:nvSpPr>
      <xdr:spPr>
        <a:xfrm>
          <a:off x="10073640" y="2887980"/>
          <a:ext cx="1363980"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A2D89E92-9A8D-4F2E-8B9F-A44FDC62F6C8}" type="TxLink">
            <a:rPr lang="en-US" sz="2000" b="1" i="0" u="none" strike="noStrike">
              <a:solidFill>
                <a:srgbClr val="000000"/>
              </a:solidFill>
              <a:latin typeface="Arial" panose="020B0604020202020204" pitchFamily="34" charset="0"/>
              <a:ea typeface="Calibri"/>
              <a:cs typeface="Arial" panose="020B0604020202020204" pitchFamily="34" charset="0"/>
            </a:rPr>
            <a:pPr marL="0" indent="0"/>
            <a:t>1.89%</a:t>
          </a:fld>
          <a:endParaRPr lang="en-NG" sz="2000" b="1" i="0" u="none" strike="noStrike">
            <a:solidFill>
              <a:srgbClr val="000000"/>
            </a:solidFill>
            <a:latin typeface="Arial" panose="020B0604020202020204" pitchFamily="34" charset="0"/>
            <a:ea typeface="Calibri"/>
            <a:cs typeface="Arial" panose="020B0604020202020204" pitchFamily="34" charset="0"/>
          </a:endParaRPr>
        </a:p>
      </xdr:txBody>
    </xdr:sp>
    <xdr:clientData/>
  </xdr:twoCellAnchor>
  <xdr:twoCellAnchor>
    <xdr:from>
      <xdr:col>8</xdr:col>
      <xdr:colOff>417285</xdr:colOff>
      <xdr:row>60</xdr:row>
      <xdr:rowOff>117929</xdr:rowOff>
    </xdr:from>
    <xdr:to>
      <xdr:col>11</xdr:col>
      <xdr:colOff>566662</xdr:colOff>
      <xdr:row>62</xdr:row>
      <xdr:rowOff>4311</xdr:rowOff>
    </xdr:to>
    <xdr:sp macro="" textlink="">
      <xdr:nvSpPr>
        <xdr:cNvPr id="52" name="Rectangle: Rounded Corners 51">
          <a:hlinkClick xmlns:r="http://schemas.openxmlformats.org/officeDocument/2006/relationships" r:id="rId1"/>
          <a:extLst>
            <a:ext uri="{FF2B5EF4-FFF2-40B4-BE49-F238E27FC236}">
              <a16:creationId xmlns:a16="http://schemas.microsoft.com/office/drawing/2014/main" id="{A51AFC8E-7EF5-479E-B2D7-68E39D39B09F}"/>
            </a:ext>
          </a:extLst>
        </xdr:cNvPr>
        <xdr:cNvSpPr/>
      </xdr:nvSpPr>
      <xdr:spPr>
        <a:xfrm>
          <a:off x="4454071" y="11003643"/>
          <a:ext cx="1972734" cy="249239"/>
        </a:xfrm>
        <a:prstGeom prst="roundRect">
          <a:avLst>
            <a:gd name="adj" fmla="val 19346"/>
          </a:avLst>
        </a:prstGeom>
        <a:solidFill>
          <a:schemeClr val="tx1">
            <a:lumMod val="85000"/>
            <a:lumOff val="15000"/>
          </a:schemeClr>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200" b="1">
              <a:solidFill>
                <a:srgbClr val="6BDBD8"/>
              </a:solidFill>
              <a:latin typeface="+mn-lt"/>
              <a:ea typeface="Segoe UI Black" panose="020B0A02040204020203" pitchFamily="34" charset="0"/>
            </a:rPr>
            <a:t>Dashboard</a:t>
          </a:r>
        </a:p>
      </xdr:txBody>
    </xdr:sp>
    <xdr:clientData/>
  </xdr:twoCellAnchor>
  <xdr:twoCellAnchor>
    <xdr:from>
      <xdr:col>12</xdr:col>
      <xdr:colOff>172356</xdr:colOff>
      <xdr:row>60</xdr:row>
      <xdr:rowOff>99787</xdr:rowOff>
    </xdr:from>
    <xdr:to>
      <xdr:col>15</xdr:col>
      <xdr:colOff>524933</xdr:colOff>
      <xdr:row>61</xdr:row>
      <xdr:rowOff>177120</xdr:rowOff>
    </xdr:to>
    <xdr:sp macro="" textlink="">
      <xdr:nvSpPr>
        <xdr:cNvPr id="53" name="Rectangle: Rounded Corners 52">
          <a:hlinkClick xmlns:r="http://schemas.openxmlformats.org/officeDocument/2006/relationships" r:id="rId2"/>
          <a:extLst>
            <a:ext uri="{FF2B5EF4-FFF2-40B4-BE49-F238E27FC236}">
              <a16:creationId xmlns:a16="http://schemas.microsoft.com/office/drawing/2014/main" id="{B88269B1-7C9A-48F0-9DA2-3DEDD305C61C}"/>
            </a:ext>
          </a:extLst>
        </xdr:cNvPr>
        <xdr:cNvSpPr/>
      </xdr:nvSpPr>
      <xdr:spPr>
        <a:xfrm>
          <a:off x="6640285" y="10985501"/>
          <a:ext cx="2175934" cy="258762"/>
        </a:xfrm>
        <a:prstGeom prst="roundRect">
          <a:avLst>
            <a:gd name="adj" fmla="val 19346"/>
          </a:avLst>
        </a:prstGeom>
        <a:solidFill>
          <a:schemeClr val="tx1">
            <a:lumMod val="85000"/>
            <a:lumOff val="15000"/>
          </a:schemeClr>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200" b="1">
              <a:solidFill>
                <a:srgbClr val="6BDBD8"/>
              </a:solidFill>
              <a:latin typeface="+mn-lt"/>
              <a:ea typeface="Segoe UI Black" panose="020B0A02040204020203" pitchFamily="34" charset="0"/>
            </a:rPr>
            <a:t>Spreedsheet</a:t>
          </a:r>
        </a:p>
      </xdr:txBody>
    </xdr:sp>
    <xdr:clientData/>
  </xdr:twoCellAnchor>
  <xdr:twoCellAnchor editAs="oneCell">
    <xdr:from>
      <xdr:col>12</xdr:col>
      <xdr:colOff>290288</xdr:colOff>
      <xdr:row>60</xdr:row>
      <xdr:rowOff>88899</xdr:rowOff>
    </xdr:from>
    <xdr:to>
      <xdr:col>12</xdr:col>
      <xdr:colOff>553357</xdr:colOff>
      <xdr:row>61</xdr:row>
      <xdr:rowOff>170539</xdr:rowOff>
    </xdr:to>
    <xdr:pic>
      <xdr:nvPicPr>
        <xdr:cNvPr id="51" name="Graphic 50" descr="Database with solid fill">
          <a:extLst>
            <a:ext uri="{FF2B5EF4-FFF2-40B4-BE49-F238E27FC236}">
              <a16:creationId xmlns:a16="http://schemas.microsoft.com/office/drawing/2014/main" id="{5E411C84-0EDF-6035-A4CB-02C05A84F111}"/>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6758217" y="10974613"/>
          <a:ext cx="263069" cy="263069"/>
        </a:xfrm>
        <a:prstGeom prst="rect">
          <a:avLst/>
        </a:prstGeom>
      </xdr:spPr>
    </xdr:pic>
    <xdr:clientData/>
  </xdr:twoCellAnchor>
  <xdr:twoCellAnchor editAs="oneCell">
    <xdr:from>
      <xdr:col>9</xdr:col>
      <xdr:colOff>7257</xdr:colOff>
      <xdr:row>60</xdr:row>
      <xdr:rowOff>134255</xdr:rowOff>
    </xdr:from>
    <xdr:to>
      <xdr:col>9</xdr:col>
      <xdr:colOff>226786</xdr:colOff>
      <xdr:row>61</xdr:row>
      <xdr:rowOff>172355</xdr:rowOff>
    </xdr:to>
    <xdr:pic>
      <xdr:nvPicPr>
        <xdr:cNvPr id="55" name="Graphic 54" descr="Presentation with pie chart with solid fill">
          <a:extLst>
            <a:ext uri="{FF2B5EF4-FFF2-40B4-BE49-F238E27FC236}">
              <a16:creationId xmlns:a16="http://schemas.microsoft.com/office/drawing/2014/main" id="{3D80F7E7-8514-DA7E-47D8-02322761FAB3}"/>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4651828" y="11019969"/>
          <a:ext cx="219529" cy="219529"/>
        </a:xfrm>
        <a:prstGeom prst="rect">
          <a:avLst/>
        </a:prstGeom>
      </xdr:spPr>
    </xdr:pic>
    <xdr:clientData/>
  </xdr:twoCellAnchor>
  <xdr:twoCellAnchor editAs="oneCell">
    <xdr:from>
      <xdr:col>18</xdr:col>
      <xdr:colOff>381000</xdr:colOff>
      <xdr:row>60</xdr:row>
      <xdr:rowOff>81643</xdr:rowOff>
    </xdr:from>
    <xdr:to>
      <xdr:col>19</xdr:col>
      <xdr:colOff>33469</xdr:colOff>
      <xdr:row>61</xdr:row>
      <xdr:rowOff>151262</xdr:rowOff>
    </xdr:to>
    <xdr:pic>
      <xdr:nvPicPr>
        <xdr:cNvPr id="56" name="Picture 55">
          <a:hlinkClick xmlns:r="http://schemas.openxmlformats.org/officeDocument/2006/relationships" r:id="rId7"/>
          <a:extLst>
            <a:ext uri="{FF2B5EF4-FFF2-40B4-BE49-F238E27FC236}">
              <a16:creationId xmlns:a16="http://schemas.microsoft.com/office/drawing/2014/main" id="{4AD089AC-1EC3-4E0E-8265-6A1871F03A9C}"/>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10495643" y="10967357"/>
          <a:ext cx="260255" cy="251048"/>
        </a:xfrm>
        <a:prstGeom prst="rect">
          <a:avLst/>
        </a:prstGeom>
      </xdr:spPr>
    </xdr:pic>
    <xdr:clientData/>
  </xdr:twoCellAnchor>
  <xdr:twoCellAnchor editAs="oneCell">
    <xdr:from>
      <xdr:col>19</xdr:col>
      <xdr:colOff>172357</xdr:colOff>
      <xdr:row>60</xdr:row>
      <xdr:rowOff>81642</xdr:rowOff>
    </xdr:from>
    <xdr:to>
      <xdr:col>19</xdr:col>
      <xdr:colOff>390162</xdr:colOff>
      <xdr:row>61</xdr:row>
      <xdr:rowOff>116431</xdr:rowOff>
    </xdr:to>
    <xdr:pic>
      <xdr:nvPicPr>
        <xdr:cNvPr id="57" name="Picture 56">
          <a:hlinkClick xmlns:r="http://schemas.openxmlformats.org/officeDocument/2006/relationships" r:id="rId9"/>
          <a:extLst>
            <a:ext uri="{FF2B5EF4-FFF2-40B4-BE49-F238E27FC236}">
              <a16:creationId xmlns:a16="http://schemas.microsoft.com/office/drawing/2014/main" id="{E2C4C672-F1EC-4E5F-8698-9998F5E61A11}"/>
            </a:ext>
          </a:extLst>
        </xdr:cNvPr>
        <xdr:cNvPicPr>
          <a:picLocks noChangeAspect="1"/>
        </xdr:cNvPicPr>
      </xdr:nvPicPr>
      <xdr:blipFill>
        <a:blip xmlns:r="http://schemas.openxmlformats.org/officeDocument/2006/relationships" r:embed="rId10" cstate="print">
          <a:extLst>
            <a:ext uri="{BEBA8EAE-BF5A-486C-A8C5-ECC9F3942E4B}">
              <a14:imgProps xmlns:a14="http://schemas.microsoft.com/office/drawing/2010/main">
                <a14:imgLayer r:embed="rId11">
                  <a14:imgEffect>
                    <a14:saturation sat="0"/>
                  </a14:imgEffect>
                  <a14:imgEffect>
                    <a14:brightnessContrast bright="-40000"/>
                  </a14:imgEffect>
                </a14:imgLayer>
              </a14:imgProps>
            </a:ext>
            <a:ext uri="{28A0092B-C50C-407E-A947-70E740481C1C}">
              <a14:useLocalDpi xmlns:a14="http://schemas.microsoft.com/office/drawing/2010/main" val="0"/>
            </a:ext>
          </a:extLst>
        </a:blip>
        <a:stretch>
          <a:fillRect/>
        </a:stretch>
      </xdr:blipFill>
      <xdr:spPr>
        <a:xfrm>
          <a:off x="10894786" y="10967356"/>
          <a:ext cx="217805" cy="216218"/>
        </a:xfrm>
        <a:prstGeom prst="rect">
          <a:avLst/>
        </a:prstGeom>
      </xdr:spPr>
    </xdr:pic>
    <xdr:clientData/>
  </xdr:twoCellAnchor>
  <xdr:twoCellAnchor>
    <xdr:from>
      <xdr:col>12</xdr:col>
      <xdr:colOff>320040</xdr:colOff>
      <xdr:row>22</xdr:row>
      <xdr:rowOff>83820</xdr:rowOff>
    </xdr:from>
    <xdr:to>
      <xdr:col>20</xdr:col>
      <xdr:colOff>297180</xdr:colOff>
      <xdr:row>33</xdr:row>
      <xdr:rowOff>7620</xdr:rowOff>
    </xdr:to>
    <xdr:graphicFrame macro="">
      <xdr:nvGraphicFramePr>
        <xdr:cNvPr id="54" name="Chart 53">
          <a:extLst>
            <a:ext uri="{FF2B5EF4-FFF2-40B4-BE49-F238E27FC236}">
              <a16:creationId xmlns:a16="http://schemas.microsoft.com/office/drawing/2014/main" id="{4B344AD0-9619-4680-8D11-4D7E27D23B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3</xdr:col>
      <xdr:colOff>495300</xdr:colOff>
      <xdr:row>22</xdr:row>
      <xdr:rowOff>114300</xdr:rowOff>
    </xdr:from>
    <xdr:to>
      <xdr:col>11</xdr:col>
      <xdr:colOff>502920</xdr:colOff>
      <xdr:row>32</xdr:row>
      <xdr:rowOff>152400</xdr:rowOff>
    </xdr:to>
    <xdr:graphicFrame macro="">
      <xdr:nvGraphicFramePr>
        <xdr:cNvPr id="58" name="Chart 57">
          <a:extLst>
            <a:ext uri="{FF2B5EF4-FFF2-40B4-BE49-F238E27FC236}">
              <a16:creationId xmlns:a16="http://schemas.microsoft.com/office/drawing/2014/main" id="{FCE70707-DA69-4137-8457-AF6B96D4F8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3</xdr:col>
      <xdr:colOff>601980</xdr:colOff>
      <xdr:row>35</xdr:row>
      <xdr:rowOff>91440</xdr:rowOff>
    </xdr:from>
    <xdr:to>
      <xdr:col>11</xdr:col>
      <xdr:colOff>289560</xdr:colOff>
      <xdr:row>45</xdr:row>
      <xdr:rowOff>45720</xdr:rowOff>
    </xdr:to>
    <mc:AlternateContent xmlns:mc="http://schemas.openxmlformats.org/markup-compatibility/2006">
      <mc:Choice xmlns:cx2="http://schemas.microsoft.com/office/drawing/2015/10/21/chartex" Requires="cx2">
        <xdr:graphicFrame macro="">
          <xdr:nvGraphicFramePr>
            <xdr:cNvPr id="59" name="Chart 58">
              <a:extLst>
                <a:ext uri="{FF2B5EF4-FFF2-40B4-BE49-F238E27FC236}">
                  <a16:creationId xmlns:a16="http://schemas.microsoft.com/office/drawing/2014/main" id="{12AF449A-38A2-4DFA-978A-8FE67DB239D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4"/>
            </a:graphicData>
          </a:graphic>
        </xdr:graphicFrame>
      </mc:Choice>
      <mc:Fallback>
        <xdr:sp macro="" textlink="">
          <xdr:nvSpPr>
            <xdr:cNvPr id="0" name=""/>
            <xdr:cNvSpPr>
              <a:spLocks noTextEdit="1"/>
            </xdr:cNvSpPr>
          </xdr:nvSpPr>
          <xdr:spPr>
            <a:xfrm>
              <a:off x="1592580" y="6492240"/>
              <a:ext cx="4564380" cy="1783080"/>
            </a:xfrm>
            <a:prstGeom prst="rect">
              <a:avLst/>
            </a:prstGeom>
            <a:solidFill>
              <a:prstClr val="white"/>
            </a:solidFill>
            <a:ln w="1">
              <a:solidFill>
                <a:prstClr val="green"/>
              </a:solidFill>
            </a:ln>
          </xdr:spPr>
          <xdr:txBody>
            <a:bodyPr vertOverflow="clip" horzOverflow="clip"/>
            <a:lstStyle/>
            <a:p>
              <a:r>
                <a:rPr lang="en-NG"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8</xdr:col>
      <xdr:colOff>342900</xdr:colOff>
      <xdr:row>38</xdr:row>
      <xdr:rowOff>60960</xdr:rowOff>
    </xdr:from>
    <xdr:to>
      <xdr:col>9</xdr:col>
      <xdr:colOff>320040</xdr:colOff>
      <xdr:row>40</xdr:row>
      <xdr:rowOff>30480</xdr:rowOff>
    </xdr:to>
    <xdr:sp macro="" textlink="PIVOT!J175">
      <xdr:nvSpPr>
        <xdr:cNvPr id="61" name="TextBox 60">
          <a:extLst>
            <a:ext uri="{FF2B5EF4-FFF2-40B4-BE49-F238E27FC236}">
              <a16:creationId xmlns:a16="http://schemas.microsoft.com/office/drawing/2014/main" id="{07B684F2-330A-FBD0-3A19-B78FD468D3DE}"/>
            </a:ext>
          </a:extLst>
        </xdr:cNvPr>
        <xdr:cNvSpPr txBox="1"/>
      </xdr:nvSpPr>
      <xdr:spPr>
        <a:xfrm>
          <a:off x="4381500" y="7010400"/>
          <a:ext cx="586740" cy="3352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43B95CB1-2D4A-48E0-A8A0-C600E0A11052}" type="TxLink">
            <a:rPr lang="en-US" sz="700" b="1" i="0" u="none" strike="noStrike">
              <a:solidFill>
                <a:srgbClr val="000000"/>
              </a:solidFill>
              <a:latin typeface="Arial" panose="020B0604020202020204" pitchFamily="34" charset="0"/>
              <a:ea typeface="Calibri"/>
              <a:cs typeface="Arial" panose="020B0604020202020204" pitchFamily="34" charset="0"/>
            </a:rPr>
            <a:t> 510,850 </a:t>
          </a:fld>
          <a:endParaRPr lang="en-NG" sz="700" b="1">
            <a:latin typeface="Arial" panose="020B0604020202020204" pitchFamily="34" charset="0"/>
            <a:cs typeface="Arial" panose="020B0604020202020204" pitchFamily="34" charset="0"/>
          </a:endParaRPr>
        </a:p>
      </xdr:txBody>
    </xdr:sp>
    <xdr:clientData/>
  </xdr:twoCellAnchor>
  <xdr:twoCellAnchor>
    <xdr:from>
      <xdr:col>9</xdr:col>
      <xdr:colOff>220980</xdr:colOff>
      <xdr:row>38</xdr:row>
      <xdr:rowOff>60960</xdr:rowOff>
    </xdr:from>
    <xdr:to>
      <xdr:col>10</xdr:col>
      <xdr:colOff>129540</xdr:colOff>
      <xdr:row>40</xdr:row>
      <xdr:rowOff>30480</xdr:rowOff>
    </xdr:to>
    <xdr:sp macro="" textlink="PIVOT!K175">
      <xdr:nvSpPr>
        <xdr:cNvPr id="64" name="TextBox 63">
          <a:extLst>
            <a:ext uri="{FF2B5EF4-FFF2-40B4-BE49-F238E27FC236}">
              <a16:creationId xmlns:a16="http://schemas.microsoft.com/office/drawing/2014/main" id="{FFD28B48-37CF-2F88-B765-07CF730EA1F6}"/>
            </a:ext>
          </a:extLst>
        </xdr:cNvPr>
        <xdr:cNvSpPr txBox="1"/>
      </xdr:nvSpPr>
      <xdr:spPr>
        <a:xfrm>
          <a:off x="4869180" y="7010400"/>
          <a:ext cx="518160" cy="3352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EA9D3FDE-68C7-4D4E-BA09-B6123305A2B6}" type="TxLink">
            <a:rPr lang="en-US" sz="700" b="1" i="0" u="none" strike="noStrike">
              <a:solidFill>
                <a:srgbClr val="000000"/>
              </a:solidFill>
              <a:latin typeface="Arial" panose="020B0604020202020204" pitchFamily="34" charset="0"/>
              <a:ea typeface="Calibri"/>
              <a:cs typeface="Arial" panose="020B0604020202020204" pitchFamily="34" charset="0"/>
            </a:rPr>
            <a:t>5.12%</a:t>
          </a:fld>
          <a:endParaRPr lang="en-NG" sz="700" b="1">
            <a:latin typeface="Arial" panose="020B0604020202020204" pitchFamily="34" charset="0"/>
            <a:cs typeface="Arial" panose="020B0604020202020204" pitchFamily="34" charset="0"/>
          </a:endParaRPr>
        </a:p>
      </xdr:txBody>
    </xdr:sp>
    <xdr:clientData/>
  </xdr:twoCellAnchor>
  <xdr:twoCellAnchor>
    <xdr:from>
      <xdr:col>8</xdr:col>
      <xdr:colOff>342900</xdr:colOff>
      <xdr:row>40</xdr:row>
      <xdr:rowOff>60960</xdr:rowOff>
    </xdr:from>
    <xdr:to>
      <xdr:col>9</xdr:col>
      <xdr:colOff>320040</xdr:colOff>
      <xdr:row>42</xdr:row>
      <xdr:rowOff>30480</xdr:rowOff>
    </xdr:to>
    <xdr:sp macro="" textlink="PIVOT!J176">
      <xdr:nvSpPr>
        <xdr:cNvPr id="65" name="TextBox 64">
          <a:extLst>
            <a:ext uri="{FF2B5EF4-FFF2-40B4-BE49-F238E27FC236}">
              <a16:creationId xmlns:a16="http://schemas.microsoft.com/office/drawing/2014/main" id="{F57F2D5D-FC09-4DE0-4514-52076BFB4E48}"/>
            </a:ext>
          </a:extLst>
        </xdr:cNvPr>
        <xdr:cNvSpPr txBox="1"/>
      </xdr:nvSpPr>
      <xdr:spPr>
        <a:xfrm>
          <a:off x="4381500" y="7376160"/>
          <a:ext cx="586740" cy="3352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6F27AF79-70CE-4E58-BA02-0554A9D01237}" type="TxLink">
            <a:rPr lang="en-US" sz="700" b="1" i="0" u="none" strike="noStrike">
              <a:solidFill>
                <a:srgbClr val="000000"/>
              </a:solidFill>
              <a:latin typeface="Arial" panose="020B0604020202020204" pitchFamily="34" charset="0"/>
              <a:ea typeface="Calibri"/>
              <a:cs typeface="Arial" panose="020B0604020202020204" pitchFamily="34" charset="0"/>
            </a:rPr>
            <a:pPr marL="0" indent="0" algn="l"/>
            <a:t> 19,503 </a:t>
          </a:fld>
          <a:endParaRPr lang="en-NG" sz="700" b="1" i="0" u="none" strike="noStrike">
            <a:solidFill>
              <a:srgbClr val="000000"/>
            </a:solidFill>
            <a:latin typeface="Arial" panose="020B0604020202020204" pitchFamily="34" charset="0"/>
            <a:ea typeface="Calibri"/>
            <a:cs typeface="Arial" panose="020B0604020202020204" pitchFamily="34" charset="0"/>
          </a:endParaRPr>
        </a:p>
      </xdr:txBody>
    </xdr:sp>
    <xdr:clientData/>
  </xdr:twoCellAnchor>
  <xdr:twoCellAnchor>
    <xdr:from>
      <xdr:col>9</xdr:col>
      <xdr:colOff>220980</xdr:colOff>
      <xdr:row>40</xdr:row>
      <xdr:rowOff>60960</xdr:rowOff>
    </xdr:from>
    <xdr:to>
      <xdr:col>10</xdr:col>
      <xdr:colOff>129540</xdr:colOff>
      <xdr:row>42</xdr:row>
      <xdr:rowOff>30480</xdr:rowOff>
    </xdr:to>
    <xdr:sp macro="" textlink="PIVOT!K176">
      <xdr:nvSpPr>
        <xdr:cNvPr id="66" name="TextBox 65">
          <a:extLst>
            <a:ext uri="{FF2B5EF4-FFF2-40B4-BE49-F238E27FC236}">
              <a16:creationId xmlns:a16="http://schemas.microsoft.com/office/drawing/2014/main" id="{3E2F2ECF-5F69-527D-F690-36AD7A392566}"/>
            </a:ext>
          </a:extLst>
        </xdr:cNvPr>
        <xdr:cNvSpPr txBox="1"/>
      </xdr:nvSpPr>
      <xdr:spPr>
        <a:xfrm>
          <a:off x="4869180" y="7376160"/>
          <a:ext cx="518160" cy="3352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7760A22B-0BA4-4B39-80BB-4F7C02D22602}" type="TxLink">
            <a:rPr lang="en-US" sz="700" b="1" i="0" u="none" strike="noStrike">
              <a:solidFill>
                <a:srgbClr val="000000"/>
              </a:solidFill>
              <a:latin typeface="Arial" panose="020B0604020202020204" pitchFamily="34" charset="0"/>
              <a:ea typeface="Calibri"/>
              <a:cs typeface="Arial" panose="020B0604020202020204" pitchFamily="34" charset="0"/>
            </a:rPr>
            <a:pPr marL="0" indent="0" algn="l"/>
            <a:t>3.82%</a:t>
          </a:fld>
          <a:endParaRPr lang="en-NG" sz="700" b="1" i="0" u="none" strike="noStrike">
            <a:solidFill>
              <a:srgbClr val="000000"/>
            </a:solidFill>
            <a:latin typeface="Arial" panose="020B0604020202020204" pitchFamily="34" charset="0"/>
            <a:ea typeface="Calibri"/>
            <a:cs typeface="Arial" panose="020B0604020202020204" pitchFamily="34" charset="0"/>
          </a:endParaRPr>
        </a:p>
      </xdr:txBody>
    </xdr:sp>
    <xdr:clientData/>
  </xdr:twoCellAnchor>
  <xdr:twoCellAnchor>
    <xdr:from>
      <xdr:col>8</xdr:col>
      <xdr:colOff>335280</xdr:colOff>
      <xdr:row>42</xdr:row>
      <xdr:rowOff>144780</xdr:rowOff>
    </xdr:from>
    <xdr:to>
      <xdr:col>9</xdr:col>
      <xdr:colOff>312420</xdr:colOff>
      <xdr:row>44</xdr:row>
      <xdr:rowOff>114300</xdr:rowOff>
    </xdr:to>
    <xdr:sp macro="" textlink="PIVOT!J177">
      <xdr:nvSpPr>
        <xdr:cNvPr id="67" name="TextBox 66">
          <a:extLst>
            <a:ext uri="{FF2B5EF4-FFF2-40B4-BE49-F238E27FC236}">
              <a16:creationId xmlns:a16="http://schemas.microsoft.com/office/drawing/2014/main" id="{A5DBCBDE-C328-EB58-1D4B-3615067E46E8}"/>
            </a:ext>
          </a:extLst>
        </xdr:cNvPr>
        <xdr:cNvSpPr txBox="1"/>
      </xdr:nvSpPr>
      <xdr:spPr>
        <a:xfrm>
          <a:off x="4373880" y="7825740"/>
          <a:ext cx="586740" cy="3352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84FEBF1B-BF41-4394-AFF4-0EAADFCAC9D1}" type="TxLink">
            <a:rPr lang="en-US" sz="700" b="1" i="0" u="none" strike="noStrike">
              <a:solidFill>
                <a:srgbClr val="000000"/>
              </a:solidFill>
              <a:latin typeface="Arial" panose="020B0604020202020204" pitchFamily="34" charset="0"/>
              <a:ea typeface="Calibri"/>
              <a:cs typeface="Arial" panose="020B0604020202020204" pitchFamily="34" charset="0"/>
            </a:rPr>
            <a:pPr marL="0" indent="0" algn="l"/>
            <a:t> 368 </a:t>
          </a:fld>
          <a:endParaRPr lang="en-NG" sz="700" b="1" i="0" u="none" strike="noStrike">
            <a:solidFill>
              <a:srgbClr val="000000"/>
            </a:solidFill>
            <a:latin typeface="Arial" panose="020B0604020202020204" pitchFamily="34" charset="0"/>
            <a:ea typeface="Calibri"/>
            <a:cs typeface="Arial" panose="020B0604020202020204" pitchFamily="34" charset="0"/>
          </a:endParaRPr>
        </a:p>
      </xdr:txBody>
    </xdr:sp>
    <xdr:clientData/>
  </xdr:twoCellAnchor>
  <xdr:twoCellAnchor>
    <xdr:from>
      <xdr:col>9</xdr:col>
      <xdr:colOff>213360</xdr:colOff>
      <xdr:row>42</xdr:row>
      <xdr:rowOff>144780</xdr:rowOff>
    </xdr:from>
    <xdr:to>
      <xdr:col>10</xdr:col>
      <xdr:colOff>121920</xdr:colOff>
      <xdr:row>44</xdr:row>
      <xdr:rowOff>114300</xdr:rowOff>
    </xdr:to>
    <xdr:sp macro="" textlink="PIVOT!K177">
      <xdr:nvSpPr>
        <xdr:cNvPr id="68" name="TextBox 67">
          <a:extLst>
            <a:ext uri="{FF2B5EF4-FFF2-40B4-BE49-F238E27FC236}">
              <a16:creationId xmlns:a16="http://schemas.microsoft.com/office/drawing/2014/main" id="{D423A6BB-8006-D158-CF53-ECF897D37F07}"/>
            </a:ext>
          </a:extLst>
        </xdr:cNvPr>
        <xdr:cNvSpPr txBox="1"/>
      </xdr:nvSpPr>
      <xdr:spPr>
        <a:xfrm>
          <a:off x="4861560" y="7825740"/>
          <a:ext cx="518160" cy="3352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1731BF48-F9FD-4C16-96E1-8C210B11ABCC}" type="TxLink">
            <a:rPr lang="en-US" sz="700" b="1" i="0" u="none" strike="noStrike">
              <a:solidFill>
                <a:srgbClr val="000000"/>
              </a:solidFill>
              <a:latin typeface="Arial" panose="020B0604020202020204" pitchFamily="34" charset="0"/>
              <a:ea typeface="Calibri"/>
              <a:cs typeface="Arial" panose="020B0604020202020204" pitchFamily="34" charset="0"/>
            </a:rPr>
            <a:pPr marL="0" indent="0" algn="l"/>
            <a:t>1.89%</a:t>
          </a:fld>
          <a:endParaRPr lang="en-NG" sz="700" b="1" i="0" u="none" strike="noStrike">
            <a:solidFill>
              <a:srgbClr val="000000"/>
            </a:solidFill>
            <a:latin typeface="Arial" panose="020B0604020202020204" pitchFamily="34" charset="0"/>
            <a:ea typeface="Calibri"/>
            <a:cs typeface="Arial" panose="020B0604020202020204" pitchFamily="34"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167640</xdr:colOff>
      <xdr:row>4</xdr:row>
      <xdr:rowOff>45721</xdr:rowOff>
    </xdr:from>
    <xdr:to>
      <xdr:col>4</xdr:col>
      <xdr:colOff>769620</xdr:colOff>
      <xdr:row>13</xdr:row>
      <xdr:rowOff>167641</xdr:rowOff>
    </xdr:to>
    <mc:AlternateContent xmlns:mc="http://schemas.openxmlformats.org/markup-compatibility/2006" xmlns:a14="http://schemas.microsoft.com/office/drawing/2010/main">
      <mc:Choice Requires="a14">
        <xdr:graphicFrame macro="">
          <xdr:nvGraphicFramePr>
            <xdr:cNvPr id="2" name="Client">
              <a:extLst>
                <a:ext uri="{FF2B5EF4-FFF2-40B4-BE49-F238E27FC236}">
                  <a16:creationId xmlns:a16="http://schemas.microsoft.com/office/drawing/2014/main" id="{B917DD93-1F91-9EBF-BAE8-F25B613CC67F}"/>
                </a:ext>
              </a:extLst>
            </xdr:cNvPr>
            <xdr:cNvGraphicFramePr/>
          </xdr:nvGraphicFramePr>
          <xdr:xfrm>
            <a:off x="0" y="0"/>
            <a:ext cx="0" cy="0"/>
          </xdr:xfrm>
          <a:graphic>
            <a:graphicData uri="http://schemas.microsoft.com/office/drawing/2010/slicer">
              <sle:slicer xmlns:sle="http://schemas.microsoft.com/office/drawing/2010/slicer" name="Client"/>
            </a:graphicData>
          </a:graphic>
        </xdr:graphicFrame>
      </mc:Choice>
      <mc:Fallback xmlns="">
        <xdr:sp macro="" textlink="">
          <xdr:nvSpPr>
            <xdr:cNvPr id="0" name=""/>
            <xdr:cNvSpPr>
              <a:spLocks noTextEdit="1"/>
            </xdr:cNvSpPr>
          </xdr:nvSpPr>
          <xdr:spPr>
            <a:xfrm>
              <a:off x="3909060" y="777241"/>
              <a:ext cx="1828800" cy="1767840"/>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243840</xdr:colOff>
      <xdr:row>4</xdr:row>
      <xdr:rowOff>53341</xdr:rowOff>
    </xdr:from>
    <xdr:to>
      <xdr:col>8</xdr:col>
      <xdr:colOff>708660</xdr:colOff>
      <xdr:row>13</xdr:row>
      <xdr:rowOff>152401</xdr:rowOff>
    </xdr:to>
    <mc:AlternateContent xmlns:mc="http://schemas.openxmlformats.org/markup-compatibility/2006" xmlns:a14="http://schemas.microsoft.com/office/drawing/2010/main">
      <mc:Choice Requires="a14">
        <xdr:graphicFrame macro="">
          <xdr:nvGraphicFramePr>
            <xdr:cNvPr id="4" name="Service_Type">
              <a:extLst>
                <a:ext uri="{FF2B5EF4-FFF2-40B4-BE49-F238E27FC236}">
                  <a16:creationId xmlns:a16="http://schemas.microsoft.com/office/drawing/2014/main" id="{4159721E-6DDD-2757-8F38-747156EE2D5F}"/>
                </a:ext>
              </a:extLst>
            </xdr:cNvPr>
            <xdr:cNvGraphicFramePr/>
          </xdr:nvGraphicFramePr>
          <xdr:xfrm>
            <a:off x="0" y="0"/>
            <a:ext cx="0" cy="0"/>
          </xdr:xfrm>
          <a:graphic>
            <a:graphicData uri="http://schemas.microsoft.com/office/drawing/2010/slicer">
              <sle:slicer xmlns:sle="http://schemas.microsoft.com/office/drawing/2010/slicer" name="Service_Type"/>
            </a:graphicData>
          </a:graphic>
        </xdr:graphicFrame>
      </mc:Choice>
      <mc:Fallback xmlns="">
        <xdr:sp macro="" textlink="">
          <xdr:nvSpPr>
            <xdr:cNvPr id="0" name=""/>
            <xdr:cNvSpPr>
              <a:spLocks noTextEdit="1"/>
            </xdr:cNvSpPr>
          </xdr:nvSpPr>
          <xdr:spPr>
            <a:xfrm>
              <a:off x="6431280" y="784861"/>
              <a:ext cx="1828800" cy="1744980"/>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320040</xdr:colOff>
      <xdr:row>114</xdr:row>
      <xdr:rowOff>152400</xdr:rowOff>
    </xdr:from>
    <xdr:to>
      <xdr:col>10</xdr:col>
      <xdr:colOff>312420</xdr:colOff>
      <xdr:row>130</xdr:row>
      <xdr:rowOff>68580</xdr:rowOff>
    </xdr:to>
    <xdr:graphicFrame macro="">
      <xdr:nvGraphicFramePr>
        <xdr:cNvPr id="5" name="Chart 4">
          <a:extLst>
            <a:ext uri="{FF2B5EF4-FFF2-40B4-BE49-F238E27FC236}">
              <a16:creationId xmlns:a16="http://schemas.microsoft.com/office/drawing/2014/main" id="{F23A37EE-77C9-39ED-5618-B3A8DFC358A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434340</xdr:colOff>
      <xdr:row>182</xdr:row>
      <xdr:rowOff>83820</xdr:rowOff>
    </xdr:from>
    <xdr:to>
      <xdr:col>5</xdr:col>
      <xdr:colOff>861060</xdr:colOff>
      <xdr:row>198</xdr:row>
      <xdr:rowOff>60960</xdr:rowOff>
    </xdr:to>
    <mc:AlternateContent xmlns:mc="http://schemas.openxmlformats.org/markup-compatibility/2006">
      <mc:Choice xmlns:cx1="http://schemas.microsoft.com/office/drawing/2015/9/8/chartex" Requires="cx1">
        <xdr:graphicFrame macro="">
          <xdr:nvGraphicFramePr>
            <xdr:cNvPr id="9" name="Chart 8">
              <a:extLst>
                <a:ext uri="{FF2B5EF4-FFF2-40B4-BE49-F238E27FC236}">
                  <a16:creationId xmlns:a16="http://schemas.microsoft.com/office/drawing/2014/main" id="{CFD6D459-EF4F-D4BD-F7A6-F04958F7A72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1744980" y="33367980"/>
              <a:ext cx="5303520" cy="2903220"/>
            </a:xfrm>
            <a:prstGeom prst="rect">
              <a:avLst/>
            </a:prstGeom>
            <a:solidFill>
              <a:prstClr val="white"/>
            </a:solidFill>
            <a:ln w="1">
              <a:solidFill>
                <a:prstClr val="green"/>
              </a:solidFill>
            </a:ln>
          </xdr:spPr>
          <xdr:txBody>
            <a:bodyPr vertOverflow="clip" horzOverflow="clip"/>
            <a:lstStyle/>
            <a:p>
              <a:r>
                <a:rPr lang="en-NG"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TIMILEYIN" refreshedDate="45858.688862384261" createdVersion="8" refreshedVersion="8" minRefreshableVersion="3" recordCount="650" xr:uid="{87A1157B-A7D1-4895-8C30-7E7CED8597ED}">
  <cacheSource type="worksheet">
    <worksheetSource name="marketingdata"/>
  </cacheSource>
  <cacheFields count="23">
    <cacheField name="Date" numFmtId="164">
      <sharedItems containsSemiMixedTypes="0" containsNonDate="0" containsDate="1" containsString="0" minDate="2025-04-01T00:00:00" maxDate="2025-07-01T00:00:00" count="91">
        <d v="2025-05-31T00:00:00"/>
        <d v="2025-06-26T00:00:00"/>
        <d v="2025-05-23T00:00:00"/>
        <d v="2025-06-27T00:00:00"/>
        <d v="2025-05-15T00:00:00"/>
        <d v="2025-04-23T00:00:00"/>
        <d v="2025-05-28T00:00:00"/>
        <d v="2025-06-13T00:00:00"/>
        <d v="2025-04-09T00:00:00"/>
        <d v="2025-05-06T00:00:00"/>
        <d v="2025-05-26T00:00:00"/>
        <d v="2025-05-30T00:00:00"/>
        <d v="2025-04-28T00:00:00"/>
        <d v="2025-06-09T00:00:00"/>
        <d v="2025-04-24T00:00:00"/>
        <d v="2025-06-15T00:00:00"/>
        <d v="2025-06-18T00:00:00"/>
        <d v="2025-04-17T00:00:00"/>
        <d v="2025-05-09T00:00:00"/>
        <d v="2025-05-14T00:00:00"/>
        <d v="2025-06-23T00:00:00"/>
        <d v="2025-06-07T00:00:00"/>
        <d v="2025-04-18T00:00:00"/>
        <d v="2025-06-05T00:00:00"/>
        <d v="2025-05-17T00:00:00"/>
        <d v="2025-06-21T00:00:00"/>
        <d v="2025-06-25T00:00:00"/>
        <d v="2025-05-25T00:00:00"/>
        <d v="2025-05-16T00:00:00"/>
        <d v="2025-04-26T00:00:00"/>
        <d v="2025-05-02T00:00:00"/>
        <d v="2025-04-02T00:00:00"/>
        <d v="2025-06-24T00:00:00"/>
        <d v="2025-05-11T00:00:00"/>
        <d v="2025-06-19T00:00:00"/>
        <d v="2025-04-29T00:00:00"/>
        <d v="2025-05-08T00:00:00"/>
        <d v="2025-04-08T00:00:00"/>
        <d v="2025-05-29T00:00:00"/>
        <d v="2025-05-03T00:00:00"/>
        <d v="2025-06-12T00:00:00"/>
        <d v="2025-05-22T00:00:00"/>
        <d v="2025-04-25T00:00:00"/>
        <d v="2025-04-16T00:00:00"/>
        <d v="2025-05-24T00:00:00"/>
        <d v="2025-06-08T00:00:00"/>
        <d v="2025-06-10T00:00:00"/>
        <d v="2025-04-11T00:00:00"/>
        <d v="2025-05-04T00:00:00"/>
        <d v="2025-06-28T00:00:00"/>
        <d v="2025-05-27T00:00:00"/>
        <d v="2025-04-19T00:00:00"/>
        <d v="2025-04-15T00:00:00"/>
        <d v="2025-06-06T00:00:00"/>
        <d v="2025-05-18T00:00:00"/>
        <d v="2025-04-13T00:00:00"/>
        <d v="2025-04-07T00:00:00"/>
        <d v="2025-04-04T00:00:00"/>
        <d v="2025-05-21T00:00:00"/>
        <d v="2025-04-12T00:00:00"/>
        <d v="2025-05-07T00:00:00"/>
        <d v="2025-06-02T00:00:00"/>
        <d v="2025-06-04T00:00:00"/>
        <d v="2025-06-16T00:00:00"/>
        <d v="2025-04-22T00:00:00"/>
        <d v="2025-06-03T00:00:00"/>
        <d v="2025-05-20T00:00:00"/>
        <d v="2025-05-12T00:00:00"/>
        <d v="2025-04-06T00:00:00"/>
        <d v="2025-04-03T00:00:00"/>
        <d v="2025-06-14T00:00:00"/>
        <d v="2025-04-05T00:00:00"/>
        <d v="2025-04-30T00:00:00"/>
        <d v="2025-04-14T00:00:00"/>
        <d v="2025-04-20T00:00:00"/>
        <d v="2025-06-29T00:00:00"/>
        <d v="2025-04-21T00:00:00"/>
        <d v="2025-05-01T00:00:00"/>
        <d v="2025-06-20T00:00:00"/>
        <d v="2025-05-10T00:00:00"/>
        <d v="2025-06-01T00:00:00"/>
        <d v="2025-06-30T00:00:00"/>
        <d v="2025-05-13T00:00:00"/>
        <d v="2025-05-19T00:00:00"/>
        <d v="2025-06-17T00:00:00"/>
        <d v="2025-04-01T00:00:00"/>
        <d v="2025-04-27T00:00:00"/>
        <d v="2025-05-05T00:00:00"/>
        <d v="2025-06-22T00:00:00"/>
        <d v="2025-06-11T00:00:00"/>
        <d v="2025-04-10T00:00:00"/>
      </sharedItems>
      <fieldGroup par="22"/>
    </cacheField>
    <cacheField name="Client" numFmtId="0">
      <sharedItems count="5">
        <s v="EcoGarden"/>
        <s v="BrightHome"/>
        <s v="GreenWindows"/>
        <s v="SmartInsulate"/>
        <s v="Roofing Pro UK"/>
      </sharedItems>
    </cacheField>
    <cacheField name="Campaign_ID" numFmtId="0">
      <sharedItems/>
    </cacheField>
    <cacheField name="Platform" numFmtId="0">
      <sharedItems count="2">
        <s v="Meta"/>
        <s v="Google Ads"/>
      </sharedItems>
    </cacheField>
    <cacheField name="Campaign_Name" numFmtId="0">
      <sharedItems count="15">
        <s v="Solar Panel Install Promo"/>
        <s v="Garden Redesign LeadGen"/>
        <s v="Insulation Boost"/>
        <s v="Window Installation Boost"/>
        <s v="Insulation Promo"/>
        <s v="Garden Redesign Promo"/>
        <s v="Window Installation LeadGen"/>
        <s v="Roofing Boost"/>
        <s v="Insulation LeadGen"/>
        <s v="Roofing LeadGen"/>
        <s v="Solar Panel Install Boost"/>
        <s v="Garden Redesign Boost"/>
        <s v="Roofing Promo"/>
        <s v="Solar Panel Install LeadGen"/>
        <s v="Window Installation Promo"/>
      </sharedItems>
    </cacheField>
    <cacheField name="Ad_Spend (£)" numFmtId="0">
      <sharedItems containsSemiMixedTypes="0" containsString="0" containsNumber="1" minValue="21.12" maxValue="299.8"/>
    </cacheField>
    <cacheField name="Impressions" numFmtId="0">
      <sharedItems containsSemiMixedTypes="0" containsString="0" containsNumber="1" containsInteger="1" minValue="1049" maxValue="29997"/>
    </cacheField>
    <cacheField name="Clicks" numFmtId="0">
      <sharedItems containsSemiMixedTypes="0" containsString="0" containsNumber="1" containsInteger="1" minValue="51" maxValue="2862"/>
    </cacheField>
    <cacheField name="Leads" numFmtId="0">
      <sharedItems containsSemiMixedTypes="0" containsString="0" containsNumber="1" containsInteger="1" minValue="10" maxValue="50"/>
    </cacheField>
    <cacheField name="Conversions" numFmtId="0">
      <sharedItems containsSemiMixedTypes="0" containsString="0" containsNumber="1" containsInteger="1" minValue="0" maxValue="47"/>
    </cacheField>
    <cacheField name="Revenue (£)" numFmtId="0">
      <sharedItems containsSemiMixedTypes="0" containsString="0" containsNumber="1" minValue="0" maxValue="8758.4500000000007"/>
    </cacheField>
    <cacheField name="Region" numFmtId="0">
      <sharedItems count="5">
        <s v="Birmingham"/>
        <s v="Liverpool"/>
        <s v="Leeds"/>
        <s v="London"/>
        <s v="Manchester"/>
      </sharedItems>
    </cacheField>
    <cacheField name="Service_Type" numFmtId="0">
      <sharedItems count="5">
        <s v="Solar Panel Install"/>
        <s v="Garden Redesign"/>
        <s v="Insulation"/>
        <s v="Window Installation"/>
        <s v="Roofing"/>
      </sharedItems>
    </cacheField>
    <cacheField name="Placement" numFmtId="0">
      <sharedItems/>
    </cacheField>
    <cacheField name="Ad_Creative" numFmtId="0">
      <sharedItems/>
    </cacheField>
    <cacheField name="Hook_Type" numFmtId="0">
      <sharedItems count="5">
        <s v="Price Highlight"/>
        <s v="Before-After"/>
        <s v="Problem-Solution"/>
        <s v="Testimonial"/>
        <s v="Urgency-CTA"/>
      </sharedItems>
    </cacheField>
    <cacheField name="CTR" numFmtId="10">
      <sharedItems containsSemiMixedTypes="0" containsString="0" containsNumber="1" minValue="2.7282432485864535E-3" maxValue="9.9756012547926112E-2"/>
    </cacheField>
    <cacheField name="CVR" numFmtId="10">
      <sharedItems containsSemiMixedTypes="0" containsString="0" containsNumber="1" minValue="0" maxValue="1"/>
    </cacheField>
    <cacheField name="CPL" numFmtId="0">
      <sharedItems containsSemiMixedTypes="0" containsString="0" containsNumber="1" minValue="0.4760416666666667" maxValue="29.220999999999997"/>
    </cacheField>
    <cacheField name="ROAS" numFmtId="0">
      <sharedItems containsSemiMixedTypes="0" containsString="0" containsNumber="1" minValue="0" maxValue="234.00765203383006"/>
    </cacheField>
    <cacheField name="month" numFmtId="0">
      <sharedItems count="3">
        <s v="May"/>
        <s v="Jun"/>
        <s v="Apr"/>
      </sharedItems>
    </cacheField>
    <cacheField name="Days (Date)" numFmtId="0" databaseField="0">
      <fieldGroup base="0">
        <rangePr groupBy="days" startDate="2025-04-01T00:00:00" endDate="2025-07-01T00:00:00"/>
        <groupItems count="368">
          <s v="&lt;01/04/2025"/>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t"/>
          <s v="02-Sept"/>
          <s v="03-Sept"/>
          <s v="04-Sept"/>
          <s v="05-Sept"/>
          <s v="06-Sept"/>
          <s v="07-Sept"/>
          <s v="08-Sept"/>
          <s v="09-Sept"/>
          <s v="10-Sept"/>
          <s v="11-Sept"/>
          <s v="12-Sept"/>
          <s v="13-Sept"/>
          <s v="14-Sept"/>
          <s v="15-Sept"/>
          <s v="16-Sept"/>
          <s v="17-Sept"/>
          <s v="18-Sept"/>
          <s v="19-Sept"/>
          <s v="20-Sept"/>
          <s v="21-Sept"/>
          <s v="22-Sept"/>
          <s v="23-Sept"/>
          <s v="24-Sept"/>
          <s v="25-Sept"/>
          <s v="26-Sept"/>
          <s v="27-Sept"/>
          <s v="28-Sept"/>
          <s v="29-Sept"/>
          <s v="30-Sept"/>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1/07/2025"/>
        </groupItems>
      </fieldGroup>
    </cacheField>
    <cacheField name="Months (Date)" numFmtId="0" databaseField="0">
      <fieldGroup base="0">
        <rangePr groupBy="months" startDate="2025-04-01T00:00:00" endDate="2025-07-01T00:00:00"/>
        <groupItems count="14">
          <s v="&lt;01/04/2025"/>
          <s v="Jan"/>
          <s v="Feb"/>
          <s v="Mar"/>
          <s v="Apr"/>
          <s v="May"/>
          <s v="Jun"/>
          <s v="Jul"/>
          <s v="Aug"/>
          <s v="Sept"/>
          <s v="Oct"/>
          <s v="Nov"/>
          <s v="Dec"/>
          <s v="&gt;01/07/2025"/>
        </groupItems>
      </fieldGroup>
    </cacheField>
  </cacheFields>
  <extLst>
    <ext xmlns:x14="http://schemas.microsoft.com/office/spreadsheetml/2009/9/main" uri="{725AE2AE-9491-48be-B2B4-4EB974FC3084}">
      <x14:pivotCacheDefinition pivotCacheId="118123802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50">
  <r>
    <x v="0"/>
    <x v="0"/>
    <s v="CMP-6192"/>
    <x v="0"/>
    <x v="0"/>
    <n v="52.67"/>
    <n v="9475"/>
    <n v="595"/>
    <n v="32"/>
    <n v="17"/>
    <n v="1966.7"/>
    <x v="0"/>
    <x v="0"/>
    <s v="Stories"/>
    <s v="Ad Creative 5"/>
    <x v="0"/>
    <n v="6.2796833773087077E-2"/>
    <n v="0.53125"/>
    <n v="1.6459375000000001"/>
    <n v="37.340041769508261"/>
    <x v="0"/>
  </r>
  <r>
    <x v="1"/>
    <x v="0"/>
    <s v="CMP-0972"/>
    <x v="0"/>
    <x v="1"/>
    <n v="67.459999999999994"/>
    <n v="18792"/>
    <n v="902"/>
    <n v="13"/>
    <n v="8"/>
    <n v="1476.95"/>
    <x v="1"/>
    <x v="1"/>
    <s v="Stories"/>
    <s v="Ad Creative 9"/>
    <x v="0"/>
    <n v="4.7999148573861221E-2"/>
    <n v="0.61538461538461542"/>
    <n v="5.1892307692307691"/>
    <n v="21.893714793951975"/>
    <x v="1"/>
  </r>
  <r>
    <x v="2"/>
    <x v="1"/>
    <s v="CMP-9723"/>
    <x v="0"/>
    <x v="2"/>
    <n v="292.8"/>
    <n v="26337"/>
    <n v="1447"/>
    <n v="46"/>
    <n v="43"/>
    <n v="7290.98"/>
    <x v="1"/>
    <x v="2"/>
    <s v="Feed"/>
    <s v="Ad Creative 3"/>
    <x v="1"/>
    <n v="5.4941716976117251E-2"/>
    <n v="0.93478260869565222"/>
    <n v="6.3652173913043484"/>
    <n v="24.900887978142073"/>
    <x v="0"/>
  </r>
  <r>
    <x v="3"/>
    <x v="0"/>
    <s v="CMP-6756"/>
    <x v="1"/>
    <x v="0"/>
    <n v="166.4"/>
    <n v="25976"/>
    <n v="76"/>
    <n v="22"/>
    <n v="1"/>
    <n v="163.44"/>
    <x v="2"/>
    <x v="0"/>
    <s v="Display"/>
    <s v="Ad Creative 7"/>
    <x v="2"/>
    <n v="2.9257776408992916E-3"/>
    <n v="4.5454545454545456E-2"/>
    <n v="7.5636363636363635"/>
    <n v="0.98221153846153841"/>
    <x v="1"/>
  </r>
  <r>
    <x v="4"/>
    <x v="2"/>
    <s v="CMP-4184"/>
    <x v="1"/>
    <x v="3"/>
    <n v="246.04"/>
    <n v="9097"/>
    <n v="68"/>
    <n v="16"/>
    <n v="16"/>
    <n v="1939"/>
    <x v="2"/>
    <x v="3"/>
    <s v="Search"/>
    <s v="Ad Creative 3"/>
    <x v="0"/>
    <n v="7.4749917555237992E-3"/>
    <n v="1"/>
    <n v="15.3775"/>
    <n v="7.8808323849780528"/>
    <x v="0"/>
  </r>
  <r>
    <x v="5"/>
    <x v="3"/>
    <s v="CMP-8666"/>
    <x v="0"/>
    <x v="4"/>
    <n v="32.270000000000003"/>
    <n v="23457"/>
    <n v="969"/>
    <n v="34"/>
    <n v="20"/>
    <n v="1849.4"/>
    <x v="3"/>
    <x v="2"/>
    <s v="Stories"/>
    <s v="Ad Creative 2"/>
    <x v="3"/>
    <n v="4.1309630387517587E-2"/>
    <n v="0.58823529411764708"/>
    <n v="0.94911764705882362"/>
    <n v="57.310195227765725"/>
    <x v="2"/>
  </r>
  <r>
    <x v="6"/>
    <x v="4"/>
    <s v="CMP-2169"/>
    <x v="0"/>
    <x v="3"/>
    <n v="167.11"/>
    <n v="13516"/>
    <n v="1241"/>
    <n v="32"/>
    <n v="2"/>
    <n v="378.99"/>
    <x v="0"/>
    <x v="3"/>
    <s v="Feed"/>
    <s v="Ad Creative 6"/>
    <x v="3"/>
    <n v="9.1817105652559933E-2"/>
    <n v="6.25E-2"/>
    <n v="5.2221875000000004"/>
    <n v="2.2679073664053617"/>
    <x v="0"/>
  </r>
  <r>
    <x v="5"/>
    <x v="4"/>
    <s v="CMP-5070"/>
    <x v="0"/>
    <x v="5"/>
    <n v="272.88"/>
    <n v="7135"/>
    <n v="487"/>
    <n v="33"/>
    <n v="25"/>
    <n v="4189.22"/>
    <x v="1"/>
    <x v="1"/>
    <s v="Search"/>
    <s v="Ad Creative 8"/>
    <x v="4"/>
    <n v="6.8255080588647515E-2"/>
    <n v="0.75757575757575757"/>
    <n v="8.2690909090909095"/>
    <n v="15.35187628261507"/>
    <x v="2"/>
  </r>
  <r>
    <x v="7"/>
    <x v="0"/>
    <s v="CMP-2451"/>
    <x v="0"/>
    <x v="6"/>
    <n v="152.63999999999999"/>
    <n v="12338"/>
    <n v="770"/>
    <n v="10"/>
    <n v="0"/>
    <n v="0"/>
    <x v="1"/>
    <x v="3"/>
    <s v="Display"/>
    <s v="Ad Creative 1"/>
    <x v="1"/>
    <n v="6.2408818284973251E-2"/>
    <n v="0"/>
    <n v="15.263999999999999"/>
    <n v="0"/>
    <x v="1"/>
  </r>
  <r>
    <x v="8"/>
    <x v="4"/>
    <s v="CMP-4044"/>
    <x v="1"/>
    <x v="7"/>
    <n v="194.76"/>
    <n v="2214"/>
    <n v="167"/>
    <n v="41"/>
    <n v="24"/>
    <n v="2472.63"/>
    <x v="0"/>
    <x v="4"/>
    <s v="Feed"/>
    <s v="Ad Creative 1"/>
    <x v="4"/>
    <n v="7.5429087624209579E-2"/>
    <n v="0.58536585365853655"/>
    <n v="4.7502439024390242"/>
    <n v="12.695779420825632"/>
    <x v="2"/>
  </r>
  <r>
    <x v="0"/>
    <x v="0"/>
    <s v="CMP-5201"/>
    <x v="0"/>
    <x v="8"/>
    <n v="294.36"/>
    <n v="24908"/>
    <n v="2373"/>
    <n v="33"/>
    <n v="33"/>
    <n v="6350.32"/>
    <x v="1"/>
    <x v="2"/>
    <s v="Feed"/>
    <s v="Ad Creative 7"/>
    <x v="1"/>
    <n v="9.5270595792516455E-2"/>
    <n v="1"/>
    <n v="8.92"/>
    <n v="21.57331159124881"/>
    <x v="0"/>
  </r>
  <r>
    <x v="9"/>
    <x v="0"/>
    <s v="CMP-0611"/>
    <x v="0"/>
    <x v="4"/>
    <n v="22.85"/>
    <n v="11587"/>
    <n v="714"/>
    <n v="48"/>
    <n v="36"/>
    <n v="3514.42"/>
    <x v="3"/>
    <x v="2"/>
    <s v="Stories"/>
    <s v="Ad Creative 2"/>
    <x v="3"/>
    <n v="6.1620781910762062E-2"/>
    <n v="0.75"/>
    <n v="0.4760416666666667"/>
    <n v="153.80393873085339"/>
    <x v="0"/>
  </r>
  <r>
    <x v="10"/>
    <x v="2"/>
    <s v="CMP-8732"/>
    <x v="1"/>
    <x v="2"/>
    <n v="224.18"/>
    <n v="4905"/>
    <n v="158"/>
    <n v="30"/>
    <n v="2"/>
    <n v="89.73"/>
    <x v="3"/>
    <x v="2"/>
    <s v="Feed"/>
    <s v="Ad Creative 3"/>
    <x v="2"/>
    <n v="3.2212028542303775E-2"/>
    <n v="6.6666666666666666E-2"/>
    <n v="7.472666666666667"/>
    <n v="0.40025872067088947"/>
    <x v="0"/>
  </r>
  <r>
    <x v="11"/>
    <x v="1"/>
    <s v="CMP-7169"/>
    <x v="0"/>
    <x v="5"/>
    <n v="286.95"/>
    <n v="21006"/>
    <n v="146"/>
    <n v="49"/>
    <n v="18"/>
    <n v="1317.73"/>
    <x v="4"/>
    <x v="1"/>
    <s v="Feed"/>
    <s v="Ad Creative 6"/>
    <x v="0"/>
    <n v="6.9503951252023232E-3"/>
    <n v="0.36734693877551022"/>
    <n v="5.8561224489795913"/>
    <n v="4.5921937619794395"/>
    <x v="0"/>
  </r>
  <r>
    <x v="12"/>
    <x v="0"/>
    <s v="CMP-1910"/>
    <x v="1"/>
    <x v="9"/>
    <n v="176.14"/>
    <n v="8657"/>
    <n v="531"/>
    <n v="25"/>
    <n v="17"/>
    <n v="2954.58"/>
    <x v="4"/>
    <x v="4"/>
    <s v="Search"/>
    <s v="Ad Creative 3"/>
    <x v="0"/>
    <n v="6.1337645835739862E-2"/>
    <n v="0.68"/>
    <n v="7.0455999999999994"/>
    <n v="16.774043374588395"/>
    <x v="2"/>
  </r>
  <r>
    <x v="13"/>
    <x v="2"/>
    <s v="CMP-3543"/>
    <x v="1"/>
    <x v="10"/>
    <n v="103.7"/>
    <n v="22096"/>
    <n v="2181"/>
    <n v="43"/>
    <n v="7"/>
    <n v="1076.23"/>
    <x v="0"/>
    <x v="0"/>
    <s v="Display"/>
    <s v="Ad Creative 2"/>
    <x v="1"/>
    <n v="9.8705648081100647E-2"/>
    <n v="0.16279069767441862"/>
    <n v="2.4116279069767441"/>
    <n v="10.378302796528446"/>
    <x v="1"/>
  </r>
  <r>
    <x v="14"/>
    <x v="4"/>
    <s v="CMP-2673"/>
    <x v="1"/>
    <x v="10"/>
    <n v="226.69"/>
    <n v="25057"/>
    <n v="1289"/>
    <n v="40"/>
    <n v="34"/>
    <n v="4861.3100000000004"/>
    <x v="4"/>
    <x v="0"/>
    <s v="Stories"/>
    <s v="Ad Creative 2"/>
    <x v="1"/>
    <n v="5.1442710619786884E-2"/>
    <n v="0.85"/>
    <n v="5.6672500000000001"/>
    <n v="21.444748334730249"/>
    <x v="2"/>
  </r>
  <r>
    <x v="15"/>
    <x v="3"/>
    <s v="CMP-7589"/>
    <x v="0"/>
    <x v="7"/>
    <n v="112.41"/>
    <n v="19741"/>
    <n v="883"/>
    <n v="46"/>
    <n v="24"/>
    <n v="3062.78"/>
    <x v="4"/>
    <x v="4"/>
    <s v="Display"/>
    <s v="Ad Creative 8"/>
    <x v="1"/>
    <n v="4.4729243705992607E-2"/>
    <n v="0.52173913043478259"/>
    <n v="2.443695652173913"/>
    <n v="27.246508317765326"/>
    <x v="1"/>
  </r>
  <r>
    <x v="16"/>
    <x v="2"/>
    <s v="CMP-7825"/>
    <x v="1"/>
    <x v="0"/>
    <n v="122.28"/>
    <n v="17496"/>
    <n v="365"/>
    <n v="45"/>
    <n v="40"/>
    <n v="1482.49"/>
    <x v="4"/>
    <x v="0"/>
    <s v="Display"/>
    <s v="Ad Creative 5"/>
    <x v="0"/>
    <n v="2.086191129401006E-2"/>
    <n v="0.88888888888888884"/>
    <n v="2.7173333333333334"/>
    <n v="12.123732417402682"/>
    <x v="1"/>
  </r>
  <r>
    <x v="17"/>
    <x v="3"/>
    <s v="CMP-9270"/>
    <x v="1"/>
    <x v="11"/>
    <n v="42.04"/>
    <n v="6071"/>
    <n v="307"/>
    <n v="50"/>
    <n v="11"/>
    <n v="1944.8"/>
    <x v="3"/>
    <x v="1"/>
    <s v="Search"/>
    <s v="Ad Creative 9"/>
    <x v="3"/>
    <n v="5.0568275407675833E-2"/>
    <n v="0.22"/>
    <n v="0.84079999999999999"/>
    <n v="46.26070409134158"/>
    <x v="2"/>
  </r>
  <r>
    <x v="18"/>
    <x v="0"/>
    <s v="CMP-6306"/>
    <x v="0"/>
    <x v="11"/>
    <n v="48.32"/>
    <n v="8572"/>
    <n v="341"/>
    <n v="22"/>
    <n v="19"/>
    <n v="2943.1"/>
    <x v="1"/>
    <x v="1"/>
    <s v="Search"/>
    <s v="Ad Creative 1"/>
    <x v="1"/>
    <n v="3.9780681287914142E-2"/>
    <n v="0.86363636363636365"/>
    <n v="2.1963636363636363"/>
    <n v="60.908526490066222"/>
    <x v="0"/>
  </r>
  <r>
    <x v="6"/>
    <x v="3"/>
    <s v="CMP-9751"/>
    <x v="0"/>
    <x v="3"/>
    <n v="122.68"/>
    <n v="27890"/>
    <n v="2739"/>
    <n v="23"/>
    <n v="17"/>
    <n v="2733.1"/>
    <x v="1"/>
    <x v="3"/>
    <s v="Search"/>
    <s v="Ad Creative 2"/>
    <x v="3"/>
    <n v="9.8207242739333095E-2"/>
    <n v="0.73913043478260865"/>
    <n v="5.3339130434782609"/>
    <n v="22.278284969025105"/>
    <x v="0"/>
  </r>
  <r>
    <x v="19"/>
    <x v="0"/>
    <s v="CMP-2415"/>
    <x v="0"/>
    <x v="12"/>
    <n v="96.96"/>
    <n v="4337"/>
    <n v="284"/>
    <n v="15"/>
    <n v="4"/>
    <n v="149.4"/>
    <x v="0"/>
    <x v="4"/>
    <s v="Stories"/>
    <s v="Ad Creative 8"/>
    <x v="4"/>
    <n v="6.5483052801475677E-2"/>
    <n v="0.26666666666666666"/>
    <n v="6.4639999999999995"/>
    <n v="1.540841584158416"/>
    <x v="0"/>
  </r>
  <r>
    <x v="20"/>
    <x v="1"/>
    <s v="CMP-5127"/>
    <x v="0"/>
    <x v="12"/>
    <n v="75.05"/>
    <n v="8824"/>
    <n v="796"/>
    <n v="42"/>
    <n v="32"/>
    <n v="1708.46"/>
    <x v="1"/>
    <x v="4"/>
    <s v="Feed"/>
    <s v="Ad Creative 2"/>
    <x v="0"/>
    <n v="9.0208522212148687E-2"/>
    <n v="0.76190476190476186"/>
    <n v="1.7869047619047618"/>
    <n v="22.76429047301799"/>
    <x v="1"/>
  </r>
  <r>
    <x v="21"/>
    <x v="2"/>
    <s v="CMP-2656"/>
    <x v="0"/>
    <x v="5"/>
    <n v="275.95"/>
    <n v="11583"/>
    <n v="326"/>
    <n v="24"/>
    <n v="17"/>
    <n v="1825.3"/>
    <x v="3"/>
    <x v="1"/>
    <s v="Display"/>
    <s v="Ad Creative 4"/>
    <x v="2"/>
    <n v="2.8144694811361479E-2"/>
    <n v="0.70833333333333337"/>
    <n v="11.497916666666667"/>
    <n v="6.6146040949447364"/>
    <x v="1"/>
  </r>
  <r>
    <x v="22"/>
    <x v="2"/>
    <s v="CMP-1914"/>
    <x v="0"/>
    <x v="8"/>
    <n v="186.42"/>
    <n v="13146"/>
    <n v="423"/>
    <n v="21"/>
    <n v="14"/>
    <n v="2180.9299999999998"/>
    <x v="2"/>
    <x v="2"/>
    <s v="Stories"/>
    <s v="Ad Creative 4"/>
    <x v="0"/>
    <n v="3.2177088087631221E-2"/>
    <n v="0.66666666666666663"/>
    <n v="8.8771428571428572"/>
    <n v="11.699012981439759"/>
    <x v="2"/>
  </r>
  <r>
    <x v="23"/>
    <x v="0"/>
    <s v="CMP-0665"/>
    <x v="1"/>
    <x v="9"/>
    <n v="104.63"/>
    <n v="10267"/>
    <n v="496"/>
    <n v="25"/>
    <n v="13"/>
    <n v="440.8"/>
    <x v="2"/>
    <x v="4"/>
    <s v="Feed"/>
    <s v="Ad Creative 6"/>
    <x v="1"/>
    <n v="4.8310119801305153E-2"/>
    <n v="0.52"/>
    <n v="4.1852"/>
    <n v="4.2129408391474721"/>
    <x v="1"/>
  </r>
  <r>
    <x v="24"/>
    <x v="4"/>
    <s v="CMP-0942"/>
    <x v="0"/>
    <x v="8"/>
    <n v="67.959999999999994"/>
    <n v="6232"/>
    <n v="267"/>
    <n v="20"/>
    <n v="16"/>
    <n v="1894.23"/>
    <x v="0"/>
    <x v="2"/>
    <s v="Stories"/>
    <s v="Ad Creative 10"/>
    <x v="2"/>
    <n v="4.2843388960205391E-2"/>
    <n v="0.8"/>
    <n v="3.3979999999999997"/>
    <n v="27.872719246615659"/>
    <x v="0"/>
  </r>
  <r>
    <x v="25"/>
    <x v="0"/>
    <s v="CMP-8670"/>
    <x v="0"/>
    <x v="4"/>
    <n v="183.75"/>
    <n v="28206"/>
    <n v="1952"/>
    <n v="34"/>
    <n v="34"/>
    <n v="2523.5700000000002"/>
    <x v="1"/>
    <x v="2"/>
    <s v="Feed"/>
    <s v="Ad Creative 5"/>
    <x v="0"/>
    <n v="6.9205133659505064E-2"/>
    <n v="1"/>
    <n v="5.4044117647058822"/>
    <n v="13.733714285714287"/>
    <x v="1"/>
  </r>
  <r>
    <x v="26"/>
    <x v="4"/>
    <s v="CMP-8105"/>
    <x v="1"/>
    <x v="3"/>
    <n v="279.89"/>
    <n v="6080"/>
    <n v="486"/>
    <n v="37"/>
    <n v="19"/>
    <n v="2943.53"/>
    <x v="1"/>
    <x v="3"/>
    <s v="Search"/>
    <s v="Ad Creative 7"/>
    <x v="1"/>
    <n v="7.9934210526315788E-2"/>
    <n v="0.51351351351351349"/>
    <n v="7.5645945945945945"/>
    <n v="10.51673871878238"/>
    <x v="1"/>
  </r>
  <r>
    <x v="27"/>
    <x v="2"/>
    <s v="CMP-7969"/>
    <x v="0"/>
    <x v="5"/>
    <n v="281.05"/>
    <n v="1783"/>
    <n v="61"/>
    <n v="12"/>
    <n v="10"/>
    <n v="1325.65"/>
    <x v="4"/>
    <x v="1"/>
    <s v="Search"/>
    <s v="Ad Creative 4"/>
    <x v="4"/>
    <n v="3.4212002243409985E-2"/>
    <n v="0.83333333333333337"/>
    <n v="23.420833333333334"/>
    <n v="4.716776374310621"/>
    <x v="0"/>
  </r>
  <r>
    <x v="4"/>
    <x v="2"/>
    <s v="CMP-1854"/>
    <x v="0"/>
    <x v="9"/>
    <n v="250.09"/>
    <n v="19289"/>
    <n v="579"/>
    <n v="13"/>
    <n v="5"/>
    <n v="981.05"/>
    <x v="4"/>
    <x v="4"/>
    <s v="Feed"/>
    <s v="Ad Creative 8"/>
    <x v="0"/>
    <n v="3.0017108196381356E-2"/>
    <n v="0.38461538461538464"/>
    <n v="19.237692307692306"/>
    <n v="3.922787796393298"/>
    <x v="0"/>
  </r>
  <r>
    <x v="23"/>
    <x v="3"/>
    <s v="CMP-9444"/>
    <x v="1"/>
    <x v="10"/>
    <n v="91.16"/>
    <n v="12869"/>
    <n v="1047"/>
    <n v="39"/>
    <n v="32"/>
    <n v="3937.04"/>
    <x v="4"/>
    <x v="0"/>
    <s v="Search"/>
    <s v="Ad Creative 9"/>
    <x v="2"/>
    <n v="8.1358302898438109E-2"/>
    <n v="0.82051282051282048"/>
    <n v="2.3374358974358973"/>
    <n v="43.188240456340502"/>
    <x v="1"/>
  </r>
  <r>
    <x v="28"/>
    <x v="0"/>
    <s v="CMP-4067"/>
    <x v="1"/>
    <x v="5"/>
    <n v="44.73"/>
    <n v="4475"/>
    <n v="138"/>
    <n v="11"/>
    <n v="5"/>
    <n v="933.49"/>
    <x v="1"/>
    <x v="1"/>
    <s v="Stories"/>
    <s v="Ad Creative 10"/>
    <x v="1"/>
    <n v="3.0837988826815644E-2"/>
    <n v="0.45454545454545453"/>
    <n v="4.0663636363636364"/>
    <n v="20.86943885535435"/>
    <x v="0"/>
  </r>
  <r>
    <x v="29"/>
    <x v="2"/>
    <s v="CMP-6446"/>
    <x v="1"/>
    <x v="4"/>
    <n v="155.52000000000001"/>
    <n v="17726"/>
    <n v="333"/>
    <n v="33"/>
    <n v="28"/>
    <n v="2417.15"/>
    <x v="3"/>
    <x v="2"/>
    <s v="Feed"/>
    <s v="Ad Creative 2"/>
    <x v="0"/>
    <n v="1.8785964120500959E-2"/>
    <n v="0.84848484848484851"/>
    <n v="4.7127272727272729"/>
    <n v="15.542373971193415"/>
    <x v="2"/>
  </r>
  <r>
    <x v="11"/>
    <x v="0"/>
    <s v="CMP-2663"/>
    <x v="0"/>
    <x v="7"/>
    <n v="267.7"/>
    <n v="4628"/>
    <n v="133"/>
    <n v="30"/>
    <n v="23"/>
    <n v="2794.27"/>
    <x v="3"/>
    <x v="4"/>
    <s v="Feed"/>
    <s v="Ad Creative 9"/>
    <x v="2"/>
    <n v="2.8738115816767502E-2"/>
    <n v="0.76666666666666672"/>
    <n v="8.9233333333333338"/>
    <n v="10.438064998132237"/>
    <x v="0"/>
  </r>
  <r>
    <x v="13"/>
    <x v="3"/>
    <s v="CMP-7027"/>
    <x v="1"/>
    <x v="2"/>
    <n v="141.33000000000001"/>
    <n v="10457"/>
    <n v="774"/>
    <n v="41"/>
    <n v="16"/>
    <n v="1963.93"/>
    <x v="1"/>
    <x v="2"/>
    <s v="Stories"/>
    <s v="Ad Creative 6"/>
    <x v="3"/>
    <n v="7.4017404609352591E-2"/>
    <n v="0.3902439024390244"/>
    <n v="3.4470731707317075"/>
    <n v="13.896058869312954"/>
    <x v="1"/>
  </r>
  <r>
    <x v="4"/>
    <x v="0"/>
    <s v="CMP-0985"/>
    <x v="0"/>
    <x v="9"/>
    <n v="159.78"/>
    <n v="16403"/>
    <n v="1600"/>
    <n v="24"/>
    <n v="23"/>
    <n v="2702.04"/>
    <x v="3"/>
    <x v="4"/>
    <s v="Search"/>
    <s v="Ad Creative 8"/>
    <x v="0"/>
    <n v="9.7543132353837714E-2"/>
    <n v="0.95833333333333337"/>
    <n v="6.6574999999999998"/>
    <n v="16.911002628614344"/>
    <x v="0"/>
  </r>
  <r>
    <x v="23"/>
    <x v="3"/>
    <s v="CMP-8039"/>
    <x v="0"/>
    <x v="7"/>
    <n v="168.63"/>
    <n v="13473"/>
    <n v="416"/>
    <n v="35"/>
    <n v="33"/>
    <n v="2888.77"/>
    <x v="3"/>
    <x v="4"/>
    <s v="Display"/>
    <s v="Ad Creative 2"/>
    <x v="3"/>
    <n v="3.0876567950716246E-2"/>
    <n v="0.94285714285714284"/>
    <n v="4.8179999999999996"/>
    <n v="17.13081895273676"/>
    <x v="1"/>
  </r>
  <r>
    <x v="8"/>
    <x v="0"/>
    <s v="CMP-3581"/>
    <x v="1"/>
    <x v="3"/>
    <n v="252.68"/>
    <n v="13564"/>
    <n v="1216"/>
    <n v="22"/>
    <n v="4"/>
    <n v="207.42"/>
    <x v="1"/>
    <x v="3"/>
    <s v="Feed"/>
    <s v="Ad Creative 4"/>
    <x v="1"/>
    <n v="8.9649071070480688E-2"/>
    <n v="0.18181818181818182"/>
    <n v="11.485454545454546"/>
    <n v="0.82088016463511149"/>
    <x v="2"/>
  </r>
  <r>
    <x v="3"/>
    <x v="2"/>
    <s v="CMP-4337"/>
    <x v="1"/>
    <x v="5"/>
    <n v="90.67"/>
    <n v="12487"/>
    <n v="206"/>
    <n v="48"/>
    <n v="18"/>
    <n v="1647.94"/>
    <x v="2"/>
    <x v="1"/>
    <s v="Search"/>
    <s v="Ad Creative 3"/>
    <x v="2"/>
    <n v="1.6497157043325057E-2"/>
    <n v="0.375"/>
    <n v="1.8889583333333333"/>
    <n v="18.175140619830152"/>
    <x v="1"/>
  </r>
  <r>
    <x v="30"/>
    <x v="2"/>
    <s v="CMP-9759"/>
    <x v="0"/>
    <x v="4"/>
    <n v="156.94999999999999"/>
    <n v="24724"/>
    <n v="1010"/>
    <n v="31"/>
    <n v="10"/>
    <n v="1163.67"/>
    <x v="1"/>
    <x v="2"/>
    <s v="Display"/>
    <s v="Ad Creative 9"/>
    <x v="3"/>
    <n v="4.0850994984630316E-2"/>
    <n v="0.32258064516129031"/>
    <n v="5.0629032258064512"/>
    <n v="7.4142720611659776"/>
    <x v="0"/>
  </r>
  <r>
    <x v="31"/>
    <x v="1"/>
    <s v="CMP-0394"/>
    <x v="1"/>
    <x v="0"/>
    <n v="97.92"/>
    <n v="11819"/>
    <n v="694"/>
    <n v="19"/>
    <n v="6"/>
    <n v="1038.67"/>
    <x v="3"/>
    <x v="0"/>
    <s v="Feed"/>
    <s v="Ad Creative 4"/>
    <x v="3"/>
    <n v="5.8719011760724256E-2"/>
    <n v="0.31578947368421051"/>
    <n v="5.1536842105263156"/>
    <n v="10.60733251633987"/>
    <x v="2"/>
  </r>
  <r>
    <x v="32"/>
    <x v="3"/>
    <s v="CMP-2233"/>
    <x v="1"/>
    <x v="2"/>
    <n v="264.37"/>
    <n v="17937"/>
    <n v="977"/>
    <n v="39"/>
    <n v="38"/>
    <n v="7228.18"/>
    <x v="4"/>
    <x v="2"/>
    <s v="Feed"/>
    <s v="Ad Creative 3"/>
    <x v="3"/>
    <n v="5.4468417238111168E-2"/>
    <n v="0.97435897435897434"/>
    <n v="6.778717948717949"/>
    <n v="27.341150660059764"/>
    <x v="1"/>
  </r>
  <r>
    <x v="33"/>
    <x v="2"/>
    <s v="CMP-3540"/>
    <x v="1"/>
    <x v="12"/>
    <n v="131.87"/>
    <n v="29698"/>
    <n v="331"/>
    <n v="22"/>
    <n v="8"/>
    <n v="623.11"/>
    <x v="0"/>
    <x v="4"/>
    <s v="Stories"/>
    <s v="Ad Creative 7"/>
    <x v="1"/>
    <n v="1.1145531685635396E-2"/>
    <n v="0.36363636363636365"/>
    <n v="5.9940909090909091"/>
    <n v="4.7251838932281789"/>
    <x v="0"/>
  </r>
  <r>
    <x v="34"/>
    <x v="1"/>
    <s v="CMP-9754"/>
    <x v="1"/>
    <x v="11"/>
    <n v="198.04"/>
    <n v="1829"/>
    <n v="135"/>
    <n v="27"/>
    <n v="27"/>
    <n v="2840.18"/>
    <x v="0"/>
    <x v="1"/>
    <s v="Display"/>
    <s v="Ad Creative 5"/>
    <x v="1"/>
    <n v="7.3810825587752871E-2"/>
    <n v="1"/>
    <n v="7.3348148148148145"/>
    <n v="14.341446172490405"/>
    <x v="1"/>
  </r>
  <r>
    <x v="27"/>
    <x v="4"/>
    <s v="CMP-1402"/>
    <x v="1"/>
    <x v="5"/>
    <n v="117.91"/>
    <n v="18156"/>
    <n v="56"/>
    <n v="50"/>
    <n v="26"/>
    <n v="2167.84"/>
    <x v="3"/>
    <x v="1"/>
    <s v="Feed"/>
    <s v="Ad Creative 3"/>
    <x v="3"/>
    <n v="3.0843798193434676E-3"/>
    <n v="0.52"/>
    <n v="2.3582000000000001"/>
    <n v="18.385548299550507"/>
    <x v="0"/>
  </r>
  <r>
    <x v="35"/>
    <x v="3"/>
    <s v="CMP-3516"/>
    <x v="0"/>
    <x v="3"/>
    <n v="141.37"/>
    <n v="28647"/>
    <n v="292"/>
    <n v="32"/>
    <n v="8"/>
    <n v="1076.22"/>
    <x v="1"/>
    <x v="3"/>
    <s v="Stories"/>
    <s v="Ad Creative 5"/>
    <x v="2"/>
    <n v="1.0193039410758544E-2"/>
    <n v="0.25"/>
    <n v="4.4178125000000001"/>
    <n v="7.6127891348942489"/>
    <x v="2"/>
  </r>
  <r>
    <x v="36"/>
    <x v="2"/>
    <s v="CMP-5601"/>
    <x v="0"/>
    <x v="8"/>
    <n v="201.86"/>
    <n v="24635"/>
    <n v="721"/>
    <n v="41"/>
    <n v="28"/>
    <n v="2108.61"/>
    <x v="4"/>
    <x v="2"/>
    <s v="Feed"/>
    <s v="Ad Creative 5"/>
    <x v="0"/>
    <n v="2.9267302618226101E-2"/>
    <n v="0.68292682926829273"/>
    <n v="4.9234146341463418"/>
    <n v="10.445903101159219"/>
    <x v="0"/>
  </r>
  <r>
    <x v="37"/>
    <x v="0"/>
    <s v="CMP-1457"/>
    <x v="1"/>
    <x v="10"/>
    <n v="172.89"/>
    <n v="24853"/>
    <n v="2349"/>
    <n v="38"/>
    <n v="19"/>
    <n v="3781.6"/>
    <x v="0"/>
    <x v="0"/>
    <s v="Display"/>
    <s v="Ad Creative 2"/>
    <x v="0"/>
    <n v="9.4515752625437571E-2"/>
    <n v="0.5"/>
    <n v="4.5497368421052631"/>
    <n v="21.872867140956679"/>
    <x v="2"/>
  </r>
  <r>
    <x v="38"/>
    <x v="4"/>
    <s v="CMP-0114"/>
    <x v="1"/>
    <x v="7"/>
    <n v="91.65"/>
    <n v="2902"/>
    <n v="266"/>
    <n v="12"/>
    <n v="2"/>
    <n v="76.17"/>
    <x v="0"/>
    <x v="4"/>
    <s v="Stories"/>
    <s v="Ad Creative 9"/>
    <x v="1"/>
    <n v="9.1660923501033775E-2"/>
    <n v="0.16666666666666666"/>
    <n v="7.6375000000000002"/>
    <n v="0.83109656301145662"/>
    <x v="0"/>
  </r>
  <r>
    <x v="24"/>
    <x v="2"/>
    <s v="CMP-0857"/>
    <x v="0"/>
    <x v="3"/>
    <n v="269.31"/>
    <n v="4400"/>
    <n v="212"/>
    <n v="21"/>
    <n v="12"/>
    <n v="1784.97"/>
    <x v="4"/>
    <x v="3"/>
    <s v="Feed"/>
    <s v="Ad Creative 3"/>
    <x v="4"/>
    <n v="4.818181818181818E-2"/>
    <n v="0.5714285714285714"/>
    <n v="12.824285714285715"/>
    <n v="6.6279380639411833"/>
    <x v="0"/>
  </r>
  <r>
    <x v="39"/>
    <x v="3"/>
    <s v="CMP-4500"/>
    <x v="0"/>
    <x v="9"/>
    <n v="55.85"/>
    <n v="19554"/>
    <n v="1062"/>
    <n v="24"/>
    <n v="6"/>
    <n v="733.28"/>
    <x v="4"/>
    <x v="4"/>
    <s v="Display"/>
    <s v="Ad Creative 4"/>
    <x v="2"/>
    <n v="5.4311138386007977E-2"/>
    <n v="0.25"/>
    <n v="2.3270833333333334"/>
    <n v="13.129453894359893"/>
    <x v="0"/>
  </r>
  <r>
    <x v="40"/>
    <x v="4"/>
    <s v="CMP-4761"/>
    <x v="0"/>
    <x v="4"/>
    <n v="265.97000000000003"/>
    <n v="7435"/>
    <n v="460"/>
    <n v="49"/>
    <n v="17"/>
    <n v="1640.91"/>
    <x v="2"/>
    <x v="2"/>
    <s v="Search"/>
    <s v="Ad Creative 5"/>
    <x v="4"/>
    <n v="6.1869535978480161E-2"/>
    <n v="0.34693877551020408"/>
    <n v="5.4279591836734697"/>
    <n v="6.1695303981652065"/>
    <x v="1"/>
  </r>
  <r>
    <x v="41"/>
    <x v="0"/>
    <s v="CMP-4943"/>
    <x v="0"/>
    <x v="6"/>
    <n v="35.549999999999997"/>
    <n v="17372"/>
    <n v="615"/>
    <n v="37"/>
    <n v="0"/>
    <n v="0"/>
    <x v="2"/>
    <x v="3"/>
    <s v="Display"/>
    <s v="Ad Creative 4"/>
    <x v="4"/>
    <n v="3.5401795993552844E-2"/>
    <n v="0"/>
    <n v="0.96081081081081077"/>
    <n v="0"/>
    <x v="0"/>
  </r>
  <r>
    <x v="42"/>
    <x v="0"/>
    <s v="CMP-5490"/>
    <x v="0"/>
    <x v="10"/>
    <n v="239.4"/>
    <n v="15901"/>
    <n v="734"/>
    <n v="30"/>
    <n v="17"/>
    <n v="3068.47"/>
    <x v="2"/>
    <x v="0"/>
    <s v="Feed"/>
    <s v="Ad Creative 6"/>
    <x v="0"/>
    <n v="4.6160618829004463E-2"/>
    <n v="0.56666666666666665"/>
    <n v="7.98"/>
    <n v="12.817335004177108"/>
    <x v="2"/>
  </r>
  <r>
    <x v="32"/>
    <x v="3"/>
    <s v="CMP-9978"/>
    <x v="1"/>
    <x v="13"/>
    <n v="260.87"/>
    <n v="16717"/>
    <n v="1388"/>
    <n v="21"/>
    <n v="20"/>
    <n v="2925.1"/>
    <x v="0"/>
    <x v="0"/>
    <s v="Search"/>
    <s v="Ad Creative 9"/>
    <x v="1"/>
    <n v="8.3029251659986841E-2"/>
    <n v="0.95238095238095233"/>
    <n v="12.422380952380953"/>
    <n v="11.21286464522559"/>
    <x v="1"/>
  </r>
  <r>
    <x v="43"/>
    <x v="2"/>
    <s v="CMP-7945"/>
    <x v="1"/>
    <x v="2"/>
    <n v="178.09"/>
    <n v="24650"/>
    <n v="944"/>
    <n v="14"/>
    <n v="7"/>
    <n v="847.79"/>
    <x v="3"/>
    <x v="2"/>
    <s v="Feed"/>
    <s v="Ad Creative 1"/>
    <x v="3"/>
    <n v="3.8296146044624745E-2"/>
    <n v="0.5"/>
    <n v="12.720714285714285"/>
    <n v="4.7604581952945138"/>
    <x v="2"/>
  </r>
  <r>
    <x v="44"/>
    <x v="2"/>
    <s v="CMP-2490"/>
    <x v="0"/>
    <x v="10"/>
    <n v="168.42"/>
    <n v="25060"/>
    <n v="1173"/>
    <n v="11"/>
    <n v="2"/>
    <n v="352.96"/>
    <x v="2"/>
    <x v="0"/>
    <s v="Stories"/>
    <s v="Ad Creative 2"/>
    <x v="4"/>
    <n v="4.6807661612130888E-2"/>
    <n v="0.18181818181818182"/>
    <n v="15.310909090909091"/>
    <n v="2.0957130982068639"/>
    <x v="0"/>
  </r>
  <r>
    <x v="40"/>
    <x v="2"/>
    <s v="CMP-0951"/>
    <x v="1"/>
    <x v="9"/>
    <n v="291.12"/>
    <n v="14208"/>
    <n v="1172"/>
    <n v="40"/>
    <n v="13"/>
    <n v="2270.8000000000002"/>
    <x v="1"/>
    <x v="4"/>
    <s v="Search"/>
    <s v="Ad Creative 4"/>
    <x v="1"/>
    <n v="8.2488738738738743E-2"/>
    <n v="0.32500000000000001"/>
    <n v="7.2780000000000005"/>
    <n v="7.8002198406155543"/>
    <x v="1"/>
  </r>
  <r>
    <x v="40"/>
    <x v="1"/>
    <s v="CMP-4566"/>
    <x v="1"/>
    <x v="10"/>
    <n v="135.19999999999999"/>
    <n v="29746"/>
    <n v="430"/>
    <n v="38"/>
    <n v="16"/>
    <n v="2175.12"/>
    <x v="1"/>
    <x v="0"/>
    <s v="Stories"/>
    <s v="Ad Creative 7"/>
    <x v="1"/>
    <n v="1.4455725139514557E-2"/>
    <n v="0.42105263157894735"/>
    <n v="3.5578947368421048"/>
    <n v="16.088165680473374"/>
    <x v="1"/>
  </r>
  <r>
    <x v="13"/>
    <x v="3"/>
    <s v="CMP-4112"/>
    <x v="1"/>
    <x v="5"/>
    <n v="53.63"/>
    <n v="3013"/>
    <n v="227"/>
    <n v="42"/>
    <n v="26"/>
    <n v="3222.38"/>
    <x v="0"/>
    <x v="1"/>
    <s v="Stories"/>
    <s v="Ad Creative 5"/>
    <x v="0"/>
    <n v="7.5340192499170261E-2"/>
    <n v="0.61904761904761907"/>
    <n v="1.276904761904762"/>
    <n v="60.085399962707442"/>
    <x v="1"/>
  </r>
  <r>
    <x v="45"/>
    <x v="1"/>
    <s v="CMP-7188"/>
    <x v="1"/>
    <x v="8"/>
    <n v="181.22"/>
    <n v="29391"/>
    <n v="734"/>
    <n v="25"/>
    <n v="9"/>
    <n v="557.89"/>
    <x v="2"/>
    <x v="2"/>
    <s v="Search"/>
    <s v="Ad Creative 1"/>
    <x v="0"/>
    <n v="2.4973631383756932E-2"/>
    <n v="0.36"/>
    <n v="7.2488000000000001"/>
    <n v="3.0785233417945039"/>
    <x v="1"/>
  </r>
  <r>
    <x v="46"/>
    <x v="0"/>
    <s v="CMP-8771"/>
    <x v="0"/>
    <x v="14"/>
    <n v="117.32"/>
    <n v="8674"/>
    <n v="288"/>
    <n v="45"/>
    <n v="26"/>
    <n v="4456.43"/>
    <x v="2"/>
    <x v="3"/>
    <s v="Stories"/>
    <s v="Ad Creative 7"/>
    <x v="0"/>
    <n v="3.3202674659903161E-2"/>
    <n v="0.57777777777777772"/>
    <n v="2.6071111111111112"/>
    <n v="37.985254006137069"/>
    <x v="1"/>
  </r>
  <r>
    <x v="34"/>
    <x v="0"/>
    <s v="CMP-9971"/>
    <x v="0"/>
    <x v="2"/>
    <n v="208.35"/>
    <n v="4018"/>
    <n v="65"/>
    <n v="46"/>
    <n v="0"/>
    <n v="0"/>
    <x v="0"/>
    <x v="2"/>
    <s v="Feed"/>
    <s v="Ad Creative 9"/>
    <x v="4"/>
    <n v="1.6177202588352414E-2"/>
    <n v="0"/>
    <n v="4.5293478260869566"/>
    <n v="0"/>
    <x v="1"/>
  </r>
  <r>
    <x v="47"/>
    <x v="0"/>
    <s v="CMP-7813"/>
    <x v="0"/>
    <x v="4"/>
    <n v="192.13"/>
    <n v="22291"/>
    <n v="813"/>
    <n v="36"/>
    <n v="26"/>
    <n v="3626.33"/>
    <x v="3"/>
    <x v="2"/>
    <s v="Stories"/>
    <s v="Ad Creative 1"/>
    <x v="1"/>
    <n v="3.6472118792337714E-2"/>
    <n v="0.72222222222222221"/>
    <n v="5.3369444444444447"/>
    <n v="18.874355904856088"/>
    <x v="2"/>
  </r>
  <r>
    <x v="16"/>
    <x v="4"/>
    <s v="CMP-3931"/>
    <x v="0"/>
    <x v="12"/>
    <n v="55.65"/>
    <n v="9310"/>
    <n v="918"/>
    <n v="11"/>
    <n v="2"/>
    <n v="352.29"/>
    <x v="1"/>
    <x v="4"/>
    <s v="Search"/>
    <s v="Ad Creative 3"/>
    <x v="0"/>
    <n v="9.860365198711063E-2"/>
    <n v="0.18181818181818182"/>
    <n v="5.0590909090909086"/>
    <n v="6.3304582210242595"/>
    <x v="1"/>
  </r>
  <r>
    <x v="33"/>
    <x v="4"/>
    <s v="CMP-7559"/>
    <x v="0"/>
    <x v="6"/>
    <n v="116.12"/>
    <n v="15035"/>
    <n v="1186"/>
    <n v="28"/>
    <n v="23"/>
    <n v="1993.8"/>
    <x v="4"/>
    <x v="3"/>
    <s v="Display"/>
    <s v="Ad Creative 8"/>
    <x v="1"/>
    <n v="7.8882607249750589E-2"/>
    <n v="0.8214285714285714"/>
    <n v="4.1471428571428577"/>
    <n v="17.170168790905958"/>
    <x v="0"/>
  </r>
  <r>
    <x v="48"/>
    <x v="2"/>
    <s v="CMP-4455"/>
    <x v="1"/>
    <x v="6"/>
    <n v="131.19"/>
    <n v="1177"/>
    <n v="79"/>
    <n v="41"/>
    <n v="32"/>
    <n v="1858.88"/>
    <x v="1"/>
    <x v="3"/>
    <s v="Display"/>
    <s v="Ad Creative 4"/>
    <x v="1"/>
    <n v="6.7119796091758707E-2"/>
    <n v="0.78048780487804881"/>
    <n v="3.1997560975609756"/>
    <n v="14.169372665599512"/>
    <x v="0"/>
  </r>
  <r>
    <x v="26"/>
    <x v="3"/>
    <s v="CMP-2066"/>
    <x v="0"/>
    <x v="13"/>
    <n v="176.2"/>
    <n v="23035"/>
    <n v="1778"/>
    <n v="50"/>
    <n v="26"/>
    <n v="3454.08"/>
    <x v="1"/>
    <x v="0"/>
    <s v="Stories"/>
    <s v="Ad Creative 2"/>
    <x v="0"/>
    <n v="7.7186889515953983E-2"/>
    <n v="0.52"/>
    <n v="3.5239999999999996"/>
    <n v="19.603178206583429"/>
    <x v="1"/>
  </r>
  <r>
    <x v="8"/>
    <x v="1"/>
    <s v="CMP-6029"/>
    <x v="0"/>
    <x v="10"/>
    <n v="76.63"/>
    <n v="12716"/>
    <n v="74"/>
    <n v="19"/>
    <n v="4"/>
    <n v="627.17999999999995"/>
    <x v="3"/>
    <x v="0"/>
    <s v="Feed"/>
    <s v="Ad Creative 7"/>
    <x v="3"/>
    <n v="5.8194400754954384E-3"/>
    <n v="0.21052631578947367"/>
    <n v="4.0331578947368421"/>
    <n v="8.1845230327547949"/>
    <x v="2"/>
  </r>
  <r>
    <x v="8"/>
    <x v="0"/>
    <s v="CMP-7585"/>
    <x v="0"/>
    <x v="3"/>
    <n v="30.7"/>
    <n v="10648"/>
    <n v="439"/>
    <n v="28"/>
    <n v="2"/>
    <n v="122.65"/>
    <x v="1"/>
    <x v="3"/>
    <s v="Stories"/>
    <s v="Ad Creative 5"/>
    <x v="2"/>
    <n v="4.1228399699474082E-2"/>
    <n v="7.1428571428571425E-2"/>
    <n v="1.0964285714285713"/>
    <n v="3.9951140065146582"/>
    <x v="2"/>
  </r>
  <r>
    <x v="47"/>
    <x v="4"/>
    <s v="CMP-5004"/>
    <x v="0"/>
    <x v="6"/>
    <n v="34.51"/>
    <n v="17682"/>
    <n v="77"/>
    <n v="16"/>
    <n v="4"/>
    <n v="222.62"/>
    <x v="4"/>
    <x v="3"/>
    <s v="Display"/>
    <s v="Ad Creative 10"/>
    <x v="0"/>
    <n v="4.3547110055423598E-3"/>
    <n v="0.25"/>
    <n v="2.1568749999999999"/>
    <n v="6.4508838017965813"/>
    <x v="2"/>
  </r>
  <r>
    <x v="16"/>
    <x v="4"/>
    <s v="CMP-5177"/>
    <x v="1"/>
    <x v="2"/>
    <n v="254.01"/>
    <n v="22078"/>
    <n v="1662"/>
    <n v="48"/>
    <n v="10"/>
    <n v="1971.59"/>
    <x v="1"/>
    <x v="2"/>
    <s v="Search"/>
    <s v="Ad Creative 3"/>
    <x v="2"/>
    <n v="7.5278557840384092E-2"/>
    <n v="0.20833333333333334"/>
    <n v="5.2918750000000001"/>
    <n v="7.761859769300421"/>
    <x v="1"/>
  </r>
  <r>
    <x v="49"/>
    <x v="2"/>
    <s v="CMP-8393"/>
    <x v="0"/>
    <x v="11"/>
    <n v="36.26"/>
    <n v="26437"/>
    <n v="1214"/>
    <n v="41"/>
    <n v="4"/>
    <n v="693.19"/>
    <x v="3"/>
    <x v="1"/>
    <s v="Display"/>
    <s v="Ad Creative 10"/>
    <x v="4"/>
    <n v="4.59204902220373E-2"/>
    <n v="9.7560975609756101E-2"/>
    <n v="0.88439024390243892"/>
    <n v="19.117209045780477"/>
    <x v="1"/>
  </r>
  <r>
    <x v="21"/>
    <x v="1"/>
    <s v="CMP-9497"/>
    <x v="0"/>
    <x v="2"/>
    <n v="34.229999999999997"/>
    <n v="15635"/>
    <n v="1409"/>
    <n v="30"/>
    <n v="8"/>
    <n v="1159.32"/>
    <x v="1"/>
    <x v="2"/>
    <s v="Display"/>
    <s v="Ad Creative 9"/>
    <x v="4"/>
    <n v="9.0118324272465619E-2"/>
    <n v="0.26666666666666666"/>
    <n v="1.1409999999999998"/>
    <n v="33.868536371603859"/>
    <x v="1"/>
  </r>
  <r>
    <x v="45"/>
    <x v="4"/>
    <s v="CMP-6994"/>
    <x v="1"/>
    <x v="5"/>
    <n v="23.5"/>
    <n v="12866"/>
    <n v="331"/>
    <n v="17"/>
    <n v="2"/>
    <n v="161.36000000000001"/>
    <x v="4"/>
    <x v="1"/>
    <s v="Display"/>
    <s v="Ad Creative 5"/>
    <x v="4"/>
    <n v="2.5726721591792321E-2"/>
    <n v="0.11764705882352941"/>
    <n v="1.3823529411764706"/>
    <n v="6.8663829787234052"/>
    <x v="1"/>
  </r>
  <r>
    <x v="50"/>
    <x v="2"/>
    <s v="CMP-9338"/>
    <x v="1"/>
    <x v="6"/>
    <n v="74.959999999999994"/>
    <n v="14981"/>
    <n v="376"/>
    <n v="50"/>
    <n v="4"/>
    <n v="663.97"/>
    <x v="0"/>
    <x v="3"/>
    <s v="Stories"/>
    <s v="Ad Creative 4"/>
    <x v="2"/>
    <n v="2.5098458046859354E-2"/>
    <n v="0.08"/>
    <n v="1.4991999999999999"/>
    <n v="8.8576574172892215"/>
    <x v="0"/>
  </r>
  <r>
    <x v="10"/>
    <x v="0"/>
    <s v="CMP-6490"/>
    <x v="0"/>
    <x v="0"/>
    <n v="118.29"/>
    <n v="27243"/>
    <n v="170"/>
    <n v="13"/>
    <n v="3"/>
    <n v="476.01"/>
    <x v="2"/>
    <x v="0"/>
    <s v="Feed"/>
    <s v="Ad Creative 4"/>
    <x v="2"/>
    <n v="6.2401350805711556E-3"/>
    <n v="0.23076923076923078"/>
    <n v="9.0992307692307701"/>
    <n v="4.0240933299518131"/>
    <x v="0"/>
  </r>
  <r>
    <x v="50"/>
    <x v="0"/>
    <s v="CMP-0579"/>
    <x v="0"/>
    <x v="6"/>
    <n v="261.08999999999997"/>
    <n v="12179"/>
    <n v="218"/>
    <n v="34"/>
    <n v="13"/>
    <n v="1821.02"/>
    <x v="0"/>
    <x v="3"/>
    <s v="Display"/>
    <s v="Ad Creative 10"/>
    <x v="2"/>
    <n v="1.7899663354955252E-2"/>
    <n v="0.38235294117647056"/>
    <n v="7.6791176470588232"/>
    <n v="6.9746830594814053"/>
    <x v="0"/>
  </r>
  <r>
    <x v="24"/>
    <x v="3"/>
    <s v="CMP-2378"/>
    <x v="1"/>
    <x v="1"/>
    <n v="241.89"/>
    <n v="25861"/>
    <n v="2147"/>
    <n v="10"/>
    <n v="3"/>
    <n v="551.88"/>
    <x v="4"/>
    <x v="1"/>
    <s v="Feed"/>
    <s v="Ad Creative 3"/>
    <x v="0"/>
    <n v="8.3020764858280804E-2"/>
    <n v="0.3"/>
    <n v="24.189"/>
    <n v="2.2815329281904999"/>
    <x v="0"/>
  </r>
  <r>
    <x v="17"/>
    <x v="0"/>
    <s v="CMP-6989"/>
    <x v="0"/>
    <x v="0"/>
    <n v="216.92"/>
    <n v="5441"/>
    <n v="367"/>
    <n v="21"/>
    <n v="18"/>
    <n v="2803.95"/>
    <x v="1"/>
    <x v="0"/>
    <s v="Stories"/>
    <s v="Ad Creative 5"/>
    <x v="2"/>
    <n v="6.7450836243337628E-2"/>
    <n v="0.8571428571428571"/>
    <n v="10.32952380952381"/>
    <n v="12.926193988567213"/>
    <x v="2"/>
  </r>
  <r>
    <x v="20"/>
    <x v="2"/>
    <s v="CMP-9203"/>
    <x v="0"/>
    <x v="7"/>
    <n v="47.53"/>
    <n v="22546"/>
    <n v="1856"/>
    <n v="27"/>
    <n v="17"/>
    <n v="1699.4"/>
    <x v="4"/>
    <x v="4"/>
    <s v="Search"/>
    <s v="Ad Creative 8"/>
    <x v="1"/>
    <n v="8.2320589018007623E-2"/>
    <n v="0.62962962962962965"/>
    <n v="1.7603703703703704"/>
    <n v="35.754260467073429"/>
    <x v="1"/>
  </r>
  <r>
    <x v="47"/>
    <x v="2"/>
    <s v="CMP-2134"/>
    <x v="0"/>
    <x v="5"/>
    <n v="66.8"/>
    <n v="17309"/>
    <n v="668"/>
    <n v="18"/>
    <n v="4"/>
    <n v="500.85"/>
    <x v="2"/>
    <x v="1"/>
    <s v="Feed"/>
    <s v="Ad Creative 2"/>
    <x v="2"/>
    <n v="3.8592639667225141E-2"/>
    <n v="0.22222222222222221"/>
    <n v="3.7111111111111108"/>
    <n v="7.4977544910179645"/>
    <x v="2"/>
  </r>
  <r>
    <x v="29"/>
    <x v="2"/>
    <s v="CMP-2287"/>
    <x v="1"/>
    <x v="12"/>
    <n v="250.8"/>
    <n v="25907"/>
    <n v="991"/>
    <n v="26"/>
    <n v="22"/>
    <n v="1380.77"/>
    <x v="3"/>
    <x v="4"/>
    <s v="Stories"/>
    <s v="Ad Creative 4"/>
    <x v="2"/>
    <n v="3.8252209827459763E-2"/>
    <n v="0.84615384615384615"/>
    <n v="9.6461538461538474"/>
    <n v="5.5054625199362039"/>
    <x v="2"/>
  </r>
  <r>
    <x v="44"/>
    <x v="0"/>
    <s v="CMP-7838"/>
    <x v="1"/>
    <x v="8"/>
    <n v="181.04"/>
    <n v="17774"/>
    <n v="321"/>
    <n v="18"/>
    <n v="12"/>
    <n v="1055.6300000000001"/>
    <x v="1"/>
    <x v="2"/>
    <s v="Feed"/>
    <s v="Ad Creative 4"/>
    <x v="2"/>
    <n v="1.806008776865084E-2"/>
    <n v="0.66666666666666663"/>
    <n v="10.057777777777778"/>
    <n v="5.8309213433495373"/>
    <x v="0"/>
  </r>
  <r>
    <x v="27"/>
    <x v="2"/>
    <s v="CMP-5342"/>
    <x v="0"/>
    <x v="10"/>
    <n v="214.25"/>
    <n v="18284"/>
    <n v="362"/>
    <n v="47"/>
    <n v="4"/>
    <n v="775.5"/>
    <x v="4"/>
    <x v="0"/>
    <s v="Search"/>
    <s v="Ad Creative 5"/>
    <x v="3"/>
    <n v="1.9798731131043534E-2"/>
    <n v="8.5106382978723402E-2"/>
    <n v="4.5585106382978724"/>
    <n v="3.6196032672112017"/>
    <x v="0"/>
  </r>
  <r>
    <x v="32"/>
    <x v="4"/>
    <s v="CMP-5857"/>
    <x v="1"/>
    <x v="13"/>
    <n v="297.2"/>
    <n v="6167"/>
    <n v="566"/>
    <n v="24"/>
    <n v="24"/>
    <n v="990.55"/>
    <x v="0"/>
    <x v="0"/>
    <s v="Display"/>
    <s v="Ad Creative 9"/>
    <x v="4"/>
    <n v="9.1778822766336948E-2"/>
    <n v="1"/>
    <n v="12.383333333333333"/>
    <n v="3.3329407806191118"/>
    <x v="1"/>
  </r>
  <r>
    <x v="51"/>
    <x v="1"/>
    <s v="CMP-3830"/>
    <x v="0"/>
    <x v="10"/>
    <n v="123.25"/>
    <n v="27621"/>
    <n v="1267"/>
    <n v="24"/>
    <n v="23"/>
    <n v="3820.12"/>
    <x v="0"/>
    <x v="0"/>
    <s v="Search"/>
    <s v="Ad Creative 3"/>
    <x v="2"/>
    <n v="4.5870895333260928E-2"/>
    <n v="0.95833333333333337"/>
    <n v="5.135416666666667"/>
    <n v="30.994888438133874"/>
    <x v="2"/>
  </r>
  <r>
    <x v="16"/>
    <x v="1"/>
    <s v="CMP-2447"/>
    <x v="0"/>
    <x v="6"/>
    <n v="262.97000000000003"/>
    <n v="11537"/>
    <n v="763"/>
    <n v="39"/>
    <n v="26"/>
    <n v="4508.79"/>
    <x v="2"/>
    <x v="3"/>
    <s v="Display"/>
    <s v="Ad Creative 2"/>
    <x v="2"/>
    <n v="6.6135043772211147E-2"/>
    <n v="0.66666666666666663"/>
    <n v="6.7428205128205132"/>
    <n v="17.145643989808722"/>
    <x v="1"/>
  </r>
  <r>
    <x v="12"/>
    <x v="0"/>
    <s v="CMP-3157"/>
    <x v="0"/>
    <x v="4"/>
    <n v="27.4"/>
    <n v="5059"/>
    <n v="87"/>
    <n v="13"/>
    <n v="11"/>
    <n v="1095.1400000000001"/>
    <x v="0"/>
    <x v="2"/>
    <s v="Display"/>
    <s v="Ad Creative 7"/>
    <x v="1"/>
    <n v="1.7197074520656257E-2"/>
    <n v="0.84615384615384615"/>
    <n v="2.1076923076923078"/>
    <n v="39.968613138686138"/>
    <x v="2"/>
  </r>
  <r>
    <x v="52"/>
    <x v="2"/>
    <s v="CMP-8242"/>
    <x v="0"/>
    <x v="2"/>
    <n v="33.01"/>
    <n v="19885"/>
    <n v="1212"/>
    <n v="44"/>
    <n v="0"/>
    <n v="0"/>
    <x v="2"/>
    <x v="2"/>
    <s v="Feed"/>
    <s v="Ad Creative 8"/>
    <x v="4"/>
    <n v="6.0950465174754838E-2"/>
    <n v="0"/>
    <n v="0.75022727272727263"/>
    <n v="0"/>
    <x v="2"/>
  </r>
  <r>
    <x v="53"/>
    <x v="1"/>
    <s v="CMP-7886"/>
    <x v="1"/>
    <x v="12"/>
    <n v="274.12"/>
    <n v="5784"/>
    <n v="188"/>
    <n v="13"/>
    <n v="11"/>
    <n v="1328.79"/>
    <x v="1"/>
    <x v="4"/>
    <s v="Search"/>
    <s v="Ad Creative 3"/>
    <x v="1"/>
    <n v="3.2503457814661137E-2"/>
    <n v="0.84615384615384615"/>
    <n v="21.086153846153845"/>
    <n v="4.8474755581497151"/>
    <x v="1"/>
  </r>
  <r>
    <x v="54"/>
    <x v="1"/>
    <s v="CMP-6531"/>
    <x v="1"/>
    <x v="11"/>
    <n v="186.53"/>
    <n v="29919"/>
    <n v="2464"/>
    <n v="31"/>
    <n v="23"/>
    <n v="4419.62"/>
    <x v="2"/>
    <x v="1"/>
    <s v="Stories"/>
    <s v="Ad Creative 5"/>
    <x v="2"/>
    <n v="8.2355693706340452E-2"/>
    <n v="0.74193548387096775"/>
    <n v="6.0170967741935488"/>
    <n v="23.693883021497882"/>
    <x v="0"/>
  </r>
  <r>
    <x v="48"/>
    <x v="2"/>
    <s v="CMP-8840"/>
    <x v="0"/>
    <x v="3"/>
    <n v="241.72"/>
    <n v="20294"/>
    <n v="700"/>
    <n v="50"/>
    <n v="14"/>
    <n v="1872.21"/>
    <x v="2"/>
    <x v="3"/>
    <s v="Display"/>
    <s v="Ad Creative 9"/>
    <x v="4"/>
    <n v="3.4492953582339607E-2"/>
    <n v="0.28000000000000003"/>
    <n v="4.8343999999999996"/>
    <n v="7.7453665397981135"/>
    <x v="0"/>
  </r>
  <r>
    <x v="55"/>
    <x v="3"/>
    <s v="CMP-8528"/>
    <x v="1"/>
    <x v="6"/>
    <n v="183.39"/>
    <n v="17122"/>
    <n v="1185"/>
    <n v="20"/>
    <n v="16"/>
    <n v="1207.54"/>
    <x v="2"/>
    <x v="3"/>
    <s v="Stories"/>
    <s v="Ad Creative 2"/>
    <x v="4"/>
    <n v="6.9209204532180824E-2"/>
    <n v="0.8"/>
    <n v="9.1694999999999993"/>
    <n v="6.5845465946889146"/>
    <x v="2"/>
  </r>
  <r>
    <x v="5"/>
    <x v="1"/>
    <s v="CMP-8985"/>
    <x v="0"/>
    <x v="1"/>
    <n v="142.94"/>
    <n v="7889"/>
    <n v="103"/>
    <n v="31"/>
    <n v="17"/>
    <n v="882.1"/>
    <x v="0"/>
    <x v="1"/>
    <s v="Search"/>
    <s v="Ad Creative 3"/>
    <x v="0"/>
    <n v="1.3056154138674104E-2"/>
    <n v="0.54838709677419351"/>
    <n v="4.6109677419354842"/>
    <n v="6.1711207499650209"/>
    <x v="2"/>
  </r>
  <r>
    <x v="56"/>
    <x v="3"/>
    <s v="CMP-6579"/>
    <x v="0"/>
    <x v="5"/>
    <n v="101.83"/>
    <n v="22638"/>
    <n v="1097"/>
    <n v="41"/>
    <n v="1"/>
    <n v="85.43"/>
    <x v="0"/>
    <x v="1"/>
    <s v="Display"/>
    <s v="Ad Creative 7"/>
    <x v="1"/>
    <n v="4.8458344376711725E-2"/>
    <n v="2.4390243902439025E-2"/>
    <n v="2.4836585365853656"/>
    <n v="0.83894726504959249"/>
    <x v="2"/>
  </r>
  <r>
    <x v="57"/>
    <x v="3"/>
    <s v="CMP-1036"/>
    <x v="1"/>
    <x v="1"/>
    <n v="51.38"/>
    <n v="12369"/>
    <n v="972"/>
    <n v="14"/>
    <n v="5"/>
    <n v="852.03"/>
    <x v="4"/>
    <x v="1"/>
    <s v="Feed"/>
    <s v="Ad Creative 8"/>
    <x v="3"/>
    <n v="7.8583555663351928E-2"/>
    <n v="0.35714285714285715"/>
    <n v="3.6700000000000004"/>
    <n v="16.582911638769946"/>
    <x v="2"/>
  </r>
  <r>
    <x v="58"/>
    <x v="0"/>
    <s v="CMP-2217"/>
    <x v="1"/>
    <x v="0"/>
    <n v="119.78"/>
    <n v="22339"/>
    <n v="87"/>
    <n v="37"/>
    <n v="16"/>
    <n v="2604.14"/>
    <x v="3"/>
    <x v="0"/>
    <s v="Display"/>
    <s v="Ad Creative 8"/>
    <x v="0"/>
    <n v="3.894534222659922E-3"/>
    <n v="0.43243243243243246"/>
    <n v="3.2372972972972973"/>
    <n v="21.741025212890296"/>
    <x v="0"/>
  </r>
  <r>
    <x v="13"/>
    <x v="0"/>
    <s v="CMP-7894"/>
    <x v="0"/>
    <x v="14"/>
    <n v="116.21"/>
    <n v="11449"/>
    <n v="854"/>
    <n v="47"/>
    <n v="45"/>
    <n v="6480.67"/>
    <x v="0"/>
    <x v="3"/>
    <s v="Stories"/>
    <s v="Ad Creative 9"/>
    <x v="4"/>
    <n v="7.4591667394532268E-2"/>
    <n v="0.95744680851063835"/>
    <n v="2.4725531914893617"/>
    <n v="55.766887531193532"/>
    <x v="1"/>
  </r>
  <r>
    <x v="45"/>
    <x v="0"/>
    <s v="CMP-6333"/>
    <x v="0"/>
    <x v="11"/>
    <n v="171.82"/>
    <n v="9287"/>
    <n v="723"/>
    <n v="39"/>
    <n v="21"/>
    <n v="3190.85"/>
    <x v="0"/>
    <x v="1"/>
    <s v="Search"/>
    <s v="Ad Creative 7"/>
    <x v="3"/>
    <n v="7.785075912565953E-2"/>
    <n v="0.53846153846153844"/>
    <n v="4.4056410256410254"/>
    <n v="18.570888138749854"/>
    <x v="1"/>
  </r>
  <r>
    <x v="14"/>
    <x v="2"/>
    <s v="CMP-9731"/>
    <x v="0"/>
    <x v="2"/>
    <n v="91.35"/>
    <n v="21334"/>
    <n v="235"/>
    <n v="21"/>
    <n v="14"/>
    <n v="1768.52"/>
    <x v="1"/>
    <x v="2"/>
    <s v="Feed"/>
    <s v="Ad Creative 1"/>
    <x v="4"/>
    <n v="1.101528077247586E-2"/>
    <n v="0.66666666666666663"/>
    <n v="4.3499999999999996"/>
    <n v="19.359824849480024"/>
    <x v="2"/>
  </r>
  <r>
    <x v="59"/>
    <x v="2"/>
    <s v="CMP-0178"/>
    <x v="1"/>
    <x v="5"/>
    <n v="181.56"/>
    <n v="7127"/>
    <n v="680"/>
    <n v="11"/>
    <n v="7"/>
    <n v="253.74"/>
    <x v="3"/>
    <x v="1"/>
    <s v="Stories"/>
    <s v="Ad Creative 10"/>
    <x v="2"/>
    <n v="9.541181422758524E-2"/>
    <n v="0.63636363636363635"/>
    <n v="16.505454545454544"/>
    <n v="1.3975545274289491"/>
    <x v="2"/>
  </r>
  <r>
    <x v="25"/>
    <x v="0"/>
    <s v="CMP-4076"/>
    <x v="0"/>
    <x v="7"/>
    <n v="196.79"/>
    <n v="9457"/>
    <n v="809"/>
    <n v="19"/>
    <n v="15"/>
    <n v="2757.43"/>
    <x v="4"/>
    <x v="4"/>
    <s v="Display"/>
    <s v="Ad Creative 9"/>
    <x v="0"/>
    <n v="8.5545098868562972E-2"/>
    <n v="0.78947368421052633"/>
    <n v="10.357368421052632"/>
    <n v="14.01204329488287"/>
    <x v="1"/>
  </r>
  <r>
    <x v="10"/>
    <x v="3"/>
    <s v="CMP-3433"/>
    <x v="1"/>
    <x v="8"/>
    <n v="171.36"/>
    <n v="2540"/>
    <n v="238"/>
    <n v="33"/>
    <n v="11"/>
    <n v="1769.93"/>
    <x v="2"/>
    <x v="2"/>
    <s v="Stories"/>
    <s v="Ad Creative 4"/>
    <x v="1"/>
    <n v="9.3700787401574809E-2"/>
    <n v="0.33333333333333331"/>
    <n v="5.1927272727272733"/>
    <n v="10.328723155929039"/>
    <x v="0"/>
  </r>
  <r>
    <x v="51"/>
    <x v="2"/>
    <s v="CMP-2376"/>
    <x v="1"/>
    <x v="11"/>
    <n v="299.31"/>
    <n v="18145"/>
    <n v="1152"/>
    <n v="14"/>
    <n v="7"/>
    <n v="987.18"/>
    <x v="1"/>
    <x v="1"/>
    <s v="Feed"/>
    <s v="Ad Creative 4"/>
    <x v="1"/>
    <n v="6.3488564342794152E-2"/>
    <n v="0.5"/>
    <n v="21.379285714285714"/>
    <n v="3.2981858274030267"/>
    <x v="2"/>
  </r>
  <r>
    <x v="20"/>
    <x v="2"/>
    <s v="CMP-0053"/>
    <x v="1"/>
    <x v="9"/>
    <n v="104.15"/>
    <n v="10087"/>
    <n v="133"/>
    <n v="26"/>
    <n v="25"/>
    <n v="2997.92"/>
    <x v="4"/>
    <x v="4"/>
    <s v="Display"/>
    <s v="Ad Creative 2"/>
    <x v="0"/>
    <n v="1.31852879944483E-2"/>
    <n v="0.96153846153846156"/>
    <n v="4.0057692307692312"/>
    <n v="28.78463754200672"/>
    <x v="1"/>
  </r>
  <r>
    <x v="60"/>
    <x v="0"/>
    <s v="CMP-6636"/>
    <x v="0"/>
    <x v="14"/>
    <n v="208.85"/>
    <n v="1828"/>
    <n v="158"/>
    <n v="43"/>
    <n v="23"/>
    <n v="4337.2"/>
    <x v="1"/>
    <x v="3"/>
    <s v="Search"/>
    <s v="Ad Creative 5"/>
    <x v="2"/>
    <n v="8.6433260393873085E-2"/>
    <n v="0.53488372093023251"/>
    <n v="4.8569767441860465"/>
    <n v="20.76705769691166"/>
    <x v="0"/>
  </r>
  <r>
    <x v="56"/>
    <x v="2"/>
    <s v="CMP-5065"/>
    <x v="1"/>
    <x v="2"/>
    <n v="222.75"/>
    <n v="18185"/>
    <n v="1711"/>
    <n v="33"/>
    <n v="13"/>
    <n v="423.73"/>
    <x v="0"/>
    <x v="2"/>
    <s v="Stories"/>
    <s v="Ad Creative 4"/>
    <x v="0"/>
    <n v="9.4088534506461374E-2"/>
    <n v="0.39393939393939392"/>
    <n v="6.75"/>
    <n v="1.9022671156004489"/>
    <x v="2"/>
  </r>
  <r>
    <x v="32"/>
    <x v="2"/>
    <s v="CMP-0220"/>
    <x v="1"/>
    <x v="3"/>
    <n v="234.21"/>
    <n v="28724"/>
    <n v="238"/>
    <n v="16"/>
    <n v="7"/>
    <n v="680.99"/>
    <x v="0"/>
    <x v="3"/>
    <s v="Stories"/>
    <s v="Ad Creative 10"/>
    <x v="4"/>
    <n v="8.2857540732488508E-3"/>
    <n v="0.4375"/>
    <n v="14.638125"/>
    <n v="2.907604286751206"/>
    <x v="1"/>
  </r>
  <r>
    <x v="58"/>
    <x v="1"/>
    <s v="CMP-4935"/>
    <x v="1"/>
    <x v="8"/>
    <n v="265.31"/>
    <n v="12192"/>
    <n v="610"/>
    <n v="21"/>
    <n v="6"/>
    <n v="561.6"/>
    <x v="0"/>
    <x v="2"/>
    <s v="Search"/>
    <s v="Ad Creative 10"/>
    <x v="3"/>
    <n v="5.0032808398950128E-2"/>
    <n v="0.2857142857142857"/>
    <n v="12.633809523809523"/>
    <n v="2.1167690626060081"/>
    <x v="0"/>
  </r>
  <r>
    <x v="61"/>
    <x v="2"/>
    <s v="CMP-7781"/>
    <x v="0"/>
    <x v="13"/>
    <n v="149.43"/>
    <n v="21847"/>
    <n v="1663"/>
    <n v="39"/>
    <n v="1"/>
    <n v="91.09"/>
    <x v="3"/>
    <x v="0"/>
    <s v="Stories"/>
    <s v="Ad Creative 8"/>
    <x v="4"/>
    <n v="7.6120291115484962E-2"/>
    <n v="2.564102564102564E-2"/>
    <n v="3.8315384615384618"/>
    <n v="0.6095830823797096"/>
    <x v="1"/>
  </r>
  <r>
    <x v="62"/>
    <x v="3"/>
    <s v="CMP-1319"/>
    <x v="0"/>
    <x v="13"/>
    <n v="144.78"/>
    <n v="6611"/>
    <n v="239"/>
    <n v="50"/>
    <n v="41"/>
    <n v="5833.32"/>
    <x v="2"/>
    <x v="0"/>
    <s v="Display"/>
    <s v="Ad Creative 4"/>
    <x v="4"/>
    <n v="3.6151868098623509E-2"/>
    <n v="0.82"/>
    <n v="2.8956"/>
    <n v="40.29092416079569"/>
    <x v="1"/>
  </r>
  <r>
    <x v="63"/>
    <x v="4"/>
    <s v="CMP-4454"/>
    <x v="0"/>
    <x v="13"/>
    <n v="123.81"/>
    <n v="12129"/>
    <n v="582"/>
    <n v="17"/>
    <n v="3"/>
    <n v="342.88"/>
    <x v="0"/>
    <x v="0"/>
    <s v="Display"/>
    <s v="Ad Creative 9"/>
    <x v="0"/>
    <n v="4.798417017066535E-2"/>
    <n v="0.17647058823529413"/>
    <n v="7.2829411764705885"/>
    <n v="2.7694047330587188"/>
    <x v="1"/>
  </r>
  <r>
    <x v="17"/>
    <x v="3"/>
    <s v="CMP-9605"/>
    <x v="0"/>
    <x v="9"/>
    <n v="131.19999999999999"/>
    <n v="13387"/>
    <n v="1136"/>
    <n v="31"/>
    <n v="27"/>
    <n v="4943.7700000000004"/>
    <x v="4"/>
    <x v="4"/>
    <s v="Stories"/>
    <s v="Ad Creative 8"/>
    <x v="2"/>
    <n v="8.4858444759841639E-2"/>
    <n v="0.87096774193548387"/>
    <n v="4.2322580645161283"/>
    <n v="37.681173780487811"/>
    <x v="2"/>
  </r>
  <r>
    <x v="64"/>
    <x v="1"/>
    <s v="CMP-9742"/>
    <x v="1"/>
    <x v="3"/>
    <n v="230.84"/>
    <n v="17076"/>
    <n v="586"/>
    <n v="39"/>
    <n v="3"/>
    <n v="595.9"/>
    <x v="0"/>
    <x v="3"/>
    <s v="Search"/>
    <s v="Ad Creative 3"/>
    <x v="0"/>
    <n v="3.4317170297493559E-2"/>
    <n v="7.6923076923076927E-2"/>
    <n v="5.9189743589743591"/>
    <n v="2.5814416912146942"/>
    <x v="2"/>
  </r>
  <r>
    <x v="39"/>
    <x v="2"/>
    <s v="CMP-3674"/>
    <x v="0"/>
    <x v="8"/>
    <n v="66.34"/>
    <n v="17972"/>
    <n v="1198"/>
    <n v="25"/>
    <n v="21"/>
    <n v="1457.96"/>
    <x v="0"/>
    <x v="2"/>
    <s v="Display"/>
    <s v="Ad Creative 2"/>
    <x v="1"/>
    <n v="6.6659247718673487E-2"/>
    <n v="0.84"/>
    <n v="2.6536"/>
    <n v="21.977087729876395"/>
    <x v="0"/>
  </r>
  <r>
    <x v="12"/>
    <x v="1"/>
    <s v="CMP-4741"/>
    <x v="1"/>
    <x v="2"/>
    <n v="285.52999999999997"/>
    <n v="16901"/>
    <n v="970"/>
    <n v="22"/>
    <n v="3"/>
    <n v="100.53"/>
    <x v="0"/>
    <x v="2"/>
    <s v="Display"/>
    <s v="Ad Creative 6"/>
    <x v="4"/>
    <n v="5.739305366546358E-2"/>
    <n v="0.13636363636363635"/>
    <n v="12.978636363636362"/>
    <n v="0.35208209294995274"/>
    <x v="2"/>
  </r>
  <r>
    <x v="65"/>
    <x v="1"/>
    <s v="CMP-3049"/>
    <x v="1"/>
    <x v="7"/>
    <n v="182.38"/>
    <n v="29085"/>
    <n v="2660"/>
    <n v="23"/>
    <n v="19"/>
    <n v="3231.07"/>
    <x v="3"/>
    <x v="4"/>
    <s v="Feed"/>
    <s v="Ad Creative 10"/>
    <x v="4"/>
    <n v="9.1456077015643802E-2"/>
    <n v="0.82608695652173914"/>
    <n v="7.9295652173913043"/>
    <n v="17.716142120846584"/>
    <x v="1"/>
  </r>
  <r>
    <x v="23"/>
    <x v="0"/>
    <s v="CMP-5423"/>
    <x v="0"/>
    <x v="3"/>
    <n v="167.64"/>
    <n v="9519"/>
    <n v="529"/>
    <n v="11"/>
    <n v="8"/>
    <n v="1549.4"/>
    <x v="4"/>
    <x v="3"/>
    <s v="Display"/>
    <s v="Ad Creative 9"/>
    <x v="0"/>
    <n v="5.5573064397520751E-2"/>
    <n v="0.72727272727272729"/>
    <n v="15.239999999999998"/>
    <n v="9.242424242424244"/>
    <x v="1"/>
  </r>
  <r>
    <x v="5"/>
    <x v="0"/>
    <s v="CMP-1764"/>
    <x v="1"/>
    <x v="4"/>
    <n v="103.69"/>
    <n v="19614"/>
    <n v="623"/>
    <n v="22"/>
    <n v="16"/>
    <n v="1604.67"/>
    <x v="2"/>
    <x v="2"/>
    <s v="Feed"/>
    <s v="Ad Creative 7"/>
    <x v="0"/>
    <n v="3.1763026409707351E-2"/>
    <n v="0.72727272727272729"/>
    <n v="4.7131818181818179"/>
    <n v="15.475648567846466"/>
    <x v="2"/>
  </r>
  <r>
    <x v="47"/>
    <x v="0"/>
    <s v="CMP-6871"/>
    <x v="1"/>
    <x v="7"/>
    <n v="82.71"/>
    <n v="18082"/>
    <n v="893"/>
    <n v="26"/>
    <n v="7"/>
    <n v="474.33"/>
    <x v="1"/>
    <x v="4"/>
    <s v="Feed"/>
    <s v="Ad Creative 2"/>
    <x v="4"/>
    <n v="4.9386129852892383E-2"/>
    <n v="0.26923076923076922"/>
    <n v="3.1811538461538458"/>
    <n v="5.7348567283278928"/>
    <x v="2"/>
  </r>
  <r>
    <x v="40"/>
    <x v="1"/>
    <s v="CMP-7001"/>
    <x v="1"/>
    <x v="3"/>
    <n v="92.28"/>
    <n v="4170"/>
    <n v="202"/>
    <n v="27"/>
    <n v="16"/>
    <n v="1000.09"/>
    <x v="2"/>
    <x v="3"/>
    <s v="Search"/>
    <s v="Ad Creative 2"/>
    <x v="1"/>
    <n v="4.8441247002398082E-2"/>
    <n v="0.59259259259259256"/>
    <n v="3.4177777777777778"/>
    <n v="10.837559601213698"/>
    <x v="1"/>
  </r>
  <r>
    <x v="22"/>
    <x v="0"/>
    <s v="CMP-9171"/>
    <x v="0"/>
    <x v="2"/>
    <n v="198.08"/>
    <n v="12176"/>
    <n v="683"/>
    <n v="14"/>
    <n v="13"/>
    <n v="1098.3699999999999"/>
    <x v="2"/>
    <x v="2"/>
    <s v="Display"/>
    <s v="Ad Creative 6"/>
    <x v="4"/>
    <n v="5.6093955321944812E-2"/>
    <n v="0.9285714285714286"/>
    <n v="14.148571428571429"/>
    <n v="5.5450827948303703"/>
    <x v="2"/>
  </r>
  <r>
    <x v="66"/>
    <x v="0"/>
    <s v="CMP-1998"/>
    <x v="0"/>
    <x v="8"/>
    <n v="99.01"/>
    <n v="13945"/>
    <n v="615"/>
    <n v="31"/>
    <n v="31"/>
    <n v="5525.55"/>
    <x v="0"/>
    <x v="2"/>
    <s v="Feed"/>
    <s v="Ad Creative 9"/>
    <x v="4"/>
    <n v="4.4101828612405879E-2"/>
    <n v="1"/>
    <n v="3.1938709677419355"/>
    <n v="55.807999192000807"/>
    <x v="0"/>
  </r>
  <r>
    <x v="38"/>
    <x v="1"/>
    <s v="CMP-2681"/>
    <x v="1"/>
    <x v="6"/>
    <n v="95.52"/>
    <n v="18723"/>
    <n v="95"/>
    <n v="30"/>
    <n v="23"/>
    <n v="2579.5100000000002"/>
    <x v="1"/>
    <x v="3"/>
    <s v="Stories"/>
    <s v="Ad Creative 2"/>
    <x v="1"/>
    <n v="5.0739731880574696E-3"/>
    <n v="0.76666666666666672"/>
    <n v="3.1839999999999997"/>
    <n v="27.00492043551089"/>
    <x v="0"/>
  </r>
  <r>
    <x v="65"/>
    <x v="2"/>
    <s v="CMP-5181"/>
    <x v="1"/>
    <x v="9"/>
    <n v="281.85000000000002"/>
    <n v="27654"/>
    <n v="1355"/>
    <n v="21"/>
    <n v="17"/>
    <n v="3243.56"/>
    <x v="1"/>
    <x v="4"/>
    <s v="Search"/>
    <s v="Ad Creative 1"/>
    <x v="0"/>
    <n v="4.8998336587835395E-2"/>
    <n v="0.80952380952380953"/>
    <n v="13.421428571428573"/>
    <n v="11.508107149192831"/>
    <x v="1"/>
  </r>
  <r>
    <x v="67"/>
    <x v="0"/>
    <s v="CMP-1784"/>
    <x v="0"/>
    <x v="1"/>
    <n v="265.69"/>
    <n v="25163"/>
    <n v="89"/>
    <n v="27"/>
    <n v="7"/>
    <n v="684.06"/>
    <x v="3"/>
    <x v="1"/>
    <s v="Display"/>
    <s v="Ad Creative 6"/>
    <x v="3"/>
    <n v="3.5369391566983269E-3"/>
    <n v="0.25925925925925924"/>
    <n v="9.8403703703703709"/>
    <n v="2.5746546727389061"/>
    <x v="0"/>
  </r>
  <r>
    <x v="60"/>
    <x v="1"/>
    <s v="CMP-1777"/>
    <x v="1"/>
    <x v="3"/>
    <n v="127.73"/>
    <n v="28753"/>
    <n v="1744"/>
    <n v="50"/>
    <n v="30"/>
    <n v="3919.52"/>
    <x v="4"/>
    <x v="3"/>
    <s v="Feed"/>
    <s v="Ad Creative 4"/>
    <x v="0"/>
    <n v="6.0654540395784787E-2"/>
    <n v="0.6"/>
    <n v="2.5546000000000002"/>
    <n v="30.685978235340169"/>
    <x v="0"/>
  </r>
  <r>
    <x v="21"/>
    <x v="3"/>
    <s v="CMP-0928"/>
    <x v="1"/>
    <x v="10"/>
    <n v="140.19999999999999"/>
    <n v="15786"/>
    <n v="1151"/>
    <n v="11"/>
    <n v="2"/>
    <n v="156.80000000000001"/>
    <x v="2"/>
    <x v="0"/>
    <s v="Feed"/>
    <s v="Ad Creative 3"/>
    <x v="4"/>
    <n v="7.2912707462308379E-2"/>
    <n v="0.18181818181818182"/>
    <n v="12.745454545454544"/>
    <n v="1.1184022824536379"/>
    <x v="1"/>
  </r>
  <r>
    <x v="36"/>
    <x v="0"/>
    <s v="CMP-7481"/>
    <x v="0"/>
    <x v="6"/>
    <n v="184.19"/>
    <n v="3486"/>
    <n v="260"/>
    <n v="13"/>
    <n v="8"/>
    <n v="401.59"/>
    <x v="1"/>
    <x v="3"/>
    <s v="Search"/>
    <s v="Ad Creative 2"/>
    <x v="3"/>
    <n v="7.4584050487664949E-2"/>
    <n v="0.61538461538461542"/>
    <n v="14.168461538461539"/>
    <n v="2.1803029480427818"/>
    <x v="0"/>
  </r>
  <r>
    <x v="5"/>
    <x v="0"/>
    <s v="CMP-8468"/>
    <x v="1"/>
    <x v="7"/>
    <n v="36.94"/>
    <n v="18959"/>
    <n v="1378"/>
    <n v="25"/>
    <n v="7"/>
    <n v="572.36"/>
    <x v="2"/>
    <x v="4"/>
    <s v="Feed"/>
    <s v="Ad Creative 1"/>
    <x v="0"/>
    <n v="7.2683158394430084E-2"/>
    <n v="0.28000000000000003"/>
    <n v="1.4775999999999998"/>
    <n v="15.494315105576613"/>
    <x v="2"/>
  </r>
  <r>
    <x v="68"/>
    <x v="4"/>
    <s v="CMP-2286"/>
    <x v="1"/>
    <x v="12"/>
    <n v="125.3"/>
    <n v="1431"/>
    <n v="135"/>
    <n v="21"/>
    <n v="1"/>
    <n v="152.72999999999999"/>
    <x v="1"/>
    <x v="4"/>
    <s v="Display"/>
    <s v="Ad Creative 5"/>
    <x v="4"/>
    <n v="9.4339622641509441E-2"/>
    <n v="4.7619047619047616E-2"/>
    <n v="5.9666666666666668"/>
    <n v="1.2189146049481245"/>
    <x v="2"/>
  </r>
  <r>
    <x v="43"/>
    <x v="1"/>
    <s v="CMP-3119"/>
    <x v="0"/>
    <x v="10"/>
    <n v="187.62"/>
    <n v="19891"/>
    <n v="1169"/>
    <n v="26"/>
    <n v="15"/>
    <n v="2817.52"/>
    <x v="2"/>
    <x v="0"/>
    <s v="Feed"/>
    <s v="Ad Creative 1"/>
    <x v="2"/>
    <n v="5.8770298124780053E-2"/>
    <n v="0.57692307692307687"/>
    <n v="7.2161538461538459"/>
    <n v="15.017162349429698"/>
    <x v="2"/>
  </r>
  <r>
    <x v="20"/>
    <x v="1"/>
    <s v="CMP-7554"/>
    <x v="0"/>
    <x v="5"/>
    <n v="141.6"/>
    <n v="19685"/>
    <n v="763"/>
    <n v="20"/>
    <n v="16"/>
    <n v="2994.58"/>
    <x v="3"/>
    <x v="1"/>
    <s v="Feed"/>
    <s v="Ad Creative 10"/>
    <x v="0"/>
    <n v="3.8760477520955045E-2"/>
    <n v="0.8"/>
    <n v="7.08"/>
    <n v="21.148163841807911"/>
    <x v="1"/>
  </r>
  <r>
    <x v="1"/>
    <x v="0"/>
    <s v="CMP-8869"/>
    <x v="1"/>
    <x v="13"/>
    <n v="78.400000000000006"/>
    <n v="20526"/>
    <n v="621"/>
    <n v="16"/>
    <n v="9"/>
    <n v="1391.1"/>
    <x v="1"/>
    <x v="0"/>
    <s v="Feed"/>
    <s v="Ad Creative 7"/>
    <x v="0"/>
    <n v="3.0254311604793919E-2"/>
    <n v="0.5625"/>
    <n v="4.9000000000000004"/>
    <n v="17.74362244897959"/>
    <x v="1"/>
  </r>
  <r>
    <x v="31"/>
    <x v="1"/>
    <s v="CMP-6695"/>
    <x v="1"/>
    <x v="4"/>
    <n v="50.15"/>
    <n v="11062"/>
    <n v="940"/>
    <n v="13"/>
    <n v="3"/>
    <n v="512.54"/>
    <x v="4"/>
    <x v="2"/>
    <s v="Feed"/>
    <s v="Ad Creative 1"/>
    <x v="1"/>
    <n v="8.4975592117157842E-2"/>
    <n v="0.23076923076923078"/>
    <n v="3.8576923076923078"/>
    <n v="10.22013958125623"/>
    <x v="2"/>
  </r>
  <r>
    <x v="69"/>
    <x v="3"/>
    <s v="CMP-2731"/>
    <x v="1"/>
    <x v="11"/>
    <n v="130.68"/>
    <n v="12860"/>
    <n v="690"/>
    <n v="49"/>
    <n v="26"/>
    <n v="1717.58"/>
    <x v="3"/>
    <x v="1"/>
    <s v="Feed"/>
    <s v="Ad Creative 10"/>
    <x v="4"/>
    <n v="5.3654743390357695E-2"/>
    <n v="0.53061224489795922"/>
    <n v="2.6669387755102041"/>
    <n v="13.143403734312823"/>
    <x v="2"/>
  </r>
  <r>
    <x v="64"/>
    <x v="4"/>
    <s v="CMP-9135"/>
    <x v="1"/>
    <x v="14"/>
    <n v="159.05000000000001"/>
    <n v="22313"/>
    <n v="2054"/>
    <n v="39"/>
    <n v="38"/>
    <n v="3025.67"/>
    <x v="3"/>
    <x v="3"/>
    <s v="Feed"/>
    <s v="Ad Creative 5"/>
    <x v="0"/>
    <n v="9.2053959575135569E-2"/>
    <n v="0.97435897435897434"/>
    <n v="4.0782051282051288"/>
    <n v="19.023388871424078"/>
    <x v="2"/>
  </r>
  <r>
    <x v="70"/>
    <x v="3"/>
    <s v="CMP-1727"/>
    <x v="1"/>
    <x v="2"/>
    <n v="69.7"/>
    <n v="24391"/>
    <n v="963"/>
    <n v="21"/>
    <n v="9"/>
    <n v="395.18"/>
    <x v="3"/>
    <x v="2"/>
    <s v="Search"/>
    <s v="Ad Creative 4"/>
    <x v="1"/>
    <n v="3.9481776064941985E-2"/>
    <n v="0.42857142857142855"/>
    <n v="3.3190476190476192"/>
    <n v="5.6697274031563847"/>
    <x v="1"/>
  </r>
  <r>
    <x v="34"/>
    <x v="0"/>
    <s v="CMP-9817"/>
    <x v="0"/>
    <x v="5"/>
    <n v="154"/>
    <n v="21145"/>
    <n v="1438"/>
    <n v="27"/>
    <n v="25"/>
    <n v="4451.3599999999997"/>
    <x v="2"/>
    <x v="1"/>
    <s v="Stories"/>
    <s v="Ad Creative 7"/>
    <x v="4"/>
    <n v="6.8006620950579327E-2"/>
    <n v="0.92592592592592593"/>
    <n v="5.7037037037037033"/>
    <n v="28.904935064935064"/>
    <x v="1"/>
  </r>
  <r>
    <x v="41"/>
    <x v="3"/>
    <s v="CMP-0376"/>
    <x v="0"/>
    <x v="5"/>
    <n v="168.98"/>
    <n v="5357"/>
    <n v="213"/>
    <n v="14"/>
    <n v="5"/>
    <n v="452.31"/>
    <x v="4"/>
    <x v="1"/>
    <s v="Stories"/>
    <s v="Ad Creative 10"/>
    <x v="0"/>
    <n v="3.9761060294941197E-2"/>
    <n v="0.35714285714285715"/>
    <n v="12.069999999999999"/>
    <n v="2.676707302639366"/>
    <x v="0"/>
  </r>
  <r>
    <x v="57"/>
    <x v="0"/>
    <s v="CMP-7011"/>
    <x v="0"/>
    <x v="0"/>
    <n v="246.26"/>
    <n v="5228"/>
    <n v="137"/>
    <n v="49"/>
    <n v="9"/>
    <n v="948.38"/>
    <x v="4"/>
    <x v="0"/>
    <s v="Feed"/>
    <s v="Ad Creative 5"/>
    <x v="3"/>
    <n v="2.6205049732211171E-2"/>
    <n v="0.18367346938775511"/>
    <n v="5.0257142857142858"/>
    <n v="3.8511329489157804"/>
    <x v="2"/>
  </r>
  <r>
    <x v="61"/>
    <x v="2"/>
    <s v="CMP-6967"/>
    <x v="0"/>
    <x v="9"/>
    <n v="92.76"/>
    <n v="28901"/>
    <n v="2073"/>
    <n v="40"/>
    <n v="14"/>
    <n v="799.34"/>
    <x v="1"/>
    <x v="4"/>
    <s v="Display"/>
    <s v="Ad Creative 1"/>
    <x v="4"/>
    <n v="7.1727621881595788E-2"/>
    <n v="0.35"/>
    <n v="2.319"/>
    <n v="8.617291936179388"/>
    <x v="1"/>
  </r>
  <r>
    <x v="12"/>
    <x v="4"/>
    <s v="CMP-6491"/>
    <x v="1"/>
    <x v="1"/>
    <n v="218.51"/>
    <n v="27355"/>
    <n v="900"/>
    <n v="39"/>
    <n v="12"/>
    <n v="663.96"/>
    <x v="2"/>
    <x v="1"/>
    <s v="Display"/>
    <s v="Ad Creative 2"/>
    <x v="4"/>
    <n v="3.290074940595869E-2"/>
    <n v="0.30769230769230771"/>
    <n v="5.6028205128205126"/>
    <n v="3.0385794700471376"/>
    <x v="2"/>
  </r>
  <r>
    <x v="71"/>
    <x v="0"/>
    <s v="CMP-0010"/>
    <x v="1"/>
    <x v="7"/>
    <n v="222.88"/>
    <n v="25516"/>
    <n v="1046"/>
    <n v="24"/>
    <n v="1"/>
    <n v="55.08"/>
    <x v="2"/>
    <x v="4"/>
    <s v="Stories"/>
    <s v="Ad Creative 2"/>
    <x v="4"/>
    <n v="4.0993886189057846E-2"/>
    <n v="4.1666666666666664E-2"/>
    <n v="9.2866666666666671"/>
    <n v="0.24712849964106245"/>
    <x v="2"/>
  </r>
  <r>
    <x v="71"/>
    <x v="1"/>
    <s v="CMP-8280"/>
    <x v="0"/>
    <x v="11"/>
    <n v="119.82"/>
    <n v="14648"/>
    <n v="999"/>
    <n v="23"/>
    <n v="18"/>
    <n v="2226.89"/>
    <x v="1"/>
    <x v="1"/>
    <s v="Feed"/>
    <s v="Ad Creative 8"/>
    <x v="0"/>
    <n v="6.8200436919716001E-2"/>
    <n v="0.78260869565217395"/>
    <n v="5.2095652173913036"/>
    <n v="18.585294608579535"/>
    <x v="2"/>
  </r>
  <r>
    <x v="7"/>
    <x v="1"/>
    <s v="CMP-2121"/>
    <x v="0"/>
    <x v="1"/>
    <n v="110.88"/>
    <n v="29921"/>
    <n v="1916"/>
    <n v="45"/>
    <n v="11"/>
    <n v="805.15"/>
    <x v="4"/>
    <x v="1"/>
    <s v="Display"/>
    <s v="Ad Creative 3"/>
    <x v="0"/>
    <n v="6.4035292938070254E-2"/>
    <n v="0.24444444444444444"/>
    <n v="2.464"/>
    <n v="7.2614538239538238"/>
    <x v="1"/>
  </r>
  <r>
    <x v="24"/>
    <x v="2"/>
    <s v="CMP-5966"/>
    <x v="1"/>
    <x v="8"/>
    <n v="102.14"/>
    <n v="14947"/>
    <n v="1116"/>
    <n v="37"/>
    <n v="16"/>
    <n v="1058.45"/>
    <x v="2"/>
    <x v="2"/>
    <s v="Search"/>
    <s v="Ad Creative 5"/>
    <x v="2"/>
    <n v="7.4663812136214619E-2"/>
    <n v="0.43243243243243246"/>
    <n v="2.7605405405405405"/>
    <n v="10.362737419228511"/>
    <x v="0"/>
  </r>
  <r>
    <x v="72"/>
    <x v="4"/>
    <s v="CMP-2074"/>
    <x v="1"/>
    <x v="4"/>
    <n v="267.24"/>
    <n v="29997"/>
    <n v="1730"/>
    <n v="29"/>
    <n v="2"/>
    <n v="84.36"/>
    <x v="0"/>
    <x v="2"/>
    <s v="Feed"/>
    <s v="Ad Creative 1"/>
    <x v="3"/>
    <n v="5.767243391005767E-2"/>
    <n v="6.8965517241379309E-2"/>
    <n v="9.2151724137931037"/>
    <n v="0.31567130669061516"/>
    <x v="2"/>
  </r>
  <r>
    <x v="64"/>
    <x v="1"/>
    <s v="CMP-7693"/>
    <x v="1"/>
    <x v="14"/>
    <n v="156.53"/>
    <n v="17098"/>
    <n v="435"/>
    <n v="35"/>
    <n v="21"/>
    <n v="2716.02"/>
    <x v="3"/>
    <x v="3"/>
    <s v="Display"/>
    <s v="Ad Creative 9"/>
    <x v="1"/>
    <n v="2.5441572113697509E-2"/>
    <n v="0.6"/>
    <n v="4.4722857142857144"/>
    <n v="17.351434229860089"/>
    <x v="2"/>
  </r>
  <r>
    <x v="73"/>
    <x v="2"/>
    <s v="CMP-9523"/>
    <x v="1"/>
    <x v="11"/>
    <n v="192.97"/>
    <n v="8891"/>
    <n v="344"/>
    <n v="16"/>
    <n v="16"/>
    <n v="1306.3800000000001"/>
    <x v="1"/>
    <x v="1"/>
    <s v="Stories"/>
    <s v="Ad Creative 3"/>
    <x v="2"/>
    <n v="3.8690810932403556E-2"/>
    <n v="1"/>
    <n v="12.060625"/>
    <n v="6.7698606000932795"/>
    <x v="2"/>
  </r>
  <r>
    <x v="38"/>
    <x v="3"/>
    <s v="CMP-8447"/>
    <x v="0"/>
    <x v="10"/>
    <n v="293.31"/>
    <n v="11055"/>
    <n v="625"/>
    <n v="29"/>
    <n v="1"/>
    <n v="186.88"/>
    <x v="0"/>
    <x v="0"/>
    <s v="Display"/>
    <s v="Ad Creative 6"/>
    <x v="2"/>
    <n v="5.6535504296698326E-2"/>
    <n v="3.4482758620689655E-2"/>
    <n v="10.114137931034483"/>
    <n v="0.63714159080835975"/>
    <x v="0"/>
  </r>
  <r>
    <x v="35"/>
    <x v="1"/>
    <s v="CMP-3530"/>
    <x v="0"/>
    <x v="13"/>
    <n v="128.21"/>
    <n v="1290"/>
    <n v="100"/>
    <n v="49"/>
    <n v="18"/>
    <n v="628.35"/>
    <x v="2"/>
    <x v="0"/>
    <s v="Search"/>
    <s v="Ad Creative 7"/>
    <x v="4"/>
    <n v="7.7519379844961239E-2"/>
    <n v="0.36734693877551022"/>
    <n v="2.6165306122448979"/>
    <n v="4.9009437641369624"/>
    <x v="2"/>
  </r>
  <r>
    <x v="10"/>
    <x v="4"/>
    <s v="CMP-0779"/>
    <x v="0"/>
    <x v="11"/>
    <n v="271.45"/>
    <n v="18177"/>
    <n v="342"/>
    <n v="15"/>
    <n v="11"/>
    <n v="1116.05"/>
    <x v="3"/>
    <x v="1"/>
    <s v="Feed"/>
    <s v="Ad Creative 1"/>
    <x v="0"/>
    <n v="1.8814985971282391E-2"/>
    <n v="0.73333333333333328"/>
    <n v="18.096666666666668"/>
    <n v="4.1114385706391596"/>
    <x v="0"/>
  </r>
  <r>
    <x v="44"/>
    <x v="1"/>
    <s v="CMP-6688"/>
    <x v="0"/>
    <x v="3"/>
    <n v="228.57"/>
    <n v="2017"/>
    <n v="118"/>
    <n v="34"/>
    <n v="1"/>
    <n v="118.46"/>
    <x v="1"/>
    <x v="3"/>
    <s v="Search"/>
    <s v="Ad Creative 9"/>
    <x v="1"/>
    <n v="5.8502726822012893E-2"/>
    <n v="2.9411764705882353E-2"/>
    <n v="6.7226470588235294"/>
    <n v="0.51826573916086971"/>
    <x v="0"/>
  </r>
  <r>
    <x v="58"/>
    <x v="4"/>
    <s v="CMP-3958"/>
    <x v="0"/>
    <x v="3"/>
    <n v="211.94"/>
    <n v="5280"/>
    <n v="232"/>
    <n v="15"/>
    <n v="3"/>
    <n v="413.82"/>
    <x v="2"/>
    <x v="3"/>
    <s v="Display"/>
    <s v="Ad Creative 9"/>
    <x v="3"/>
    <n v="4.3939393939393938E-2"/>
    <n v="0.2"/>
    <n v="14.129333333333333"/>
    <n v="1.9525337359630084"/>
    <x v="0"/>
  </r>
  <r>
    <x v="58"/>
    <x v="0"/>
    <s v="CMP-6956"/>
    <x v="0"/>
    <x v="4"/>
    <n v="261.3"/>
    <n v="26623"/>
    <n v="659"/>
    <n v="26"/>
    <n v="23"/>
    <n v="3820.17"/>
    <x v="4"/>
    <x v="2"/>
    <s v="Search"/>
    <s v="Ad Creative 6"/>
    <x v="1"/>
    <n v="2.4753033091687637E-2"/>
    <n v="0.88461538461538458"/>
    <n v="10.050000000000001"/>
    <n v="14.619862227324914"/>
    <x v="0"/>
  </r>
  <r>
    <x v="60"/>
    <x v="3"/>
    <s v="CMP-3217"/>
    <x v="1"/>
    <x v="10"/>
    <n v="217.37"/>
    <n v="10555"/>
    <n v="602"/>
    <n v="20"/>
    <n v="1"/>
    <n v="171.72"/>
    <x v="4"/>
    <x v="0"/>
    <s v="Feed"/>
    <s v="Ad Creative 4"/>
    <x v="4"/>
    <n v="5.7034580767408811E-2"/>
    <n v="0.05"/>
    <n v="10.868500000000001"/>
    <n v="0.78998941896305841"/>
    <x v="0"/>
  </r>
  <r>
    <x v="5"/>
    <x v="0"/>
    <s v="CMP-3985"/>
    <x v="1"/>
    <x v="9"/>
    <n v="146.46"/>
    <n v="16615"/>
    <n v="1423"/>
    <n v="43"/>
    <n v="18"/>
    <n v="1987.9"/>
    <x v="3"/>
    <x v="4"/>
    <s v="Stories"/>
    <s v="Ad Creative 8"/>
    <x v="1"/>
    <n v="8.5645501053265127E-2"/>
    <n v="0.41860465116279072"/>
    <n v="3.4060465116279071"/>
    <n v="13.572989212071555"/>
    <x v="2"/>
  </r>
  <r>
    <x v="74"/>
    <x v="4"/>
    <s v="CMP-7225"/>
    <x v="0"/>
    <x v="2"/>
    <n v="273.43"/>
    <n v="7213"/>
    <n v="680"/>
    <n v="21"/>
    <n v="18"/>
    <n v="1235.0899999999999"/>
    <x v="2"/>
    <x v="2"/>
    <s v="Feed"/>
    <s v="Ad Creative 4"/>
    <x v="3"/>
    <n v="9.4274227089976431E-2"/>
    <n v="0.8571428571428571"/>
    <n v="13.020476190476192"/>
    <n v="4.5170244669568076"/>
    <x v="2"/>
  </r>
  <r>
    <x v="73"/>
    <x v="0"/>
    <s v="CMP-0794"/>
    <x v="0"/>
    <x v="5"/>
    <n v="151.9"/>
    <n v="16598"/>
    <n v="716"/>
    <n v="21"/>
    <n v="4"/>
    <n v="176.82"/>
    <x v="1"/>
    <x v="1"/>
    <s v="Search"/>
    <s v="Ad Creative 3"/>
    <x v="1"/>
    <n v="4.3137727437040606E-2"/>
    <n v="0.19047619047619047"/>
    <n v="7.2333333333333334"/>
    <n v="1.1640552995391704"/>
    <x v="2"/>
  </r>
  <r>
    <x v="49"/>
    <x v="4"/>
    <s v="CMP-8724"/>
    <x v="0"/>
    <x v="8"/>
    <n v="177.24"/>
    <n v="26472"/>
    <n v="1330"/>
    <n v="25"/>
    <n v="11"/>
    <n v="2078.4499999999998"/>
    <x v="3"/>
    <x v="2"/>
    <s v="Stories"/>
    <s v="Ad Creative 10"/>
    <x v="0"/>
    <n v="5.0241764883650647E-2"/>
    <n v="0.44"/>
    <n v="7.0896000000000008"/>
    <n v="11.72675468291582"/>
    <x v="1"/>
  </r>
  <r>
    <x v="20"/>
    <x v="0"/>
    <s v="CMP-2444"/>
    <x v="1"/>
    <x v="13"/>
    <n v="226.99"/>
    <n v="4849"/>
    <n v="383"/>
    <n v="18"/>
    <n v="18"/>
    <n v="685.08"/>
    <x v="0"/>
    <x v="0"/>
    <s v="Display"/>
    <s v="Ad Creative 10"/>
    <x v="1"/>
    <n v="7.8985357805733139E-2"/>
    <n v="1"/>
    <n v="12.610555555555557"/>
    <n v="3.0181065245164986"/>
    <x v="1"/>
  </r>
  <r>
    <x v="75"/>
    <x v="0"/>
    <s v="CMP-3229"/>
    <x v="1"/>
    <x v="4"/>
    <n v="159.47"/>
    <n v="27315"/>
    <n v="387"/>
    <n v="44"/>
    <n v="30"/>
    <n v="2905.73"/>
    <x v="3"/>
    <x v="2"/>
    <s v="Search"/>
    <s v="Ad Creative 7"/>
    <x v="4"/>
    <n v="1.4168039538714991E-2"/>
    <n v="0.68181818181818177"/>
    <n v="3.624318181818182"/>
    <n v="18.221170126042516"/>
    <x v="1"/>
  </r>
  <r>
    <x v="25"/>
    <x v="2"/>
    <s v="CMP-5506"/>
    <x v="0"/>
    <x v="2"/>
    <n v="207.19"/>
    <n v="2982"/>
    <n v="163"/>
    <n v="16"/>
    <n v="4"/>
    <n v="668.97"/>
    <x v="4"/>
    <x v="2"/>
    <s v="Search"/>
    <s v="Ad Creative 10"/>
    <x v="3"/>
    <n v="5.4661301140174381E-2"/>
    <n v="0.25"/>
    <n v="12.949375"/>
    <n v="3.2287755200540569"/>
    <x v="1"/>
  </r>
  <r>
    <x v="76"/>
    <x v="3"/>
    <s v="CMP-3486"/>
    <x v="0"/>
    <x v="10"/>
    <n v="182.68"/>
    <n v="21095"/>
    <n v="1549"/>
    <n v="32"/>
    <n v="23"/>
    <n v="4461.9399999999996"/>
    <x v="4"/>
    <x v="0"/>
    <s v="Feed"/>
    <s v="Ad Creative 2"/>
    <x v="2"/>
    <n v="7.342972268310026E-2"/>
    <n v="0.71875"/>
    <n v="5.7087500000000002"/>
    <n v="24.424895992993211"/>
    <x v="2"/>
  </r>
  <r>
    <x v="15"/>
    <x v="2"/>
    <s v="CMP-4835"/>
    <x v="1"/>
    <x v="7"/>
    <n v="147.44"/>
    <n v="29997"/>
    <n v="699"/>
    <n v="29"/>
    <n v="18"/>
    <n v="3087.34"/>
    <x v="1"/>
    <x v="4"/>
    <s v="Stories"/>
    <s v="Ad Creative 9"/>
    <x v="4"/>
    <n v="2.3302330233023302E-2"/>
    <n v="0.62068965517241381"/>
    <n v="5.0841379310344825"/>
    <n v="20.939636462289748"/>
    <x v="1"/>
  </r>
  <r>
    <x v="25"/>
    <x v="2"/>
    <s v="CMP-3527"/>
    <x v="1"/>
    <x v="12"/>
    <n v="124.24"/>
    <n v="22062"/>
    <n v="1748"/>
    <n v="38"/>
    <n v="20"/>
    <n v="1233.75"/>
    <x v="0"/>
    <x v="4"/>
    <s v="Stories"/>
    <s v="Ad Creative 1"/>
    <x v="1"/>
    <n v="7.9231257365606017E-2"/>
    <n v="0.52631578947368418"/>
    <n v="3.2694736842105261"/>
    <n v="9.9303766902768835"/>
    <x v="1"/>
  </r>
  <r>
    <x v="0"/>
    <x v="0"/>
    <s v="CMP-5144"/>
    <x v="0"/>
    <x v="11"/>
    <n v="288.02999999999997"/>
    <n v="21744"/>
    <n v="1576"/>
    <n v="26"/>
    <n v="9"/>
    <n v="1703.14"/>
    <x v="3"/>
    <x v="1"/>
    <s v="Display"/>
    <s v="Ad Creative 6"/>
    <x v="1"/>
    <n v="7.247976453274467E-2"/>
    <n v="0.34615384615384615"/>
    <n v="11.078076923076923"/>
    <n v="5.9130646113252103"/>
    <x v="0"/>
  </r>
  <r>
    <x v="23"/>
    <x v="3"/>
    <s v="CMP-3088"/>
    <x v="0"/>
    <x v="0"/>
    <n v="223.02"/>
    <n v="7898"/>
    <n v="260"/>
    <n v="26"/>
    <n v="23"/>
    <n v="2773.41"/>
    <x v="2"/>
    <x v="0"/>
    <s v="Stories"/>
    <s v="Ad Creative 2"/>
    <x v="3"/>
    <n v="3.2919726513041279E-2"/>
    <n v="0.88461538461538458"/>
    <n v="8.5776923076923079"/>
    <n v="12.435700834005917"/>
    <x v="1"/>
  </r>
  <r>
    <x v="60"/>
    <x v="4"/>
    <s v="CMP-9544"/>
    <x v="0"/>
    <x v="3"/>
    <n v="33.1"/>
    <n v="23372"/>
    <n v="757"/>
    <n v="24"/>
    <n v="9"/>
    <n v="411.68"/>
    <x v="0"/>
    <x v="3"/>
    <s v="Stories"/>
    <s v="Ad Creative 7"/>
    <x v="2"/>
    <n v="3.2389183638541846E-2"/>
    <n v="0.375"/>
    <n v="1.3791666666666667"/>
    <n v="12.437462235649546"/>
    <x v="0"/>
  </r>
  <r>
    <x v="11"/>
    <x v="4"/>
    <s v="CMP-7816"/>
    <x v="0"/>
    <x v="11"/>
    <n v="192.61"/>
    <n v="19737"/>
    <n v="1445"/>
    <n v="46"/>
    <n v="9"/>
    <n v="453.39"/>
    <x v="2"/>
    <x v="1"/>
    <s v="Search"/>
    <s v="Ad Creative 2"/>
    <x v="1"/>
    <n v="7.3212747631352285E-2"/>
    <n v="0.19565217391304349"/>
    <n v="4.1871739130434786"/>
    <n v="2.3539276257722856"/>
    <x v="0"/>
  </r>
  <r>
    <x v="21"/>
    <x v="3"/>
    <s v="CMP-0135"/>
    <x v="0"/>
    <x v="2"/>
    <n v="30.52"/>
    <n v="16844"/>
    <n v="1530"/>
    <n v="33"/>
    <n v="32"/>
    <n v="5686.41"/>
    <x v="0"/>
    <x v="2"/>
    <s v="Display"/>
    <s v="Ad Creative 4"/>
    <x v="3"/>
    <n v="9.083353122773688E-2"/>
    <n v="0.96969696969696972"/>
    <n v="0.92484848484848481"/>
    <n v="186.31749672346001"/>
    <x v="1"/>
  </r>
  <r>
    <x v="61"/>
    <x v="2"/>
    <s v="CMP-4592"/>
    <x v="1"/>
    <x v="2"/>
    <n v="297.42"/>
    <n v="4848"/>
    <n v="411"/>
    <n v="38"/>
    <n v="31"/>
    <n v="2640.19"/>
    <x v="4"/>
    <x v="2"/>
    <s v="Display"/>
    <s v="Ad Creative 8"/>
    <x v="1"/>
    <n v="8.4777227722772283E-2"/>
    <n v="0.81578947368421051"/>
    <n v="7.8268421052631583"/>
    <n v="8.8769753210947471"/>
    <x v="1"/>
  </r>
  <r>
    <x v="19"/>
    <x v="0"/>
    <s v="CMP-9722"/>
    <x v="0"/>
    <x v="0"/>
    <n v="265.11"/>
    <n v="25451"/>
    <n v="212"/>
    <n v="34"/>
    <n v="5"/>
    <n v="278.74"/>
    <x v="4"/>
    <x v="0"/>
    <s v="Feed"/>
    <s v="Ad Creative 1"/>
    <x v="2"/>
    <n v="8.32973164119288E-3"/>
    <n v="0.14705882352941177"/>
    <n v="7.797352941176471"/>
    <n v="1.0514126211761154"/>
    <x v="0"/>
  </r>
  <r>
    <x v="35"/>
    <x v="4"/>
    <s v="CMP-5396"/>
    <x v="1"/>
    <x v="10"/>
    <n v="207.99"/>
    <n v="18411"/>
    <n v="476"/>
    <n v="18"/>
    <n v="6"/>
    <n v="357.93"/>
    <x v="1"/>
    <x v="0"/>
    <s v="Feed"/>
    <s v="Ad Creative 2"/>
    <x v="2"/>
    <n v="2.5854108956602031E-2"/>
    <n v="0.33333333333333331"/>
    <n v="11.555"/>
    <n v="1.7209000432713111"/>
    <x v="2"/>
  </r>
  <r>
    <x v="70"/>
    <x v="3"/>
    <s v="CMP-0381"/>
    <x v="1"/>
    <x v="10"/>
    <n v="89.13"/>
    <n v="2071"/>
    <n v="149"/>
    <n v="20"/>
    <n v="4"/>
    <n v="403.14"/>
    <x v="2"/>
    <x v="0"/>
    <s v="Feed"/>
    <s v="Ad Creative 10"/>
    <x v="4"/>
    <n v="7.1945919845485276E-2"/>
    <n v="0.2"/>
    <n v="4.4565000000000001"/>
    <n v="4.5230562100302931"/>
    <x v="1"/>
  </r>
  <r>
    <x v="31"/>
    <x v="0"/>
    <s v="CMP-2437"/>
    <x v="1"/>
    <x v="11"/>
    <n v="243.66"/>
    <n v="25400"/>
    <n v="2289"/>
    <n v="21"/>
    <n v="5"/>
    <n v="616.79"/>
    <x v="0"/>
    <x v="1"/>
    <s v="Search"/>
    <s v="Ad Creative 1"/>
    <x v="0"/>
    <n v="9.0118110236220475E-2"/>
    <n v="0.23809523809523808"/>
    <n v="11.602857142857143"/>
    <n v="2.5313551670360339"/>
    <x v="2"/>
  </r>
  <r>
    <x v="77"/>
    <x v="4"/>
    <s v="CMP-5716"/>
    <x v="0"/>
    <x v="14"/>
    <n v="208.38"/>
    <n v="7719"/>
    <n v="312"/>
    <n v="10"/>
    <n v="1"/>
    <n v="57.88"/>
    <x v="3"/>
    <x v="3"/>
    <s v="Search"/>
    <s v="Ad Creative 9"/>
    <x v="1"/>
    <n v="4.0419743490089387E-2"/>
    <n v="0.1"/>
    <n v="20.838000000000001"/>
    <n v="0.27776178136097518"/>
    <x v="0"/>
  </r>
  <r>
    <x v="59"/>
    <x v="0"/>
    <s v="CMP-9714"/>
    <x v="0"/>
    <x v="10"/>
    <n v="259.39999999999998"/>
    <n v="6683"/>
    <n v="400"/>
    <n v="26"/>
    <n v="26"/>
    <n v="1829.81"/>
    <x v="3"/>
    <x v="0"/>
    <s v="Search"/>
    <s v="Ad Creative 10"/>
    <x v="4"/>
    <n v="5.9853359269789019E-2"/>
    <n v="1"/>
    <n v="9.9769230769230752"/>
    <n v="7.0540092521202782"/>
    <x v="2"/>
  </r>
  <r>
    <x v="46"/>
    <x v="0"/>
    <s v="CMP-4036"/>
    <x v="0"/>
    <x v="1"/>
    <n v="209.81"/>
    <n v="7272"/>
    <n v="484"/>
    <n v="37"/>
    <n v="13"/>
    <n v="578.02"/>
    <x v="0"/>
    <x v="1"/>
    <s v="Feed"/>
    <s v="Ad Creative 3"/>
    <x v="4"/>
    <n v="6.6556655665566553E-2"/>
    <n v="0.35135135135135137"/>
    <n v="5.6705405405405402"/>
    <n v="2.7549687812782993"/>
    <x v="1"/>
  </r>
  <r>
    <x v="2"/>
    <x v="4"/>
    <s v="CMP-4827"/>
    <x v="0"/>
    <x v="11"/>
    <n v="30.48"/>
    <n v="8098"/>
    <n v="387"/>
    <n v="32"/>
    <n v="6"/>
    <n v="1168.78"/>
    <x v="1"/>
    <x v="1"/>
    <s v="Stories"/>
    <s v="Ad Creative 9"/>
    <x v="2"/>
    <n v="4.7789577673499631E-2"/>
    <n v="0.1875"/>
    <n v="0.95250000000000001"/>
    <n v="38.345800524934383"/>
    <x v="0"/>
  </r>
  <r>
    <x v="66"/>
    <x v="0"/>
    <s v="CMP-4979"/>
    <x v="1"/>
    <x v="12"/>
    <n v="37.93"/>
    <n v="18252"/>
    <n v="1751"/>
    <n v="36"/>
    <n v="0"/>
    <n v="0"/>
    <x v="1"/>
    <x v="4"/>
    <s v="Display"/>
    <s v="Ad Creative 1"/>
    <x v="0"/>
    <n v="9.5934692088538248E-2"/>
    <n v="0"/>
    <n v="1.0536111111111111"/>
    <n v="0"/>
    <x v="0"/>
  </r>
  <r>
    <x v="6"/>
    <x v="0"/>
    <s v="CMP-6745"/>
    <x v="1"/>
    <x v="13"/>
    <n v="131.94999999999999"/>
    <n v="1973"/>
    <n v="100"/>
    <n v="18"/>
    <n v="6"/>
    <n v="952.98"/>
    <x v="3"/>
    <x v="0"/>
    <s v="Display"/>
    <s v="Ad Creative 3"/>
    <x v="4"/>
    <n v="5.0684237202230108E-2"/>
    <n v="0.33333333333333331"/>
    <n v="7.3305555555555548"/>
    <n v="7.2222811671087541"/>
    <x v="0"/>
  </r>
  <r>
    <x v="2"/>
    <x v="1"/>
    <s v="CMP-7961"/>
    <x v="1"/>
    <x v="2"/>
    <n v="224.76"/>
    <n v="2976"/>
    <n v="124"/>
    <n v="45"/>
    <n v="40"/>
    <n v="2606.3000000000002"/>
    <x v="4"/>
    <x v="2"/>
    <s v="Search"/>
    <s v="Ad Creative 10"/>
    <x v="3"/>
    <n v="4.1666666666666664E-2"/>
    <n v="0.88888888888888884"/>
    <n v="4.9946666666666664"/>
    <n v="11.595924541733405"/>
    <x v="0"/>
  </r>
  <r>
    <x v="61"/>
    <x v="2"/>
    <s v="CMP-6537"/>
    <x v="1"/>
    <x v="8"/>
    <n v="150.02000000000001"/>
    <n v="5976"/>
    <n v="492"/>
    <n v="12"/>
    <n v="6"/>
    <n v="943.58"/>
    <x v="4"/>
    <x v="2"/>
    <s v="Stories"/>
    <s v="Ad Creative 7"/>
    <x v="0"/>
    <n v="8.2329317269076302E-2"/>
    <n v="0.5"/>
    <n v="12.501666666666667"/>
    <n v="6.2896947073723499"/>
    <x v="1"/>
  </r>
  <r>
    <x v="52"/>
    <x v="3"/>
    <s v="CMP-3988"/>
    <x v="1"/>
    <x v="13"/>
    <n v="167.46"/>
    <n v="9511"/>
    <n v="86"/>
    <n v="13"/>
    <n v="10"/>
    <n v="1332.48"/>
    <x v="0"/>
    <x v="0"/>
    <s v="Search"/>
    <s v="Ad Creative 10"/>
    <x v="2"/>
    <n v="9.0421617074965821E-3"/>
    <n v="0.76923076923076927"/>
    <n v="12.881538461538462"/>
    <n v="7.957004657828735"/>
    <x v="2"/>
  </r>
  <r>
    <x v="10"/>
    <x v="1"/>
    <s v="CMP-2667"/>
    <x v="0"/>
    <x v="11"/>
    <n v="31.14"/>
    <n v="1767"/>
    <n v="171"/>
    <n v="24"/>
    <n v="16"/>
    <n v="1119.4000000000001"/>
    <x v="4"/>
    <x v="1"/>
    <s v="Display"/>
    <s v="Ad Creative 4"/>
    <x v="0"/>
    <n v="9.6774193548387094E-2"/>
    <n v="0.66666666666666663"/>
    <n v="1.2975000000000001"/>
    <n v="35.94733461785485"/>
    <x v="0"/>
  </r>
  <r>
    <x v="65"/>
    <x v="4"/>
    <s v="CMP-5767"/>
    <x v="0"/>
    <x v="12"/>
    <n v="93.7"/>
    <n v="15704"/>
    <n v="538"/>
    <n v="27"/>
    <n v="3"/>
    <n v="160.1"/>
    <x v="3"/>
    <x v="4"/>
    <s v="Display"/>
    <s v="Ad Creative 8"/>
    <x v="0"/>
    <n v="3.425878757004585E-2"/>
    <n v="0.1111111111111111"/>
    <n v="3.4703703703703703"/>
    <n v="1.7086446104589113"/>
    <x v="1"/>
  </r>
  <r>
    <x v="22"/>
    <x v="3"/>
    <s v="CMP-6465"/>
    <x v="0"/>
    <x v="7"/>
    <n v="184.47"/>
    <n v="12802"/>
    <n v="566"/>
    <n v="50"/>
    <n v="6"/>
    <n v="1045.08"/>
    <x v="0"/>
    <x v="4"/>
    <s v="Display"/>
    <s v="Ad Creative 4"/>
    <x v="2"/>
    <n v="4.4211841899703175E-2"/>
    <n v="0.12"/>
    <n v="3.6894"/>
    <n v="5.6653114327532927"/>
    <x v="2"/>
  </r>
  <r>
    <x v="8"/>
    <x v="0"/>
    <s v="CMP-6427"/>
    <x v="0"/>
    <x v="14"/>
    <n v="242.51"/>
    <n v="2015"/>
    <n v="63"/>
    <n v="37"/>
    <n v="14"/>
    <n v="1759.99"/>
    <x v="3"/>
    <x v="3"/>
    <s v="Feed"/>
    <s v="Ad Creative 2"/>
    <x v="2"/>
    <n v="3.1265508684863524E-2"/>
    <n v="0.3783783783783784"/>
    <n v="6.5543243243243241"/>
    <n v="7.2573914477753494"/>
    <x v="2"/>
  </r>
  <r>
    <x v="12"/>
    <x v="0"/>
    <s v="CMP-3886"/>
    <x v="1"/>
    <x v="9"/>
    <n v="258.88"/>
    <n v="24531"/>
    <n v="2097"/>
    <n v="42"/>
    <n v="16"/>
    <n v="2272.1999999999998"/>
    <x v="3"/>
    <x v="4"/>
    <s v="Display"/>
    <s v="Ad Creative 1"/>
    <x v="1"/>
    <n v="8.548367371896784E-2"/>
    <n v="0.38095238095238093"/>
    <n v="6.1638095238095234"/>
    <n v="8.7770395550061799"/>
    <x v="2"/>
  </r>
  <r>
    <x v="63"/>
    <x v="4"/>
    <s v="CMP-1165"/>
    <x v="0"/>
    <x v="13"/>
    <n v="206.46"/>
    <n v="22694"/>
    <n v="294"/>
    <n v="12"/>
    <n v="10"/>
    <n v="871.1"/>
    <x v="1"/>
    <x v="0"/>
    <s v="Display"/>
    <s v="Ad Creative 6"/>
    <x v="2"/>
    <n v="1.2954966070326958E-2"/>
    <n v="0.83333333333333337"/>
    <n v="17.205000000000002"/>
    <n v="4.2192192192192195"/>
    <x v="1"/>
  </r>
  <r>
    <x v="22"/>
    <x v="4"/>
    <s v="CMP-8145"/>
    <x v="1"/>
    <x v="9"/>
    <n v="273.13"/>
    <n v="21579"/>
    <n v="836"/>
    <n v="37"/>
    <n v="14"/>
    <n v="2682.13"/>
    <x v="2"/>
    <x v="4"/>
    <s v="Feed"/>
    <s v="Ad Creative 9"/>
    <x v="3"/>
    <n v="3.8741368923490428E-2"/>
    <n v="0.3783783783783784"/>
    <n v="7.3818918918918914"/>
    <n v="9.8199758356826425"/>
    <x v="2"/>
  </r>
  <r>
    <x v="6"/>
    <x v="4"/>
    <s v="CMP-9494"/>
    <x v="0"/>
    <x v="0"/>
    <n v="142.30000000000001"/>
    <n v="10200"/>
    <n v="439"/>
    <n v="22"/>
    <n v="6"/>
    <n v="1067.06"/>
    <x v="2"/>
    <x v="0"/>
    <s v="Display"/>
    <s v="Ad Creative 4"/>
    <x v="4"/>
    <n v="4.3039215686274508E-2"/>
    <n v="0.27272727272727271"/>
    <n v="6.4681818181818187"/>
    <n v="7.4986647926914962"/>
    <x v="0"/>
  </r>
  <r>
    <x v="4"/>
    <x v="3"/>
    <s v="CMP-7830"/>
    <x v="1"/>
    <x v="10"/>
    <n v="173.71"/>
    <n v="22368"/>
    <n v="1775"/>
    <n v="18"/>
    <n v="11"/>
    <n v="1111.6099999999999"/>
    <x v="0"/>
    <x v="0"/>
    <s v="Stories"/>
    <s v="Ad Creative 5"/>
    <x v="1"/>
    <n v="7.935443490701001E-2"/>
    <n v="0.61111111111111116"/>
    <n v="9.650555555555556"/>
    <n v="6.3992285993897866"/>
    <x v="0"/>
  </r>
  <r>
    <x v="25"/>
    <x v="0"/>
    <s v="CMP-0909"/>
    <x v="0"/>
    <x v="8"/>
    <n v="47.07"/>
    <n v="14725"/>
    <n v="286"/>
    <n v="20"/>
    <n v="4"/>
    <n v="414.92"/>
    <x v="2"/>
    <x v="2"/>
    <s v="Display"/>
    <s v="Ad Creative 7"/>
    <x v="2"/>
    <n v="1.9422750424448219E-2"/>
    <n v="0.2"/>
    <n v="2.3534999999999999"/>
    <n v="8.8149564478436382"/>
    <x v="1"/>
  </r>
  <r>
    <x v="76"/>
    <x v="4"/>
    <s v="CMP-1590"/>
    <x v="1"/>
    <x v="13"/>
    <n v="102.72"/>
    <n v="24002"/>
    <n v="420"/>
    <n v="29"/>
    <n v="15"/>
    <n v="2445.66"/>
    <x v="0"/>
    <x v="0"/>
    <s v="Search"/>
    <s v="Ad Creative 4"/>
    <x v="3"/>
    <n v="1.7498541788184319E-2"/>
    <n v="0.51724137931034486"/>
    <n v="3.5420689655172413"/>
    <n v="23.808995327102803"/>
    <x v="2"/>
  </r>
  <r>
    <x v="78"/>
    <x v="4"/>
    <s v="CMP-6695"/>
    <x v="0"/>
    <x v="10"/>
    <n v="132.47999999999999"/>
    <n v="5192"/>
    <n v="334"/>
    <n v="50"/>
    <n v="10"/>
    <n v="605.5"/>
    <x v="0"/>
    <x v="0"/>
    <s v="Stories"/>
    <s v="Ad Creative 9"/>
    <x v="3"/>
    <n v="6.4329738058551619E-2"/>
    <n v="0.2"/>
    <n v="2.6496"/>
    <n v="4.5705012077294693"/>
    <x v="1"/>
  </r>
  <r>
    <x v="79"/>
    <x v="3"/>
    <s v="CMP-0726"/>
    <x v="1"/>
    <x v="0"/>
    <n v="145.61000000000001"/>
    <n v="16467"/>
    <n v="1229"/>
    <n v="45"/>
    <n v="42"/>
    <n v="7415.64"/>
    <x v="2"/>
    <x v="0"/>
    <s v="Stories"/>
    <s v="Ad Creative 1"/>
    <x v="0"/>
    <n v="7.4634116718285057E-2"/>
    <n v="0.93333333333333335"/>
    <n v="3.2357777777777779"/>
    <n v="50.928095597829817"/>
    <x v="0"/>
  </r>
  <r>
    <x v="8"/>
    <x v="0"/>
    <s v="CMP-8219"/>
    <x v="0"/>
    <x v="3"/>
    <n v="238.98"/>
    <n v="21152"/>
    <n v="331"/>
    <n v="34"/>
    <n v="19"/>
    <n v="2967.01"/>
    <x v="4"/>
    <x v="3"/>
    <s v="Search"/>
    <s v="Ad Creative 8"/>
    <x v="0"/>
    <n v="1.5648638426626324E-2"/>
    <n v="0.55882352941176472"/>
    <n v="7.0288235294117642"/>
    <n v="12.415306720227635"/>
    <x v="2"/>
  </r>
  <r>
    <x v="8"/>
    <x v="1"/>
    <s v="CMP-4265"/>
    <x v="1"/>
    <x v="4"/>
    <n v="71.2"/>
    <n v="25005"/>
    <n v="280"/>
    <n v="50"/>
    <n v="8"/>
    <n v="1042.22"/>
    <x v="1"/>
    <x v="2"/>
    <s v="Search"/>
    <s v="Ad Creative 8"/>
    <x v="0"/>
    <n v="1.1197760447910418E-2"/>
    <n v="0.16"/>
    <n v="1.4240000000000002"/>
    <n v="14.637921348314606"/>
    <x v="2"/>
  </r>
  <r>
    <x v="53"/>
    <x v="1"/>
    <s v="CMP-4802"/>
    <x v="0"/>
    <x v="0"/>
    <n v="63.95"/>
    <n v="28837"/>
    <n v="2297"/>
    <n v="33"/>
    <n v="10"/>
    <n v="1450.06"/>
    <x v="3"/>
    <x v="0"/>
    <s v="Stories"/>
    <s v="Ad Creative 5"/>
    <x v="3"/>
    <n v="7.9654610396365774E-2"/>
    <n v="0.30303030303030304"/>
    <n v="1.937878787878788"/>
    <n v="22.674902267396401"/>
    <x v="1"/>
  </r>
  <r>
    <x v="19"/>
    <x v="2"/>
    <s v="CMP-7704"/>
    <x v="1"/>
    <x v="7"/>
    <n v="27.14"/>
    <n v="5455"/>
    <n v="126"/>
    <n v="28"/>
    <n v="3"/>
    <n v="389.42"/>
    <x v="0"/>
    <x v="4"/>
    <s v="Search"/>
    <s v="Ad Creative 1"/>
    <x v="0"/>
    <n v="2.3098075160403301E-2"/>
    <n v="0.10714285714285714"/>
    <n v="0.96928571428571431"/>
    <n v="14.348563006632277"/>
    <x v="0"/>
  </r>
  <r>
    <x v="13"/>
    <x v="1"/>
    <s v="CMP-5414"/>
    <x v="1"/>
    <x v="13"/>
    <n v="130.27000000000001"/>
    <n v="1978"/>
    <n v="151"/>
    <n v="12"/>
    <n v="4"/>
    <n v="480.84"/>
    <x v="0"/>
    <x v="0"/>
    <s v="Search"/>
    <s v="Ad Creative 9"/>
    <x v="3"/>
    <n v="7.6339737108190087E-2"/>
    <n v="0.33333333333333331"/>
    <n v="10.855833333333335"/>
    <n v="3.6911030935748825"/>
    <x v="1"/>
  </r>
  <r>
    <x v="42"/>
    <x v="3"/>
    <s v="CMP-8586"/>
    <x v="0"/>
    <x v="1"/>
    <n v="204.99"/>
    <n v="7616"/>
    <n v="190"/>
    <n v="50"/>
    <n v="15"/>
    <n v="2559.98"/>
    <x v="3"/>
    <x v="1"/>
    <s v="Feed"/>
    <s v="Ad Creative 1"/>
    <x v="3"/>
    <n v="2.494747899159664E-2"/>
    <n v="0.3"/>
    <n v="4.0998000000000001"/>
    <n v="12.488316503244061"/>
    <x v="2"/>
  </r>
  <r>
    <x v="78"/>
    <x v="1"/>
    <s v="CMP-1843"/>
    <x v="0"/>
    <x v="6"/>
    <n v="199.94"/>
    <n v="15632"/>
    <n v="843"/>
    <n v="50"/>
    <n v="46"/>
    <n v="2888.16"/>
    <x v="0"/>
    <x v="3"/>
    <s v="Feed"/>
    <s v="Ad Creative 4"/>
    <x v="0"/>
    <n v="5.3927840327533262E-2"/>
    <n v="0.92"/>
    <n v="3.9988000000000001"/>
    <n v="14.445133540062018"/>
    <x v="1"/>
  </r>
  <r>
    <x v="66"/>
    <x v="0"/>
    <s v="CMP-2203"/>
    <x v="0"/>
    <x v="9"/>
    <n v="286.69"/>
    <n v="19852"/>
    <n v="1480"/>
    <n v="39"/>
    <n v="13"/>
    <n v="1934.33"/>
    <x v="2"/>
    <x v="4"/>
    <s v="Display"/>
    <s v="Ad Creative 6"/>
    <x v="2"/>
    <n v="7.4551682450130968E-2"/>
    <n v="0.33333333333333331"/>
    <n v="7.3510256410256414"/>
    <n v="6.7471136070319853"/>
    <x v="0"/>
  </r>
  <r>
    <x v="53"/>
    <x v="0"/>
    <s v="CMP-6753"/>
    <x v="0"/>
    <x v="4"/>
    <n v="233.42"/>
    <n v="17398"/>
    <n v="1646"/>
    <n v="33"/>
    <n v="7"/>
    <n v="307.06"/>
    <x v="4"/>
    <x v="2"/>
    <s v="Display"/>
    <s v="Ad Creative 9"/>
    <x v="1"/>
    <n v="9.4608575698356137E-2"/>
    <n v="0.21212121212121213"/>
    <n v="7.0733333333333333"/>
    <n v="1.3154828206666096"/>
    <x v="1"/>
  </r>
  <r>
    <x v="79"/>
    <x v="3"/>
    <s v="CMP-6082"/>
    <x v="0"/>
    <x v="10"/>
    <n v="152.16999999999999"/>
    <n v="24759"/>
    <n v="2114"/>
    <n v="29"/>
    <n v="2"/>
    <n v="306.35000000000002"/>
    <x v="3"/>
    <x v="0"/>
    <s v="Feed"/>
    <s v="Ad Creative 3"/>
    <x v="0"/>
    <n v="8.5383093016680803E-2"/>
    <n v="6.8965517241379309E-2"/>
    <n v="5.2472413793103447"/>
    <n v="2.0132089110862852"/>
    <x v="0"/>
  </r>
  <r>
    <x v="36"/>
    <x v="1"/>
    <s v="CMP-3691"/>
    <x v="1"/>
    <x v="1"/>
    <n v="200.38"/>
    <n v="12444"/>
    <n v="863"/>
    <n v="49"/>
    <n v="35"/>
    <n v="3979.77"/>
    <x v="4"/>
    <x v="1"/>
    <s v="Stories"/>
    <s v="Ad Creative 5"/>
    <x v="2"/>
    <n v="6.935069109611057E-2"/>
    <n v="0.7142857142857143"/>
    <n v="4.0893877551020408"/>
    <n v="19.861113883621119"/>
    <x v="0"/>
  </r>
  <r>
    <x v="71"/>
    <x v="3"/>
    <s v="CMP-9226"/>
    <x v="0"/>
    <x v="8"/>
    <n v="119.02"/>
    <n v="13984"/>
    <n v="608"/>
    <n v="45"/>
    <n v="3"/>
    <n v="394.28"/>
    <x v="2"/>
    <x v="2"/>
    <s v="Stories"/>
    <s v="Ad Creative 6"/>
    <x v="0"/>
    <n v="4.3478260869565216E-2"/>
    <n v="6.6666666666666666E-2"/>
    <n v="2.6448888888888886"/>
    <n v="3.312720551167871"/>
    <x v="2"/>
  </r>
  <r>
    <x v="5"/>
    <x v="4"/>
    <s v="CMP-6577"/>
    <x v="0"/>
    <x v="10"/>
    <n v="54.85"/>
    <n v="6490"/>
    <n v="538"/>
    <n v="18"/>
    <n v="5"/>
    <n v="481.17"/>
    <x v="3"/>
    <x v="0"/>
    <s v="Feed"/>
    <s v="Ad Creative 9"/>
    <x v="1"/>
    <n v="8.2896764252696459E-2"/>
    <n v="0.27777777777777779"/>
    <n v="3.0472222222222225"/>
    <n v="8.7724703737465823"/>
    <x v="2"/>
  </r>
  <r>
    <x v="50"/>
    <x v="4"/>
    <s v="CMP-1812"/>
    <x v="0"/>
    <x v="11"/>
    <n v="196.67"/>
    <n v="28573"/>
    <n v="1005"/>
    <n v="39"/>
    <n v="0"/>
    <n v="0"/>
    <x v="4"/>
    <x v="1"/>
    <s v="Feed"/>
    <s v="Ad Creative 3"/>
    <x v="4"/>
    <n v="3.5173065481398522E-2"/>
    <n v="0"/>
    <n v="5.0428205128205121"/>
    <n v="0"/>
    <x v="0"/>
  </r>
  <r>
    <x v="31"/>
    <x v="2"/>
    <s v="CMP-2477"/>
    <x v="1"/>
    <x v="5"/>
    <n v="39.96"/>
    <n v="4540"/>
    <n v="121"/>
    <n v="38"/>
    <n v="8"/>
    <n v="405.06"/>
    <x v="2"/>
    <x v="1"/>
    <s v="Stories"/>
    <s v="Ad Creative 10"/>
    <x v="4"/>
    <n v="2.6651982378854626E-2"/>
    <n v="0.21052631578947367"/>
    <n v="1.0515789473684212"/>
    <n v="10.136636636636636"/>
    <x v="2"/>
  </r>
  <r>
    <x v="5"/>
    <x v="3"/>
    <s v="CMP-8901"/>
    <x v="1"/>
    <x v="8"/>
    <n v="55.09"/>
    <n v="6267"/>
    <n v="468"/>
    <n v="46"/>
    <n v="15"/>
    <n v="2386.9299999999998"/>
    <x v="2"/>
    <x v="2"/>
    <s v="Feed"/>
    <s v="Ad Creative 1"/>
    <x v="2"/>
    <n v="7.4676878889420775E-2"/>
    <n v="0.32608695652173914"/>
    <n v="1.1976086956521741"/>
    <n v="43.327827191867847"/>
    <x v="2"/>
  </r>
  <r>
    <x v="19"/>
    <x v="4"/>
    <s v="CMP-2275"/>
    <x v="0"/>
    <x v="14"/>
    <n v="168.25"/>
    <n v="13207"/>
    <n v="1303"/>
    <n v="50"/>
    <n v="42"/>
    <n v="5328.3"/>
    <x v="3"/>
    <x v="3"/>
    <s v="Search"/>
    <s v="Ad Creative 10"/>
    <x v="2"/>
    <n v="9.8659801620352844E-2"/>
    <n v="0.84"/>
    <n v="3.3650000000000002"/>
    <n v="31.668945022288263"/>
    <x v="0"/>
  </r>
  <r>
    <x v="4"/>
    <x v="3"/>
    <s v="CMP-2685"/>
    <x v="0"/>
    <x v="11"/>
    <n v="36.01"/>
    <n v="15937"/>
    <n v="935"/>
    <n v="14"/>
    <n v="12"/>
    <n v="1682.21"/>
    <x v="0"/>
    <x v="1"/>
    <s v="Search"/>
    <s v="Ad Creative 10"/>
    <x v="4"/>
    <n v="5.8668507247286186E-2"/>
    <n v="0.8571428571428571"/>
    <n v="2.5721428571428571"/>
    <n v="46.715079144682036"/>
    <x v="0"/>
  </r>
  <r>
    <x v="49"/>
    <x v="1"/>
    <s v="CMP-0617"/>
    <x v="0"/>
    <x v="12"/>
    <n v="159.88"/>
    <n v="15516"/>
    <n v="1125"/>
    <n v="31"/>
    <n v="21"/>
    <n v="696.7"/>
    <x v="2"/>
    <x v="4"/>
    <s v="Search"/>
    <s v="Ad Creative 8"/>
    <x v="4"/>
    <n v="7.2505800464037123E-2"/>
    <n v="0.67741935483870963"/>
    <n v="5.1574193548387095"/>
    <n v="4.3576432324243184"/>
    <x v="1"/>
  </r>
  <r>
    <x v="2"/>
    <x v="4"/>
    <s v="CMP-7435"/>
    <x v="1"/>
    <x v="10"/>
    <n v="190.06"/>
    <n v="25187"/>
    <n v="1440"/>
    <n v="47"/>
    <n v="27"/>
    <n v="1373.11"/>
    <x v="2"/>
    <x v="0"/>
    <s v="Display"/>
    <s v="Ad Creative 9"/>
    <x v="0"/>
    <n v="5.717235081589709E-2"/>
    <n v="0.57446808510638303"/>
    <n v="4.043829787234043"/>
    <n v="7.2246132800168361"/>
    <x v="0"/>
  </r>
  <r>
    <x v="80"/>
    <x v="3"/>
    <s v="CMP-2595"/>
    <x v="1"/>
    <x v="3"/>
    <n v="271.52999999999997"/>
    <n v="3277"/>
    <n v="232"/>
    <n v="16"/>
    <n v="1"/>
    <n v="97.11"/>
    <x v="2"/>
    <x v="3"/>
    <s v="Display"/>
    <s v="Ad Creative 3"/>
    <x v="1"/>
    <n v="7.0796460176991149E-2"/>
    <n v="6.25E-2"/>
    <n v="16.970624999999998"/>
    <n v="0.35764003977461056"/>
    <x v="1"/>
  </r>
  <r>
    <x v="33"/>
    <x v="3"/>
    <s v="CMP-8308"/>
    <x v="1"/>
    <x v="4"/>
    <n v="166.93"/>
    <n v="4592"/>
    <n v="453"/>
    <n v="20"/>
    <n v="13"/>
    <n v="1339.26"/>
    <x v="0"/>
    <x v="2"/>
    <s v="Search"/>
    <s v="Ad Creative 8"/>
    <x v="4"/>
    <n v="9.864982578397212E-2"/>
    <n v="0.65"/>
    <n v="8.3465000000000007"/>
    <n v="8.0228838435272269"/>
    <x v="0"/>
  </r>
  <r>
    <x v="27"/>
    <x v="2"/>
    <s v="CMP-6623"/>
    <x v="0"/>
    <x v="1"/>
    <n v="91.24"/>
    <n v="7903"/>
    <n v="709"/>
    <n v="18"/>
    <n v="6"/>
    <n v="718.07"/>
    <x v="0"/>
    <x v="1"/>
    <s v="Feed"/>
    <s v="Ad Creative 3"/>
    <x v="4"/>
    <n v="8.971276730355561E-2"/>
    <n v="0.33333333333333331"/>
    <n v="5.068888888888889"/>
    <n v="7.8701227531784319"/>
    <x v="0"/>
  </r>
  <r>
    <x v="74"/>
    <x v="0"/>
    <s v="CMP-4288"/>
    <x v="0"/>
    <x v="1"/>
    <n v="292.20999999999998"/>
    <n v="6137"/>
    <n v="584"/>
    <n v="10"/>
    <n v="6"/>
    <n v="307.43"/>
    <x v="3"/>
    <x v="1"/>
    <s v="Search"/>
    <s v="Ad Creative 7"/>
    <x v="0"/>
    <n v="9.5160501873879741E-2"/>
    <n v="0.6"/>
    <n v="29.220999999999997"/>
    <n v="1.05208582868485"/>
    <x v="2"/>
  </r>
  <r>
    <x v="55"/>
    <x v="3"/>
    <s v="CMP-5620"/>
    <x v="0"/>
    <x v="14"/>
    <n v="186.71"/>
    <n v="4585"/>
    <n v="429"/>
    <n v="26"/>
    <n v="11"/>
    <n v="2093"/>
    <x v="2"/>
    <x v="3"/>
    <s v="Feed"/>
    <s v="Ad Creative 1"/>
    <x v="0"/>
    <n v="9.35659760087241E-2"/>
    <n v="0.42307692307692307"/>
    <n v="7.1811538461538467"/>
    <n v="11.209897702319104"/>
    <x v="2"/>
  </r>
  <r>
    <x v="36"/>
    <x v="2"/>
    <s v="CMP-6998"/>
    <x v="1"/>
    <x v="14"/>
    <n v="185.86"/>
    <n v="16718"/>
    <n v="1081"/>
    <n v="36"/>
    <n v="3"/>
    <n v="387.16"/>
    <x v="3"/>
    <x v="3"/>
    <s v="Feed"/>
    <s v="Ad Creative 5"/>
    <x v="0"/>
    <n v="6.4660844598636205E-2"/>
    <n v="8.3333333333333329E-2"/>
    <n v="5.1627777777777784"/>
    <n v="2.0830732809641668"/>
    <x v="0"/>
  </r>
  <r>
    <x v="12"/>
    <x v="4"/>
    <s v="CMP-9059"/>
    <x v="1"/>
    <x v="10"/>
    <n v="208.54"/>
    <n v="15025"/>
    <n v="721"/>
    <n v="18"/>
    <n v="16"/>
    <n v="3129.77"/>
    <x v="0"/>
    <x v="0"/>
    <s v="Search"/>
    <s v="Ad Creative 2"/>
    <x v="4"/>
    <n v="4.7986688851913477E-2"/>
    <n v="0.88888888888888884"/>
    <n v="11.585555555555555"/>
    <n v="15.008008056008441"/>
    <x v="2"/>
  </r>
  <r>
    <x v="1"/>
    <x v="4"/>
    <s v="CMP-1124"/>
    <x v="0"/>
    <x v="11"/>
    <n v="203.69"/>
    <n v="23821"/>
    <n v="403"/>
    <n v="18"/>
    <n v="8"/>
    <n v="1254.1500000000001"/>
    <x v="1"/>
    <x v="1"/>
    <s v="Feed"/>
    <s v="Ad Creative 4"/>
    <x v="2"/>
    <n v="1.691784559842156E-2"/>
    <n v="0.44444444444444442"/>
    <n v="11.316111111111111"/>
    <n v="6.1571505719475681"/>
    <x v="1"/>
  </r>
  <r>
    <x v="28"/>
    <x v="1"/>
    <s v="CMP-2655"/>
    <x v="1"/>
    <x v="10"/>
    <n v="260.26"/>
    <n v="8420"/>
    <n v="392"/>
    <n v="45"/>
    <n v="24"/>
    <n v="3701.94"/>
    <x v="3"/>
    <x v="0"/>
    <s v="Feed"/>
    <s v="Ad Creative 9"/>
    <x v="1"/>
    <n v="4.655581947743468E-2"/>
    <n v="0.53333333333333333"/>
    <n v="5.7835555555555551"/>
    <n v="14.224006762468301"/>
    <x v="0"/>
  </r>
  <r>
    <x v="26"/>
    <x v="2"/>
    <s v="CMP-6234"/>
    <x v="0"/>
    <x v="8"/>
    <n v="101.55"/>
    <n v="11619"/>
    <n v="907"/>
    <n v="47"/>
    <n v="4"/>
    <n v="204.58"/>
    <x v="3"/>
    <x v="2"/>
    <s v="Feed"/>
    <s v="Ad Creative 3"/>
    <x v="4"/>
    <n v="7.806179533522678E-2"/>
    <n v="8.5106382978723402E-2"/>
    <n v="2.1606382978723402"/>
    <n v="2.0145741014278684"/>
    <x v="1"/>
  </r>
  <r>
    <x v="75"/>
    <x v="0"/>
    <s v="CMP-7483"/>
    <x v="0"/>
    <x v="2"/>
    <n v="85.62"/>
    <n v="1486"/>
    <n v="76"/>
    <n v="40"/>
    <n v="19"/>
    <n v="1201.23"/>
    <x v="2"/>
    <x v="2"/>
    <s v="Feed"/>
    <s v="Ad Creative 8"/>
    <x v="0"/>
    <n v="5.1144010767160158E-2"/>
    <n v="0.47499999999999998"/>
    <n v="2.1405000000000003"/>
    <n v="14.02978276103714"/>
    <x v="1"/>
  </r>
  <r>
    <x v="20"/>
    <x v="0"/>
    <s v="CMP-6369"/>
    <x v="0"/>
    <x v="7"/>
    <n v="29.63"/>
    <n v="14061"/>
    <n v="408"/>
    <n v="22"/>
    <n v="10"/>
    <n v="798.27"/>
    <x v="0"/>
    <x v="4"/>
    <s v="Search"/>
    <s v="Ad Creative 10"/>
    <x v="4"/>
    <n v="2.9016428419031362E-2"/>
    <n v="0.45454545454545453"/>
    <n v="1.3468181818181817"/>
    <n v="26.941275734053324"/>
    <x v="1"/>
  </r>
  <r>
    <x v="13"/>
    <x v="1"/>
    <s v="CMP-4618"/>
    <x v="1"/>
    <x v="10"/>
    <n v="46.42"/>
    <n v="20672"/>
    <n v="441"/>
    <n v="35"/>
    <n v="18"/>
    <n v="3184.95"/>
    <x v="0"/>
    <x v="0"/>
    <s v="Feed"/>
    <s v="Ad Creative 4"/>
    <x v="4"/>
    <n v="2.1333204334365325E-2"/>
    <n v="0.51428571428571423"/>
    <n v="1.3262857142857143"/>
    <n v="68.611589831968971"/>
    <x v="1"/>
  </r>
  <r>
    <x v="80"/>
    <x v="3"/>
    <s v="CMP-2431"/>
    <x v="1"/>
    <x v="10"/>
    <n v="284.24"/>
    <n v="17921"/>
    <n v="1427"/>
    <n v="42"/>
    <n v="11"/>
    <n v="419.96"/>
    <x v="4"/>
    <x v="0"/>
    <s v="Search"/>
    <s v="Ad Creative 10"/>
    <x v="3"/>
    <n v="7.9627252943474142E-2"/>
    <n v="0.26190476190476192"/>
    <n v="6.7676190476190481"/>
    <n v="1.4774838164931043"/>
    <x v="1"/>
  </r>
  <r>
    <x v="59"/>
    <x v="3"/>
    <s v="CMP-8769"/>
    <x v="1"/>
    <x v="7"/>
    <n v="174.26"/>
    <n v="17475"/>
    <n v="1379"/>
    <n v="12"/>
    <n v="0"/>
    <n v="0"/>
    <x v="1"/>
    <x v="4"/>
    <s v="Feed"/>
    <s v="Ad Creative 3"/>
    <x v="2"/>
    <n v="7.8912732474964234E-2"/>
    <n v="0"/>
    <n v="14.521666666666667"/>
    <n v="0"/>
    <x v="2"/>
  </r>
  <r>
    <x v="61"/>
    <x v="2"/>
    <s v="CMP-1219"/>
    <x v="1"/>
    <x v="11"/>
    <n v="226.79"/>
    <n v="17697"/>
    <n v="150"/>
    <n v="36"/>
    <n v="25"/>
    <n v="4565.3599999999997"/>
    <x v="3"/>
    <x v="1"/>
    <s v="Stories"/>
    <s v="Ad Creative 6"/>
    <x v="0"/>
    <n v="8.4760128835395833E-3"/>
    <n v="0.69444444444444442"/>
    <n v="6.299722222222222"/>
    <n v="20.130340843952556"/>
    <x v="1"/>
  </r>
  <r>
    <x v="38"/>
    <x v="2"/>
    <s v="CMP-1571"/>
    <x v="0"/>
    <x v="2"/>
    <n v="298.55"/>
    <n v="12223"/>
    <n v="1134"/>
    <n v="11"/>
    <n v="11"/>
    <n v="1349.89"/>
    <x v="2"/>
    <x v="2"/>
    <s v="Feed"/>
    <s v="Ad Creative 4"/>
    <x v="2"/>
    <n v="9.2775914260001632E-2"/>
    <n v="1"/>
    <n v="27.140909090909091"/>
    <n v="4.5214871880756995"/>
    <x v="0"/>
  </r>
  <r>
    <x v="4"/>
    <x v="4"/>
    <s v="CMP-0567"/>
    <x v="1"/>
    <x v="1"/>
    <n v="166.7"/>
    <n v="29880"/>
    <n v="999"/>
    <n v="17"/>
    <n v="11"/>
    <n v="1443.65"/>
    <x v="2"/>
    <x v="1"/>
    <s v="Stories"/>
    <s v="Ad Creative 10"/>
    <x v="4"/>
    <n v="3.3433734939759034E-2"/>
    <n v="0.6470588235294118"/>
    <n v="9.8058823529411754"/>
    <n v="8.6601679664067195"/>
    <x v="0"/>
  </r>
  <r>
    <x v="81"/>
    <x v="3"/>
    <s v="CMP-0056"/>
    <x v="0"/>
    <x v="3"/>
    <n v="127.49"/>
    <n v="1490"/>
    <n v="111"/>
    <n v="19"/>
    <n v="5"/>
    <n v="614.37"/>
    <x v="2"/>
    <x v="3"/>
    <s v="Display"/>
    <s v="Ad Creative 10"/>
    <x v="3"/>
    <n v="7.449664429530202E-2"/>
    <n v="0.26315789473684209"/>
    <n v="6.71"/>
    <n v="4.8189661934269354"/>
    <x v="1"/>
  </r>
  <r>
    <x v="36"/>
    <x v="2"/>
    <s v="CMP-9094"/>
    <x v="1"/>
    <x v="13"/>
    <n v="179"/>
    <n v="21378"/>
    <n v="182"/>
    <n v="18"/>
    <n v="11"/>
    <n v="713.56"/>
    <x v="4"/>
    <x v="0"/>
    <s v="Stories"/>
    <s v="Ad Creative 10"/>
    <x v="3"/>
    <n v="8.5134250163719713E-3"/>
    <n v="0.61111111111111116"/>
    <n v="9.9444444444444446"/>
    <n v="3.9863687150837985"/>
    <x v="0"/>
  </r>
  <r>
    <x v="82"/>
    <x v="2"/>
    <s v="CMP-9625"/>
    <x v="0"/>
    <x v="7"/>
    <n v="33.78"/>
    <n v="7807"/>
    <n v="728"/>
    <n v="39"/>
    <n v="11"/>
    <n v="999.47"/>
    <x v="4"/>
    <x v="4"/>
    <s v="Stories"/>
    <s v="Ad Creative 8"/>
    <x v="3"/>
    <n v="9.3249647752017426E-2"/>
    <n v="0.28205128205128205"/>
    <n v="0.86615384615384616"/>
    <n v="29.587625814091179"/>
    <x v="0"/>
  </r>
  <r>
    <x v="21"/>
    <x v="2"/>
    <s v="CMP-5100"/>
    <x v="0"/>
    <x v="9"/>
    <n v="132.5"/>
    <n v="28143"/>
    <n v="784"/>
    <n v="50"/>
    <n v="38"/>
    <n v="4605.8100000000004"/>
    <x v="0"/>
    <x v="4"/>
    <s v="Stories"/>
    <s v="Ad Creative 9"/>
    <x v="2"/>
    <n v="2.7857726610524821E-2"/>
    <n v="0.76"/>
    <n v="2.65"/>
    <n v="34.76083018867925"/>
    <x v="1"/>
  </r>
  <r>
    <x v="64"/>
    <x v="2"/>
    <s v="CMP-5611"/>
    <x v="1"/>
    <x v="4"/>
    <n v="219.82"/>
    <n v="28059"/>
    <n v="2660"/>
    <n v="39"/>
    <n v="35"/>
    <n v="1439.76"/>
    <x v="1"/>
    <x v="2"/>
    <s v="Stories"/>
    <s v="Ad Creative 1"/>
    <x v="1"/>
    <n v="9.4800242346484195E-2"/>
    <n v="0.89743589743589747"/>
    <n v="5.6364102564102563"/>
    <n v="6.5497225002274586"/>
    <x v="2"/>
  </r>
  <r>
    <x v="11"/>
    <x v="2"/>
    <s v="CMP-5437"/>
    <x v="1"/>
    <x v="14"/>
    <n v="276.77"/>
    <n v="17580"/>
    <n v="1400"/>
    <n v="50"/>
    <n v="11"/>
    <n v="1927.98"/>
    <x v="3"/>
    <x v="3"/>
    <s v="Feed"/>
    <s v="Ad Creative 2"/>
    <x v="2"/>
    <n v="7.9635949943117179E-2"/>
    <n v="0.22"/>
    <n v="5.5353999999999992"/>
    <n v="6.9660006503595051"/>
    <x v="0"/>
  </r>
  <r>
    <x v="60"/>
    <x v="1"/>
    <s v="CMP-7047"/>
    <x v="1"/>
    <x v="10"/>
    <n v="175.37"/>
    <n v="19301"/>
    <n v="629"/>
    <n v="46"/>
    <n v="2"/>
    <n v="280.42"/>
    <x v="0"/>
    <x v="0"/>
    <s v="Stories"/>
    <s v="Ad Creative 7"/>
    <x v="0"/>
    <n v="3.2588985026682553E-2"/>
    <n v="4.3478260869565216E-2"/>
    <n v="3.8123913043478264"/>
    <n v="1.599019216513657"/>
    <x v="0"/>
  </r>
  <r>
    <x v="79"/>
    <x v="4"/>
    <s v="CMP-4110"/>
    <x v="0"/>
    <x v="11"/>
    <n v="188.46"/>
    <n v="25661"/>
    <n v="1454"/>
    <n v="13"/>
    <n v="8"/>
    <n v="716.52"/>
    <x v="1"/>
    <x v="1"/>
    <s v="Stories"/>
    <s v="Ad Creative 10"/>
    <x v="4"/>
    <n v="5.6661860410740034E-2"/>
    <n v="0.61538461538461542"/>
    <n v="14.496923076923078"/>
    <n v="3.8019738936644378"/>
    <x v="0"/>
  </r>
  <r>
    <x v="21"/>
    <x v="3"/>
    <s v="CMP-6330"/>
    <x v="1"/>
    <x v="10"/>
    <n v="90.63"/>
    <n v="4062"/>
    <n v="269"/>
    <n v="20"/>
    <n v="3"/>
    <n v="531.78"/>
    <x v="3"/>
    <x v="0"/>
    <s v="Search"/>
    <s v="Ad Creative 10"/>
    <x v="0"/>
    <n v="6.6223535204332842E-2"/>
    <n v="0.15"/>
    <n v="4.5314999999999994"/>
    <n v="5.8675935120820917"/>
    <x v="1"/>
  </r>
  <r>
    <x v="7"/>
    <x v="4"/>
    <s v="CMP-4984"/>
    <x v="1"/>
    <x v="9"/>
    <n v="45.65"/>
    <n v="29219"/>
    <n v="1541"/>
    <n v="50"/>
    <n v="31"/>
    <n v="2768.97"/>
    <x v="1"/>
    <x v="4"/>
    <s v="Search"/>
    <s v="Ad Creative 7"/>
    <x v="1"/>
    <n v="5.273965570348061E-2"/>
    <n v="0.62"/>
    <n v="0.91299999999999992"/>
    <n v="60.656516976998901"/>
    <x v="1"/>
  </r>
  <r>
    <x v="51"/>
    <x v="1"/>
    <s v="CMP-3042"/>
    <x v="0"/>
    <x v="13"/>
    <n v="221.02"/>
    <n v="27318"/>
    <n v="2594"/>
    <n v="10"/>
    <n v="1"/>
    <n v="187.99"/>
    <x v="1"/>
    <x v="0"/>
    <s v="Feed"/>
    <s v="Ad Creative 3"/>
    <x v="1"/>
    <n v="9.4955706859945824E-2"/>
    <n v="0.1"/>
    <n v="22.102"/>
    <n v="0.85055651072301153"/>
    <x v="2"/>
  </r>
  <r>
    <x v="1"/>
    <x v="2"/>
    <s v="CMP-4884"/>
    <x v="1"/>
    <x v="2"/>
    <n v="237.29"/>
    <n v="2946"/>
    <n v="146"/>
    <n v="39"/>
    <n v="20"/>
    <n v="3758.68"/>
    <x v="0"/>
    <x v="2"/>
    <s v="Stories"/>
    <s v="Ad Creative 1"/>
    <x v="4"/>
    <n v="4.9558723693143243E-2"/>
    <n v="0.51282051282051277"/>
    <n v="6.0843589743589739"/>
    <n v="15.840026971216654"/>
    <x v="1"/>
  </r>
  <r>
    <x v="29"/>
    <x v="3"/>
    <s v="CMP-2340"/>
    <x v="1"/>
    <x v="11"/>
    <n v="189.63"/>
    <n v="8115"/>
    <n v="663"/>
    <n v="39"/>
    <n v="31"/>
    <n v="1255.54"/>
    <x v="4"/>
    <x v="1"/>
    <s v="Search"/>
    <s v="Ad Creative 6"/>
    <x v="1"/>
    <n v="8.1700554528650646E-2"/>
    <n v="0.79487179487179482"/>
    <n v="4.8623076923076924"/>
    <n v="6.6209987871117439"/>
    <x v="2"/>
  </r>
  <r>
    <x v="2"/>
    <x v="1"/>
    <s v="CMP-2314"/>
    <x v="0"/>
    <x v="11"/>
    <n v="278.37"/>
    <n v="8294"/>
    <n v="476"/>
    <n v="34"/>
    <n v="9"/>
    <n v="1405.42"/>
    <x v="4"/>
    <x v="1"/>
    <s v="Stories"/>
    <s v="Ad Creative 2"/>
    <x v="0"/>
    <n v="5.7390884977091876E-2"/>
    <n v="0.26470588235294118"/>
    <n v="8.1873529411764707"/>
    <n v="5.0487480691166438"/>
    <x v="0"/>
  </r>
  <r>
    <x v="35"/>
    <x v="3"/>
    <s v="CMP-1743"/>
    <x v="1"/>
    <x v="3"/>
    <n v="118.33"/>
    <n v="21204"/>
    <n v="346"/>
    <n v="19"/>
    <n v="10"/>
    <n v="1354.51"/>
    <x v="2"/>
    <x v="3"/>
    <s v="Display"/>
    <s v="Ad Creative 6"/>
    <x v="0"/>
    <n v="1.6317675910205623E-2"/>
    <n v="0.52631578947368418"/>
    <n v="6.2278947368421056"/>
    <n v="11.446885827769796"/>
    <x v="2"/>
  </r>
  <r>
    <x v="83"/>
    <x v="3"/>
    <s v="CMP-3762"/>
    <x v="1"/>
    <x v="9"/>
    <n v="48.06"/>
    <n v="19776"/>
    <n v="1362"/>
    <n v="40"/>
    <n v="21"/>
    <n v="1142.3499999999999"/>
    <x v="1"/>
    <x v="4"/>
    <s v="Display"/>
    <s v="Ad Creative 3"/>
    <x v="0"/>
    <n v="6.8871359223300968E-2"/>
    <n v="0.52500000000000002"/>
    <n v="1.2015"/>
    <n v="23.769246774864751"/>
    <x v="0"/>
  </r>
  <r>
    <x v="12"/>
    <x v="0"/>
    <s v="CMP-7640"/>
    <x v="0"/>
    <x v="6"/>
    <n v="28.17"/>
    <n v="13788"/>
    <n v="987"/>
    <n v="20"/>
    <n v="5"/>
    <n v="351.5"/>
    <x v="0"/>
    <x v="3"/>
    <s v="Stories"/>
    <s v="Ad Creative 10"/>
    <x v="0"/>
    <n v="7.15839860748477E-2"/>
    <n v="0.25"/>
    <n v="1.4085000000000001"/>
    <n v="12.47781327653532"/>
    <x v="2"/>
  </r>
  <r>
    <x v="49"/>
    <x v="2"/>
    <s v="CMP-4265"/>
    <x v="0"/>
    <x v="13"/>
    <n v="273.37"/>
    <n v="27314"/>
    <n v="572"/>
    <n v="23"/>
    <n v="5"/>
    <n v="309.77999999999997"/>
    <x v="2"/>
    <x v="0"/>
    <s v="Stories"/>
    <s v="Ad Creative 6"/>
    <x v="3"/>
    <n v="2.0941641648971224E-2"/>
    <n v="0.21739130434782608"/>
    <n v="11.885652173913044"/>
    <n v="1.1331894501957054"/>
    <x v="1"/>
  </r>
  <r>
    <x v="9"/>
    <x v="4"/>
    <s v="CMP-3633"/>
    <x v="0"/>
    <x v="7"/>
    <n v="163.33000000000001"/>
    <n v="13022"/>
    <n v="803"/>
    <n v="16"/>
    <n v="13"/>
    <n v="2068.44"/>
    <x v="4"/>
    <x v="4"/>
    <s v="Display"/>
    <s v="Ad Creative 2"/>
    <x v="0"/>
    <n v="6.1664874827215478E-2"/>
    <n v="0.8125"/>
    <n v="10.208125000000001"/>
    <n v="12.664176819935101"/>
    <x v="0"/>
  </r>
  <r>
    <x v="18"/>
    <x v="2"/>
    <s v="CMP-6506"/>
    <x v="0"/>
    <x v="11"/>
    <n v="215.4"/>
    <n v="8458"/>
    <n v="592"/>
    <n v="19"/>
    <n v="2"/>
    <n v="64.510000000000005"/>
    <x v="0"/>
    <x v="1"/>
    <s v="Stories"/>
    <s v="Ad Creative 9"/>
    <x v="3"/>
    <n v="6.9992906124379292E-2"/>
    <n v="0.10526315789473684"/>
    <n v="11.336842105263159"/>
    <n v="0.29948932219127206"/>
    <x v="0"/>
  </r>
  <r>
    <x v="11"/>
    <x v="2"/>
    <s v="CMP-4917"/>
    <x v="1"/>
    <x v="9"/>
    <n v="69.05"/>
    <n v="11783"/>
    <n v="531"/>
    <n v="25"/>
    <n v="7"/>
    <n v="899.36"/>
    <x v="0"/>
    <x v="4"/>
    <s v="Feed"/>
    <s v="Ad Creative 9"/>
    <x v="1"/>
    <n v="4.5064924043112957E-2"/>
    <n v="0.28000000000000003"/>
    <n v="2.762"/>
    <n v="13.024764663287474"/>
    <x v="0"/>
  </r>
  <r>
    <x v="54"/>
    <x v="4"/>
    <s v="CMP-4208"/>
    <x v="1"/>
    <x v="11"/>
    <n v="32.32"/>
    <n v="18654"/>
    <n v="205"/>
    <n v="12"/>
    <n v="11"/>
    <n v="866.39"/>
    <x v="3"/>
    <x v="1"/>
    <s v="Stories"/>
    <s v="Ad Creative 1"/>
    <x v="2"/>
    <n v="1.0989600085772488E-2"/>
    <n v="0.91666666666666663"/>
    <n v="2.6933333333333334"/>
    <n v="26.806621287128714"/>
    <x v="0"/>
  </r>
  <r>
    <x v="68"/>
    <x v="1"/>
    <s v="CMP-6930"/>
    <x v="0"/>
    <x v="4"/>
    <n v="176.51"/>
    <n v="27350"/>
    <n v="373"/>
    <n v="18"/>
    <n v="9"/>
    <n v="714.97"/>
    <x v="4"/>
    <x v="2"/>
    <s v="Stories"/>
    <s v="Ad Creative 8"/>
    <x v="3"/>
    <n v="1.3638025594149908E-2"/>
    <n v="0.5"/>
    <n v="9.806111111111111"/>
    <n v="4.050592034445641"/>
    <x v="2"/>
  </r>
  <r>
    <x v="6"/>
    <x v="0"/>
    <s v="CMP-8274"/>
    <x v="1"/>
    <x v="6"/>
    <n v="68.27"/>
    <n v="9779"/>
    <n v="777"/>
    <n v="45"/>
    <n v="13"/>
    <n v="1217.43"/>
    <x v="2"/>
    <x v="3"/>
    <s v="Stories"/>
    <s v="Ad Creative 10"/>
    <x v="0"/>
    <n v="7.9455977093772376E-2"/>
    <n v="0.28888888888888886"/>
    <n v="1.5171111111111111"/>
    <n v="17.83257653434891"/>
    <x v="0"/>
  </r>
  <r>
    <x v="16"/>
    <x v="0"/>
    <s v="CMP-3651"/>
    <x v="0"/>
    <x v="14"/>
    <n v="268.85000000000002"/>
    <n v="24963"/>
    <n v="87"/>
    <n v="41"/>
    <n v="20"/>
    <n v="3516.94"/>
    <x v="0"/>
    <x v="3"/>
    <s v="Feed"/>
    <s v="Ad Creative 3"/>
    <x v="4"/>
    <n v="3.4851580338901575E-3"/>
    <n v="0.48780487804878048"/>
    <n v="6.557317073170732"/>
    <n v="13.081420866654268"/>
    <x v="1"/>
  </r>
  <r>
    <x v="62"/>
    <x v="2"/>
    <s v="CMP-8630"/>
    <x v="0"/>
    <x v="7"/>
    <n v="29.93"/>
    <n v="11277"/>
    <n v="830"/>
    <n v="21"/>
    <n v="19"/>
    <n v="758.2"/>
    <x v="4"/>
    <x v="4"/>
    <s v="Feed"/>
    <s v="Ad Creative 2"/>
    <x v="4"/>
    <n v="7.3601135053649014E-2"/>
    <n v="0.90476190476190477"/>
    <n v="1.4252380952380952"/>
    <n v="25.332442365519547"/>
    <x v="1"/>
  </r>
  <r>
    <x v="63"/>
    <x v="0"/>
    <s v="CMP-5670"/>
    <x v="0"/>
    <x v="10"/>
    <n v="89.72"/>
    <n v="23749"/>
    <n v="2212"/>
    <n v="32"/>
    <n v="1"/>
    <n v="73.59"/>
    <x v="2"/>
    <x v="0"/>
    <s v="Stories"/>
    <s v="Ad Creative 1"/>
    <x v="0"/>
    <n v="9.3140763821634595E-2"/>
    <n v="3.125E-2"/>
    <n v="2.80375"/>
    <n v="0.82021845742309407"/>
    <x v="1"/>
  </r>
  <r>
    <x v="5"/>
    <x v="0"/>
    <s v="CMP-5292"/>
    <x v="1"/>
    <x v="9"/>
    <n v="63.55"/>
    <n v="18550"/>
    <n v="827"/>
    <n v="42"/>
    <n v="14"/>
    <n v="1285.47"/>
    <x v="0"/>
    <x v="4"/>
    <s v="Search"/>
    <s v="Ad Creative 3"/>
    <x v="2"/>
    <n v="4.45822102425876E-2"/>
    <n v="0.33333333333333331"/>
    <n v="1.513095238095238"/>
    <n v="20.227694728560191"/>
    <x v="2"/>
  </r>
  <r>
    <x v="25"/>
    <x v="3"/>
    <s v="CMP-3433"/>
    <x v="0"/>
    <x v="6"/>
    <n v="79.55"/>
    <n v="26450"/>
    <n v="668"/>
    <n v="12"/>
    <n v="0"/>
    <n v="0"/>
    <x v="1"/>
    <x v="3"/>
    <s v="Stories"/>
    <s v="Ad Creative 1"/>
    <x v="4"/>
    <n v="2.5255198487712665E-2"/>
    <n v="0"/>
    <n v="6.6291666666666664"/>
    <n v="0"/>
    <x v="1"/>
  </r>
  <r>
    <x v="40"/>
    <x v="3"/>
    <s v="CMP-8902"/>
    <x v="0"/>
    <x v="11"/>
    <n v="104.91"/>
    <n v="12799"/>
    <n v="577"/>
    <n v="45"/>
    <n v="3"/>
    <n v="544.27"/>
    <x v="2"/>
    <x v="1"/>
    <s v="Feed"/>
    <s v="Ad Creative 10"/>
    <x v="2"/>
    <n v="4.5081647003672162E-2"/>
    <n v="6.6666666666666666E-2"/>
    <n v="2.3313333333333333"/>
    <n v="5.1879706415022397"/>
    <x v="1"/>
  </r>
  <r>
    <x v="75"/>
    <x v="1"/>
    <s v="CMP-0254"/>
    <x v="0"/>
    <x v="12"/>
    <n v="77.27"/>
    <n v="5415"/>
    <n v="356"/>
    <n v="28"/>
    <n v="26"/>
    <n v="2919.38"/>
    <x v="2"/>
    <x v="4"/>
    <s v="Feed"/>
    <s v="Ad Creative 2"/>
    <x v="1"/>
    <n v="6.5743305632502302E-2"/>
    <n v="0.9285714285714286"/>
    <n v="2.7596428571428571"/>
    <n v="37.78154523100816"/>
    <x v="1"/>
  </r>
  <r>
    <x v="35"/>
    <x v="4"/>
    <s v="CMP-5934"/>
    <x v="0"/>
    <x v="13"/>
    <n v="168.4"/>
    <n v="4509"/>
    <n v="185"/>
    <n v="28"/>
    <n v="19"/>
    <n v="2662.55"/>
    <x v="0"/>
    <x v="0"/>
    <s v="Feed"/>
    <s v="Ad Creative 6"/>
    <x v="3"/>
    <n v="4.1029053005100909E-2"/>
    <n v="0.6785714285714286"/>
    <n v="6.0142857142857142"/>
    <n v="15.810866983372922"/>
    <x v="2"/>
  </r>
  <r>
    <x v="30"/>
    <x v="1"/>
    <s v="CMP-8008"/>
    <x v="0"/>
    <x v="5"/>
    <n v="73.819999999999993"/>
    <n v="10561"/>
    <n v="657"/>
    <n v="50"/>
    <n v="16"/>
    <n v="2392.09"/>
    <x v="2"/>
    <x v="1"/>
    <s v="Display"/>
    <s v="Ad Creative 8"/>
    <x v="3"/>
    <n v="6.2210017990720574E-2"/>
    <n v="0.32"/>
    <n v="1.4763999999999999"/>
    <n v="32.404361961528046"/>
    <x v="0"/>
  </r>
  <r>
    <x v="63"/>
    <x v="4"/>
    <s v="CMP-5044"/>
    <x v="0"/>
    <x v="9"/>
    <n v="210.41"/>
    <n v="21474"/>
    <n v="96"/>
    <n v="18"/>
    <n v="2"/>
    <n v="211.51"/>
    <x v="3"/>
    <x v="4"/>
    <s v="Search"/>
    <s v="Ad Creative 6"/>
    <x v="2"/>
    <n v="4.4705224923162895E-3"/>
    <n v="0.1111111111111111"/>
    <n v="11.689444444444444"/>
    <n v="1.0052278884083456"/>
    <x v="1"/>
  </r>
  <r>
    <x v="80"/>
    <x v="4"/>
    <s v="CMP-6484"/>
    <x v="1"/>
    <x v="4"/>
    <n v="105.62"/>
    <n v="3293"/>
    <n v="327"/>
    <n v="10"/>
    <n v="2"/>
    <n v="155.41"/>
    <x v="3"/>
    <x v="2"/>
    <s v="Stories"/>
    <s v="Ad Creative 7"/>
    <x v="0"/>
    <n v="9.9301548739750986E-2"/>
    <n v="0.2"/>
    <n v="10.562000000000001"/>
    <n v="1.4714069305055859"/>
    <x v="1"/>
  </r>
  <r>
    <x v="36"/>
    <x v="2"/>
    <s v="CMP-7249"/>
    <x v="1"/>
    <x v="2"/>
    <n v="26.87"/>
    <n v="9969"/>
    <n v="104"/>
    <n v="32"/>
    <n v="19"/>
    <n v="2063.2399999999998"/>
    <x v="2"/>
    <x v="2"/>
    <s v="Stories"/>
    <s v="Ad Creative 3"/>
    <x v="4"/>
    <n v="1.0432340254789849E-2"/>
    <n v="0.59375"/>
    <n v="0.83968750000000003"/>
    <n v="76.786006698920716"/>
    <x v="0"/>
  </r>
  <r>
    <x v="3"/>
    <x v="2"/>
    <s v="CMP-8883"/>
    <x v="1"/>
    <x v="14"/>
    <n v="21.68"/>
    <n v="7416"/>
    <n v="357"/>
    <n v="22"/>
    <n v="3"/>
    <n v="541.49"/>
    <x v="0"/>
    <x v="3"/>
    <s v="Stories"/>
    <s v="Ad Creative 5"/>
    <x v="3"/>
    <n v="4.8139158576051777E-2"/>
    <n v="0.13636363636363635"/>
    <n v="0.98545454545454547"/>
    <n v="24.976476014760149"/>
    <x v="1"/>
  </r>
  <r>
    <x v="83"/>
    <x v="0"/>
    <s v="CMP-7832"/>
    <x v="0"/>
    <x v="12"/>
    <n v="159.47999999999999"/>
    <n v="16696"/>
    <n v="1283"/>
    <n v="38"/>
    <n v="1"/>
    <n v="145.94999999999999"/>
    <x v="3"/>
    <x v="4"/>
    <s v="Search"/>
    <s v="Ad Creative 6"/>
    <x v="1"/>
    <n v="7.6844753234307617E-2"/>
    <n v="2.6315789473684209E-2"/>
    <n v="4.1968421052631575"/>
    <n v="0.91516177577125657"/>
    <x v="0"/>
  </r>
  <r>
    <x v="48"/>
    <x v="4"/>
    <s v="CMP-4609"/>
    <x v="0"/>
    <x v="6"/>
    <n v="256.48"/>
    <n v="9760"/>
    <n v="233"/>
    <n v="49"/>
    <n v="27"/>
    <n v="5261.75"/>
    <x v="3"/>
    <x v="3"/>
    <s v="Display"/>
    <s v="Ad Creative 10"/>
    <x v="1"/>
    <n v="2.3872950819672133E-2"/>
    <n v="0.55102040816326525"/>
    <n v="5.2342857142857149"/>
    <n v="20.515244853399874"/>
    <x v="0"/>
  </r>
  <r>
    <x v="64"/>
    <x v="3"/>
    <s v="CMP-8165"/>
    <x v="1"/>
    <x v="13"/>
    <n v="239.5"/>
    <n v="10242"/>
    <n v="829"/>
    <n v="22"/>
    <n v="10"/>
    <n v="1206.58"/>
    <x v="1"/>
    <x v="0"/>
    <s v="Display"/>
    <s v="Ad Creative 7"/>
    <x v="2"/>
    <n v="8.0941222417496586E-2"/>
    <n v="0.45454545454545453"/>
    <n v="10.886363636363637"/>
    <n v="5.0379123173277662"/>
    <x v="2"/>
  </r>
  <r>
    <x v="14"/>
    <x v="0"/>
    <s v="CMP-3839"/>
    <x v="1"/>
    <x v="8"/>
    <n v="238.12"/>
    <n v="3034"/>
    <n v="243"/>
    <n v="20"/>
    <n v="0"/>
    <n v="0"/>
    <x v="0"/>
    <x v="2"/>
    <s v="Search"/>
    <s v="Ad Creative 3"/>
    <x v="2"/>
    <n v="8.0092287409360585E-2"/>
    <n v="0"/>
    <n v="11.906000000000001"/>
    <n v="0"/>
    <x v="2"/>
  </r>
  <r>
    <x v="78"/>
    <x v="0"/>
    <s v="CMP-6405"/>
    <x v="0"/>
    <x v="14"/>
    <n v="158.91999999999999"/>
    <n v="8158"/>
    <n v="384"/>
    <n v="46"/>
    <n v="37"/>
    <n v="3011.73"/>
    <x v="0"/>
    <x v="3"/>
    <s v="Feed"/>
    <s v="Ad Creative 3"/>
    <x v="1"/>
    <n v="4.7070360382446677E-2"/>
    <n v="0.80434782608695654"/>
    <n v="3.4547826086956519"/>
    <n v="18.95123332494337"/>
    <x v="1"/>
  </r>
  <r>
    <x v="35"/>
    <x v="2"/>
    <s v="CMP-9639"/>
    <x v="0"/>
    <x v="12"/>
    <n v="102.42"/>
    <n v="15322"/>
    <n v="900"/>
    <n v="17"/>
    <n v="17"/>
    <n v="3384.85"/>
    <x v="1"/>
    <x v="4"/>
    <s v="Search"/>
    <s v="Ad Creative 6"/>
    <x v="4"/>
    <n v="5.8739068006787624E-2"/>
    <n v="1"/>
    <n v="6.0247058823529409"/>
    <n v="33.048720952938879"/>
    <x v="2"/>
  </r>
  <r>
    <x v="52"/>
    <x v="1"/>
    <s v="CMP-9224"/>
    <x v="1"/>
    <x v="2"/>
    <n v="139.44999999999999"/>
    <n v="21037"/>
    <n v="879"/>
    <n v="30"/>
    <n v="25"/>
    <n v="3387.96"/>
    <x v="1"/>
    <x v="2"/>
    <s v="Search"/>
    <s v="Ad Creative 5"/>
    <x v="0"/>
    <n v="4.1783524266768075E-2"/>
    <n v="0.83333333333333337"/>
    <n v="4.6483333333333325"/>
    <n v="24.2951595553962"/>
    <x v="2"/>
  </r>
  <r>
    <x v="42"/>
    <x v="4"/>
    <s v="CMP-3448"/>
    <x v="1"/>
    <x v="4"/>
    <n v="207.88"/>
    <n v="2191"/>
    <n v="185"/>
    <n v="37"/>
    <n v="11"/>
    <n v="1169.1400000000001"/>
    <x v="2"/>
    <x v="2"/>
    <s v="Stories"/>
    <s v="Ad Creative 1"/>
    <x v="4"/>
    <n v="8.4436330442720225E-2"/>
    <n v="0.29729729729729731"/>
    <n v="5.6183783783783783"/>
    <n v="5.6241100634981729"/>
    <x v="2"/>
  </r>
  <r>
    <x v="12"/>
    <x v="2"/>
    <s v="CMP-5683"/>
    <x v="0"/>
    <x v="12"/>
    <n v="154.88999999999999"/>
    <n v="3785"/>
    <n v="322"/>
    <n v="27"/>
    <n v="17"/>
    <n v="3090.7"/>
    <x v="0"/>
    <x v="4"/>
    <s v="Feed"/>
    <s v="Ad Creative 1"/>
    <x v="3"/>
    <n v="8.5072655217965656E-2"/>
    <n v="0.62962962962962965"/>
    <n v="5.7366666666666664"/>
    <n v="19.95416101749629"/>
    <x v="2"/>
  </r>
  <r>
    <x v="28"/>
    <x v="1"/>
    <s v="CMP-4560"/>
    <x v="1"/>
    <x v="9"/>
    <n v="180.36"/>
    <n v="9031"/>
    <n v="575"/>
    <n v="31"/>
    <n v="12"/>
    <n v="1734.24"/>
    <x v="0"/>
    <x v="4"/>
    <s v="Search"/>
    <s v="Ad Creative 9"/>
    <x v="1"/>
    <n v="6.3669582548997891E-2"/>
    <n v="0.38709677419354838"/>
    <n v="5.8180645161290325"/>
    <n v="9.6154357950765128"/>
    <x v="0"/>
  </r>
  <r>
    <x v="26"/>
    <x v="0"/>
    <s v="CMP-4248"/>
    <x v="1"/>
    <x v="4"/>
    <n v="65.260000000000005"/>
    <n v="9951"/>
    <n v="614"/>
    <n v="28"/>
    <n v="15"/>
    <n v="1803.97"/>
    <x v="4"/>
    <x v="2"/>
    <s v="Search"/>
    <s v="Ad Creative 1"/>
    <x v="0"/>
    <n v="6.1702341473218771E-2"/>
    <n v="0.5357142857142857"/>
    <n v="2.330714285714286"/>
    <n v="27.642813361936867"/>
    <x v="1"/>
  </r>
  <r>
    <x v="63"/>
    <x v="1"/>
    <s v="CMP-9346"/>
    <x v="0"/>
    <x v="3"/>
    <n v="250.38"/>
    <n v="15973"/>
    <n v="214"/>
    <n v="30"/>
    <n v="17"/>
    <n v="2709.95"/>
    <x v="1"/>
    <x v="3"/>
    <s v="Search"/>
    <s v="Ad Creative 8"/>
    <x v="0"/>
    <n v="1.3397608464283478E-2"/>
    <n v="0.56666666666666665"/>
    <n v="8.3460000000000001"/>
    <n v="10.823348510264397"/>
    <x v="1"/>
  </r>
  <r>
    <x v="72"/>
    <x v="4"/>
    <s v="CMP-0414"/>
    <x v="1"/>
    <x v="0"/>
    <n v="119.77"/>
    <n v="23172"/>
    <n v="1762"/>
    <n v="25"/>
    <n v="10"/>
    <n v="739.29"/>
    <x v="0"/>
    <x v="0"/>
    <s v="Stories"/>
    <s v="Ad Creative 4"/>
    <x v="2"/>
    <n v="7.6040048334196447E-2"/>
    <n v="0.4"/>
    <n v="4.7907999999999999"/>
    <n v="6.1725807798280039"/>
    <x v="2"/>
  </r>
  <r>
    <x v="80"/>
    <x v="2"/>
    <s v="CMP-8252"/>
    <x v="1"/>
    <x v="12"/>
    <n v="74.19"/>
    <n v="8058"/>
    <n v="429"/>
    <n v="29"/>
    <n v="27"/>
    <n v="2445.85"/>
    <x v="4"/>
    <x v="4"/>
    <s v="Display"/>
    <s v="Ad Creative 8"/>
    <x v="3"/>
    <n v="5.323901712583768E-2"/>
    <n v="0.93103448275862066"/>
    <n v="2.5582758620689656"/>
    <n v="32.967381048658851"/>
    <x v="1"/>
  </r>
  <r>
    <x v="23"/>
    <x v="0"/>
    <s v="CMP-9769"/>
    <x v="0"/>
    <x v="6"/>
    <n v="278.10000000000002"/>
    <n v="18299"/>
    <n v="1084"/>
    <n v="34"/>
    <n v="25"/>
    <n v="854.03"/>
    <x v="4"/>
    <x v="3"/>
    <s v="Search"/>
    <s v="Ad Creative 3"/>
    <x v="4"/>
    <n v="5.9238209738237062E-2"/>
    <n v="0.73529411764705888"/>
    <n v="8.1794117647058826"/>
    <n v="3.0709457029845377"/>
    <x v="1"/>
  </r>
  <r>
    <x v="56"/>
    <x v="3"/>
    <s v="CMP-5422"/>
    <x v="0"/>
    <x v="2"/>
    <n v="111.56"/>
    <n v="1125"/>
    <n v="82"/>
    <n v="30"/>
    <n v="6"/>
    <n v="338.86"/>
    <x v="3"/>
    <x v="2"/>
    <s v="Feed"/>
    <s v="Ad Creative 10"/>
    <x v="4"/>
    <n v="7.2888888888888892E-2"/>
    <n v="0.2"/>
    <n v="3.7186666666666666"/>
    <n v="3.0374686267479385"/>
    <x v="2"/>
  </r>
  <r>
    <x v="53"/>
    <x v="0"/>
    <s v="CMP-1297"/>
    <x v="0"/>
    <x v="14"/>
    <n v="185.44"/>
    <n v="18529"/>
    <n v="1253"/>
    <n v="33"/>
    <n v="0"/>
    <n v="0"/>
    <x v="1"/>
    <x v="3"/>
    <s v="Stories"/>
    <s v="Ad Creative 5"/>
    <x v="0"/>
    <n v="6.7623724971666035E-2"/>
    <n v="0"/>
    <n v="5.6193939393939392"/>
    <n v="0"/>
    <x v="1"/>
  </r>
  <r>
    <x v="49"/>
    <x v="4"/>
    <s v="CMP-3372"/>
    <x v="1"/>
    <x v="2"/>
    <n v="35.42"/>
    <n v="20949"/>
    <n v="867"/>
    <n v="28"/>
    <n v="12"/>
    <n v="1581.59"/>
    <x v="0"/>
    <x v="2"/>
    <s v="Search"/>
    <s v="Ad Creative 5"/>
    <x v="4"/>
    <n v="4.1386223686094799E-2"/>
    <n v="0.42857142857142855"/>
    <n v="1.2650000000000001"/>
    <n v="44.652456239412757"/>
    <x v="1"/>
  </r>
  <r>
    <x v="81"/>
    <x v="2"/>
    <s v="CMP-8162"/>
    <x v="1"/>
    <x v="9"/>
    <n v="114.33"/>
    <n v="29431"/>
    <n v="2071"/>
    <n v="40"/>
    <n v="20"/>
    <n v="1898.14"/>
    <x v="4"/>
    <x v="4"/>
    <s v="Feed"/>
    <s v="Ad Creative 3"/>
    <x v="2"/>
    <n v="7.036797934151065E-2"/>
    <n v="0.5"/>
    <n v="2.85825"/>
    <n v="16.60229161200035"/>
    <x v="1"/>
  </r>
  <r>
    <x v="13"/>
    <x v="3"/>
    <s v="CMP-9528"/>
    <x v="0"/>
    <x v="2"/>
    <n v="99.49"/>
    <n v="12256"/>
    <n v="953"/>
    <n v="15"/>
    <n v="4"/>
    <n v="305.61"/>
    <x v="3"/>
    <x v="2"/>
    <s v="Feed"/>
    <s v="Ad Creative 2"/>
    <x v="0"/>
    <n v="7.7757832898172327E-2"/>
    <n v="0.26666666666666666"/>
    <n v="6.6326666666666663"/>
    <n v="3.0717660066338328"/>
    <x v="1"/>
  </r>
  <r>
    <x v="68"/>
    <x v="2"/>
    <s v="CMP-1750"/>
    <x v="0"/>
    <x v="13"/>
    <n v="207.07"/>
    <n v="3487"/>
    <n v="232"/>
    <n v="20"/>
    <n v="7"/>
    <n v="734.83"/>
    <x v="4"/>
    <x v="0"/>
    <s v="Feed"/>
    <s v="Ad Creative 8"/>
    <x v="0"/>
    <n v="6.6532836248924573E-2"/>
    <n v="0.35"/>
    <n v="10.3535"/>
    <n v="3.5487033370357852"/>
    <x v="2"/>
  </r>
  <r>
    <x v="3"/>
    <x v="1"/>
    <s v="CMP-0077"/>
    <x v="0"/>
    <x v="0"/>
    <n v="206.8"/>
    <n v="9715"/>
    <n v="746"/>
    <n v="40"/>
    <n v="22"/>
    <n v="2644.21"/>
    <x v="1"/>
    <x v="0"/>
    <s v="Feed"/>
    <s v="Ad Creative 9"/>
    <x v="2"/>
    <n v="7.6788471435923836E-2"/>
    <n v="0.55000000000000004"/>
    <n v="5.17"/>
    <n v="12.786315280464216"/>
    <x v="1"/>
  </r>
  <r>
    <x v="2"/>
    <x v="2"/>
    <s v="CMP-8140"/>
    <x v="0"/>
    <x v="11"/>
    <n v="202.75"/>
    <n v="28878"/>
    <n v="1677"/>
    <n v="33"/>
    <n v="2"/>
    <n v="380.06"/>
    <x v="3"/>
    <x v="1"/>
    <s v="Display"/>
    <s v="Ad Creative 6"/>
    <x v="0"/>
    <n v="5.8071888634947021E-2"/>
    <n v="6.0606060606060608E-2"/>
    <n v="6.1439393939393936"/>
    <n v="1.8745252774352652"/>
    <x v="0"/>
  </r>
  <r>
    <x v="75"/>
    <x v="3"/>
    <s v="CMP-6736"/>
    <x v="1"/>
    <x v="5"/>
    <n v="207.65"/>
    <n v="19565"/>
    <n v="1257"/>
    <n v="12"/>
    <n v="1"/>
    <n v="31.04"/>
    <x v="2"/>
    <x v="1"/>
    <s v="Display"/>
    <s v="Ad Creative 10"/>
    <x v="4"/>
    <n v="6.4247380526450293E-2"/>
    <n v="8.3333333333333329E-2"/>
    <n v="17.304166666666667"/>
    <n v="0.1494823019503973"/>
    <x v="1"/>
  </r>
  <r>
    <x v="13"/>
    <x v="4"/>
    <s v="CMP-6834"/>
    <x v="0"/>
    <x v="2"/>
    <n v="216.36"/>
    <n v="2694"/>
    <n v="214"/>
    <n v="12"/>
    <n v="3"/>
    <n v="289.52999999999997"/>
    <x v="3"/>
    <x v="2"/>
    <s v="Display"/>
    <s v="Ad Creative 5"/>
    <x v="3"/>
    <n v="7.9435783221974754E-2"/>
    <n v="0.25"/>
    <n v="18.03"/>
    <n v="1.338186356073211"/>
    <x v="1"/>
  </r>
  <r>
    <x v="32"/>
    <x v="0"/>
    <s v="CMP-6335"/>
    <x v="0"/>
    <x v="7"/>
    <n v="26.02"/>
    <n v="5499"/>
    <n v="491"/>
    <n v="28"/>
    <n v="2"/>
    <n v="145.16999999999999"/>
    <x v="4"/>
    <x v="4"/>
    <s v="Search"/>
    <s v="Ad Creative 1"/>
    <x v="0"/>
    <n v="8.9288961629387167E-2"/>
    <n v="7.1428571428571425E-2"/>
    <n v="0.92928571428571427"/>
    <n v="5.5791698693312837"/>
    <x v="1"/>
  </r>
  <r>
    <x v="82"/>
    <x v="0"/>
    <s v="CMP-7546"/>
    <x v="0"/>
    <x v="4"/>
    <n v="187.28"/>
    <n v="24744"/>
    <n v="894"/>
    <n v="17"/>
    <n v="9"/>
    <n v="1401.38"/>
    <x v="2"/>
    <x v="2"/>
    <s v="Stories"/>
    <s v="Ad Creative 1"/>
    <x v="0"/>
    <n v="3.6129970902036859E-2"/>
    <n v="0.52941176470588236"/>
    <n v="11.016470588235293"/>
    <n v="7.4828064929517302"/>
    <x v="0"/>
  </r>
  <r>
    <x v="81"/>
    <x v="4"/>
    <s v="CMP-6166"/>
    <x v="1"/>
    <x v="1"/>
    <n v="91.38"/>
    <n v="6482"/>
    <n v="406"/>
    <n v="18"/>
    <n v="7"/>
    <n v="418.04"/>
    <x v="2"/>
    <x v="1"/>
    <s v="Display"/>
    <s v="Ad Creative 6"/>
    <x v="3"/>
    <n v="6.2634989200863925E-2"/>
    <n v="0.3888888888888889"/>
    <n v="5.0766666666666662"/>
    <n v="4.5747428321295693"/>
    <x v="1"/>
  </r>
  <r>
    <x v="13"/>
    <x v="3"/>
    <s v="CMP-2019"/>
    <x v="0"/>
    <x v="9"/>
    <n v="267.58999999999997"/>
    <n v="21482"/>
    <n v="978"/>
    <n v="10"/>
    <n v="9"/>
    <n v="1596.56"/>
    <x v="1"/>
    <x v="4"/>
    <s v="Stories"/>
    <s v="Ad Creative 6"/>
    <x v="1"/>
    <n v="4.5526487291686062E-2"/>
    <n v="0.9"/>
    <n v="26.758999999999997"/>
    <n v="5.966441197354162"/>
    <x v="1"/>
  </r>
  <r>
    <x v="63"/>
    <x v="4"/>
    <s v="CMP-1032"/>
    <x v="0"/>
    <x v="9"/>
    <n v="54.44"/>
    <n v="11056"/>
    <n v="552"/>
    <n v="35"/>
    <n v="24"/>
    <n v="1979.92"/>
    <x v="1"/>
    <x v="4"/>
    <s v="Display"/>
    <s v="Ad Creative 5"/>
    <x v="0"/>
    <n v="4.9927641099855286E-2"/>
    <n v="0.68571428571428572"/>
    <n v="1.5554285714285714"/>
    <n v="36.368846436443796"/>
    <x v="1"/>
  </r>
  <r>
    <x v="58"/>
    <x v="3"/>
    <s v="CMP-6102"/>
    <x v="0"/>
    <x v="1"/>
    <n v="71.39"/>
    <n v="19140"/>
    <n v="979"/>
    <n v="44"/>
    <n v="20"/>
    <n v="3540.39"/>
    <x v="3"/>
    <x v="1"/>
    <s v="Stories"/>
    <s v="Ad Creative 4"/>
    <x v="3"/>
    <n v="5.1149425287356325E-2"/>
    <n v="0.45454545454545453"/>
    <n v="1.6225000000000001"/>
    <n v="49.592239809497123"/>
    <x v="0"/>
  </r>
  <r>
    <x v="84"/>
    <x v="1"/>
    <s v="CMP-8210"/>
    <x v="0"/>
    <x v="9"/>
    <n v="122.99"/>
    <n v="17315"/>
    <n v="949"/>
    <n v="26"/>
    <n v="12"/>
    <n v="1794.37"/>
    <x v="0"/>
    <x v="4"/>
    <s v="Search"/>
    <s v="Ad Creative 2"/>
    <x v="0"/>
    <n v="5.4807969968235636E-2"/>
    <n v="0.46153846153846156"/>
    <n v="4.7303846153846152"/>
    <n v="14.589560126839579"/>
    <x v="1"/>
  </r>
  <r>
    <x v="12"/>
    <x v="2"/>
    <s v="CMP-8984"/>
    <x v="1"/>
    <x v="14"/>
    <n v="246.42"/>
    <n v="14472"/>
    <n v="649"/>
    <n v="44"/>
    <n v="24"/>
    <n v="2174.23"/>
    <x v="1"/>
    <x v="3"/>
    <s v="Stories"/>
    <s v="Ad Creative 10"/>
    <x v="0"/>
    <n v="4.4845218352681036E-2"/>
    <n v="0.54545454545454541"/>
    <n v="5.6004545454545456"/>
    <n v="8.8232692151611083"/>
    <x v="2"/>
  </r>
  <r>
    <x v="15"/>
    <x v="1"/>
    <s v="CMP-7241"/>
    <x v="0"/>
    <x v="1"/>
    <n v="119.33"/>
    <n v="25938"/>
    <n v="460"/>
    <n v="48"/>
    <n v="34"/>
    <n v="5173.8999999999996"/>
    <x v="0"/>
    <x v="1"/>
    <s v="Stories"/>
    <s v="Ad Creative 6"/>
    <x v="1"/>
    <n v="1.7734597887269644E-2"/>
    <n v="0.70833333333333337"/>
    <n v="2.4860416666666665"/>
    <n v="43.357915025559372"/>
    <x v="1"/>
  </r>
  <r>
    <x v="85"/>
    <x v="1"/>
    <s v="CMP-5709"/>
    <x v="0"/>
    <x v="0"/>
    <n v="229.68"/>
    <n v="25513"/>
    <n v="2261"/>
    <n v="19"/>
    <n v="3"/>
    <n v="536.75"/>
    <x v="1"/>
    <x v="0"/>
    <s v="Feed"/>
    <s v="Ad Creative 4"/>
    <x v="0"/>
    <n v="8.862148708501548E-2"/>
    <n v="0.15789473684210525"/>
    <n v="12.088421052631579"/>
    <n v="2.3369470567746431"/>
    <x v="2"/>
  </r>
  <r>
    <x v="20"/>
    <x v="3"/>
    <s v="CMP-6843"/>
    <x v="1"/>
    <x v="3"/>
    <n v="52.47"/>
    <n v="9486"/>
    <n v="516"/>
    <n v="47"/>
    <n v="24"/>
    <n v="2006.78"/>
    <x v="4"/>
    <x v="3"/>
    <s v="Display"/>
    <s v="Ad Creative 6"/>
    <x v="2"/>
    <n v="5.4395951929158762E-2"/>
    <n v="0.51063829787234039"/>
    <n v="1.1163829787234043"/>
    <n v="38.246235944349152"/>
    <x v="1"/>
  </r>
  <r>
    <x v="56"/>
    <x v="0"/>
    <s v="CMP-0618"/>
    <x v="0"/>
    <x v="13"/>
    <n v="169.66"/>
    <n v="20136"/>
    <n v="1488"/>
    <n v="37"/>
    <n v="14"/>
    <n v="1243.19"/>
    <x v="0"/>
    <x v="0"/>
    <s v="Search"/>
    <s v="Ad Creative 1"/>
    <x v="2"/>
    <n v="7.3897497020262215E-2"/>
    <n v="0.3783783783783784"/>
    <n v="4.585405405405405"/>
    <n v="7.3275374277967709"/>
    <x v="2"/>
  </r>
  <r>
    <x v="70"/>
    <x v="2"/>
    <s v="CMP-1193"/>
    <x v="0"/>
    <x v="10"/>
    <n v="85.09"/>
    <n v="12905"/>
    <n v="1178"/>
    <n v="36"/>
    <n v="0"/>
    <n v="0"/>
    <x v="3"/>
    <x v="0"/>
    <s v="Search"/>
    <s v="Ad Creative 1"/>
    <x v="0"/>
    <n v="9.1282448663308799E-2"/>
    <n v="0"/>
    <n v="2.3636111111111111"/>
    <n v="0"/>
    <x v="1"/>
  </r>
  <r>
    <x v="24"/>
    <x v="4"/>
    <s v="CMP-5007"/>
    <x v="0"/>
    <x v="3"/>
    <n v="151.04"/>
    <n v="6411"/>
    <n v="630"/>
    <n v="34"/>
    <n v="3"/>
    <n v="446.39"/>
    <x v="3"/>
    <x v="3"/>
    <s v="Search"/>
    <s v="Ad Creative 4"/>
    <x v="2"/>
    <n v="9.8268600842302295E-2"/>
    <n v="8.8235294117647065E-2"/>
    <n v="4.4423529411764706"/>
    <n v="2.9554422669491527"/>
    <x v="0"/>
  </r>
  <r>
    <x v="56"/>
    <x v="1"/>
    <s v="CMP-1476"/>
    <x v="1"/>
    <x v="14"/>
    <n v="176.94"/>
    <n v="4601"/>
    <n v="275"/>
    <n v="16"/>
    <n v="5"/>
    <n v="274.37"/>
    <x v="1"/>
    <x v="3"/>
    <s v="Display"/>
    <s v="Ad Creative 6"/>
    <x v="4"/>
    <n v="5.9769615301021518E-2"/>
    <n v="0.3125"/>
    <n v="11.05875"/>
    <n v="1.5506386345653895"/>
    <x v="2"/>
  </r>
  <r>
    <x v="54"/>
    <x v="2"/>
    <s v="CMP-8268"/>
    <x v="1"/>
    <x v="4"/>
    <n v="216.27"/>
    <n v="12930"/>
    <n v="573"/>
    <n v="47"/>
    <n v="6"/>
    <n v="1130.7"/>
    <x v="4"/>
    <x v="2"/>
    <s v="Stories"/>
    <s v="Ad Creative 4"/>
    <x v="2"/>
    <n v="4.431554524361949E-2"/>
    <n v="0.1276595744680851"/>
    <n v="4.6014893617021277"/>
    <n v="5.2281869884866143"/>
    <x v="0"/>
  </r>
  <r>
    <x v="33"/>
    <x v="2"/>
    <s v="CMP-5615"/>
    <x v="1"/>
    <x v="1"/>
    <n v="184.81"/>
    <n v="22703"/>
    <n v="1339"/>
    <n v="40"/>
    <n v="39"/>
    <n v="1787.71"/>
    <x v="1"/>
    <x v="1"/>
    <s v="Display"/>
    <s v="Ad Creative 3"/>
    <x v="0"/>
    <n v="5.8978989560850986E-2"/>
    <n v="0.97499999999999998"/>
    <n v="4.6202500000000004"/>
    <n v="9.6732319679671015"/>
    <x v="0"/>
  </r>
  <r>
    <x v="64"/>
    <x v="2"/>
    <s v="CMP-7272"/>
    <x v="1"/>
    <x v="1"/>
    <n v="202.79"/>
    <n v="17378"/>
    <n v="333"/>
    <n v="46"/>
    <n v="42"/>
    <n v="1382.21"/>
    <x v="1"/>
    <x v="1"/>
    <s v="Stories"/>
    <s v="Ad Creative 3"/>
    <x v="2"/>
    <n v="1.9162159051674531E-2"/>
    <n v="0.91304347826086951"/>
    <n v="4.4084782608695647"/>
    <n v="6.8159672567680856"/>
    <x v="2"/>
  </r>
  <r>
    <x v="71"/>
    <x v="3"/>
    <s v="CMP-7339"/>
    <x v="1"/>
    <x v="1"/>
    <n v="193.71"/>
    <n v="15300"/>
    <n v="549"/>
    <n v="42"/>
    <n v="17"/>
    <n v="2288.86"/>
    <x v="1"/>
    <x v="1"/>
    <s v="Feed"/>
    <s v="Ad Creative 8"/>
    <x v="4"/>
    <n v="3.5882352941176469E-2"/>
    <n v="0.40476190476190477"/>
    <n v="4.6121428571428575"/>
    <n v="11.815910381498115"/>
    <x v="2"/>
  </r>
  <r>
    <x v="11"/>
    <x v="2"/>
    <s v="CMP-6537"/>
    <x v="1"/>
    <x v="12"/>
    <n v="178.26"/>
    <n v="18243"/>
    <n v="1302"/>
    <n v="21"/>
    <n v="1"/>
    <n v="135.41"/>
    <x v="2"/>
    <x v="4"/>
    <s v="Feed"/>
    <s v="Ad Creative 5"/>
    <x v="2"/>
    <n v="7.1369840486762051E-2"/>
    <n v="4.7619047619047616E-2"/>
    <n v="8.4885714285714275"/>
    <n v="0.75962077863794464"/>
    <x v="0"/>
  </r>
  <r>
    <x v="33"/>
    <x v="3"/>
    <s v="CMP-8012"/>
    <x v="0"/>
    <x v="13"/>
    <n v="100.79"/>
    <n v="11245"/>
    <n v="493"/>
    <n v="43"/>
    <n v="25"/>
    <n v="1033.4100000000001"/>
    <x v="2"/>
    <x v="0"/>
    <s v="Display"/>
    <s v="Ad Creative 1"/>
    <x v="2"/>
    <n v="4.3841707425522451E-2"/>
    <n v="0.58139534883720934"/>
    <n v="2.3439534883720934"/>
    <n v="10.25310050600258"/>
    <x v="0"/>
  </r>
  <r>
    <x v="85"/>
    <x v="3"/>
    <s v="CMP-0538"/>
    <x v="0"/>
    <x v="7"/>
    <n v="229.29"/>
    <n v="4632"/>
    <n v="211"/>
    <n v="48"/>
    <n v="39"/>
    <n v="6174.78"/>
    <x v="3"/>
    <x v="4"/>
    <s v="Search"/>
    <s v="Ad Creative 1"/>
    <x v="2"/>
    <n v="4.5552677029360965E-2"/>
    <n v="0.8125"/>
    <n v="4.7768749999999995"/>
    <n v="26.93000130838676"/>
    <x v="2"/>
  </r>
  <r>
    <x v="63"/>
    <x v="2"/>
    <s v="CMP-9271"/>
    <x v="1"/>
    <x v="13"/>
    <n v="188.75"/>
    <n v="13425"/>
    <n v="987"/>
    <n v="47"/>
    <n v="8"/>
    <n v="983"/>
    <x v="3"/>
    <x v="0"/>
    <s v="Feed"/>
    <s v="Ad Creative 1"/>
    <x v="4"/>
    <n v="7.3519553072625698E-2"/>
    <n v="0.1702127659574468"/>
    <n v="4.0159574468085104"/>
    <n v="5.2079470198675493"/>
    <x v="1"/>
  </r>
  <r>
    <x v="57"/>
    <x v="4"/>
    <s v="CMP-0870"/>
    <x v="1"/>
    <x v="14"/>
    <n v="220.5"/>
    <n v="1892"/>
    <n v="134"/>
    <n v="35"/>
    <n v="2"/>
    <n v="117.9"/>
    <x v="2"/>
    <x v="3"/>
    <s v="Display"/>
    <s v="Ad Creative 3"/>
    <x v="1"/>
    <n v="7.0824524312896403E-2"/>
    <n v="5.7142857142857141E-2"/>
    <n v="6.3"/>
    <n v="0.53469387755102038"/>
    <x v="2"/>
  </r>
  <r>
    <x v="47"/>
    <x v="3"/>
    <s v="CMP-9632"/>
    <x v="0"/>
    <x v="8"/>
    <n v="134.59"/>
    <n v="1871"/>
    <n v="95"/>
    <n v="11"/>
    <n v="2"/>
    <n v="88.89"/>
    <x v="2"/>
    <x v="2"/>
    <s v="Stories"/>
    <s v="Ad Creative 2"/>
    <x v="4"/>
    <n v="5.0774986638161414E-2"/>
    <n v="0.18181818181818182"/>
    <n v="12.235454545454546"/>
    <n v="0.66045025633405152"/>
    <x v="2"/>
  </r>
  <r>
    <x v="66"/>
    <x v="3"/>
    <s v="CMP-3792"/>
    <x v="0"/>
    <x v="9"/>
    <n v="110.34"/>
    <n v="3823"/>
    <n v="350"/>
    <n v="43"/>
    <n v="2"/>
    <n v="378.6"/>
    <x v="1"/>
    <x v="4"/>
    <s v="Search"/>
    <s v="Ad Creative 10"/>
    <x v="3"/>
    <n v="9.1551137849856135E-2"/>
    <n v="4.6511627906976744E-2"/>
    <n v="2.5660465116279072"/>
    <n v="3.4312126155519307"/>
    <x v="0"/>
  </r>
  <r>
    <x v="69"/>
    <x v="1"/>
    <s v="CMP-1917"/>
    <x v="1"/>
    <x v="6"/>
    <n v="273.67"/>
    <n v="22595"/>
    <n v="1273"/>
    <n v="42"/>
    <n v="33"/>
    <n v="3100.03"/>
    <x v="0"/>
    <x v="3"/>
    <s v="Feed"/>
    <s v="Ad Creative 7"/>
    <x v="0"/>
    <n v="5.6339898207568045E-2"/>
    <n v="0.7857142857142857"/>
    <n v="6.5159523809523812"/>
    <n v="11.327620857236818"/>
    <x v="2"/>
  </r>
  <r>
    <x v="60"/>
    <x v="2"/>
    <s v="CMP-2423"/>
    <x v="0"/>
    <x v="7"/>
    <n v="207.89"/>
    <n v="12708"/>
    <n v="192"/>
    <n v="50"/>
    <n v="22"/>
    <n v="3660.56"/>
    <x v="1"/>
    <x v="4"/>
    <s v="Feed"/>
    <s v="Ad Creative 1"/>
    <x v="3"/>
    <n v="1.5108593012275733E-2"/>
    <n v="0.44"/>
    <n v="4.1577999999999999"/>
    <n v="17.608158160565683"/>
    <x v="0"/>
  </r>
  <r>
    <x v="59"/>
    <x v="3"/>
    <s v="CMP-3336"/>
    <x v="0"/>
    <x v="11"/>
    <n v="95.05"/>
    <n v="14590"/>
    <n v="173"/>
    <n v="33"/>
    <n v="1"/>
    <n v="198.07"/>
    <x v="3"/>
    <x v="1"/>
    <s v="Display"/>
    <s v="Ad Creative 3"/>
    <x v="1"/>
    <n v="1.1857436600411241E-2"/>
    <n v="3.0303030303030304E-2"/>
    <n v="2.8803030303030304"/>
    <n v="2.0838506049447658"/>
    <x v="2"/>
  </r>
  <r>
    <x v="79"/>
    <x v="1"/>
    <s v="CMP-2055"/>
    <x v="1"/>
    <x v="7"/>
    <n v="205.71"/>
    <n v="26935"/>
    <n v="922"/>
    <n v="31"/>
    <n v="0"/>
    <n v="0"/>
    <x v="3"/>
    <x v="4"/>
    <s v="Search"/>
    <s v="Ad Creative 3"/>
    <x v="3"/>
    <n v="3.4230555039910897E-2"/>
    <n v="0"/>
    <n v="6.6358064516129032"/>
    <n v="0"/>
    <x v="0"/>
  </r>
  <r>
    <x v="65"/>
    <x v="1"/>
    <s v="CMP-1835"/>
    <x v="1"/>
    <x v="10"/>
    <n v="262.88"/>
    <n v="28750"/>
    <n v="2663"/>
    <n v="29"/>
    <n v="15"/>
    <n v="1790.9"/>
    <x v="4"/>
    <x v="0"/>
    <s v="Stories"/>
    <s v="Ad Creative 2"/>
    <x v="1"/>
    <n v="9.2626086956521733E-2"/>
    <n v="0.51724137931034486"/>
    <n v="9.0648275862068957"/>
    <n v="6.8126141205112605"/>
    <x v="1"/>
  </r>
  <r>
    <x v="83"/>
    <x v="0"/>
    <s v="CMP-2568"/>
    <x v="1"/>
    <x v="9"/>
    <n v="50.6"/>
    <n v="23579"/>
    <n v="1241"/>
    <n v="42"/>
    <n v="39"/>
    <n v="5538.31"/>
    <x v="2"/>
    <x v="4"/>
    <s v="Stories"/>
    <s v="Ad Creative 4"/>
    <x v="4"/>
    <n v="5.2631578947368418E-2"/>
    <n v="0.9285714285714286"/>
    <n v="1.2047619047619047"/>
    <n v="109.45276679841898"/>
    <x v="0"/>
  </r>
  <r>
    <x v="41"/>
    <x v="4"/>
    <s v="CMP-6820"/>
    <x v="1"/>
    <x v="2"/>
    <n v="59.99"/>
    <n v="27977"/>
    <n v="1338"/>
    <n v="29"/>
    <n v="0"/>
    <n v="0"/>
    <x v="3"/>
    <x v="2"/>
    <s v="Feed"/>
    <s v="Ad Creative 3"/>
    <x v="2"/>
    <n v="4.7824999106408833E-2"/>
    <n v="0"/>
    <n v="2.0686206896551727"/>
    <n v="0"/>
    <x v="0"/>
  </r>
  <r>
    <x v="52"/>
    <x v="2"/>
    <s v="CMP-8717"/>
    <x v="0"/>
    <x v="10"/>
    <n v="295.88"/>
    <n v="26941"/>
    <n v="1396"/>
    <n v="15"/>
    <n v="14"/>
    <n v="736.85"/>
    <x v="1"/>
    <x v="0"/>
    <s v="Display"/>
    <s v="Ad Creative 8"/>
    <x v="1"/>
    <n v="5.1816933298689728E-2"/>
    <n v="0.93333333333333335"/>
    <n v="19.725333333333332"/>
    <n v="2.4903677166418818"/>
    <x v="2"/>
  </r>
  <r>
    <x v="71"/>
    <x v="0"/>
    <s v="CMP-3221"/>
    <x v="1"/>
    <x v="9"/>
    <n v="272.3"/>
    <n v="2707"/>
    <n v="243"/>
    <n v="31"/>
    <n v="22"/>
    <n v="695.16"/>
    <x v="4"/>
    <x v="4"/>
    <s v="Search"/>
    <s v="Ad Creative 5"/>
    <x v="3"/>
    <n v="8.9767270040635394E-2"/>
    <n v="0.70967741935483875"/>
    <n v="8.7838709677419367"/>
    <n v="2.5529195739992652"/>
    <x v="2"/>
  </r>
  <r>
    <x v="0"/>
    <x v="3"/>
    <s v="CMP-6203"/>
    <x v="0"/>
    <x v="4"/>
    <n v="190.63"/>
    <n v="7934"/>
    <n v="754"/>
    <n v="23"/>
    <n v="13"/>
    <n v="826.56"/>
    <x v="3"/>
    <x v="2"/>
    <s v="Display"/>
    <s v="Ad Creative 10"/>
    <x v="3"/>
    <n v="9.5034030753718177E-2"/>
    <n v="0.56521739130434778"/>
    <n v="8.2882608695652173"/>
    <n v="4.3359387294759477"/>
    <x v="0"/>
  </r>
  <r>
    <x v="13"/>
    <x v="2"/>
    <s v="CMP-9453"/>
    <x v="0"/>
    <x v="9"/>
    <n v="297.16000000000003"/>
    <n v="7002"/>
    <n v="456"/>
    <n v="46"/>
    <n v="21"/>
    <n v="3002.93"/>
    <x v="1"/>
    <x v="4"/>
    <s v="Search"/>
    <s v="Ad Creative 3"/>
    <x v="0"/>
    <n v="6.5124250214224508E-2"/>
    <n v="0.45652173913043476"/>
    <n v="6.4600000000000009"/>
    <n v="10.105431417418224"/>
    <x v="1"/>
  </r>
  <r>
    <x v="43"/>
    <x v="0"/>
    <s v="CMP-8118"/>
    <x v="1"/>
    <x v="14"/>
    <n v="161.54"/>
    <n v="28861"/>
    <n v="1196"/>
    <n v="41"/>
    <n v="11"/>
    <n v="1514.8"/>
    <x v="3"/>
    <x v="3"/>
    <s v="Stories"/>
    <s v="Ad Creative 4"/>
    <x v="0"/>
    <n v="4.1440005543813448E-2"/>
    <n v="0.26829268292682928"/>
    <n v="3.94"/>
    <n v="9.3772440262473697"/>
    <x v="2"/>
  </r>
  <r>
    <x v="2"/>
    <x v="3"/>
    <s v="CMP-4127"/>
    <x v="1"/>
    <x v="11"/>
    <n v="265.10000000000002"/>
    <n v="24731"/>
    <n v="72"/>
    <n v="48"/>
    <n v="25"/>
    <n v="4193.78"/>
    <x v="2"/>
    <x v="1"/>
    <s v="Search"/>
    <s v="Ad Creative 4"/>
    <x v="3"/>
    <n v="2.9113258663216205E-3"/>
    <n v="0.52083333333333337"/>
    <n v="5.5229166666666671"/>
    <n v="15.819615239532249"/>
    <x v="0"/>
  </r>
  <r>
    <x v="51"/>
    <x v="4"/>
    <s v="CMP-0405"/>
    <x v="1"/>
    <x v="13"/>
    <n v="275.2"/>
    <n v="23438"/>
    <n v="1243"/>
    <n v="48"/>
    <n v="18"/>
    <n v="1570.93"/>
    <x v="1"/>
    <x v="0"/>
    <s v="Search"/>
    <s v="Ad Creative 8"/>
    <x v="0"/>
    <n v="5.3033535284580595E-2"/>
    <n v="0.375"/>
    <n v="5.7333333333333334"/>
    <n v="5.708321220930233"/>
    <x v="2"/>
  </r>
  <r>
    <x v="41"/>
    <x v="4"/>
    <s v="CMP-5729"/>
    <x v="1"/>
    <x v="9"/>
    <n v="295.64999999999998"/>
    <n v="10022"/>
    <n v="612"/>
    <n v="45"/>
    <n v="43"/>
    <n v="4989.62"/>
    <x v="3"/>
    <x v="4"/>
    <s v="Feed"/>
    <s v="Ad Creative 4"/>
    <x v="1"/>
    <n v="6.1065655557772901E-2"/>
    <n v="0.9555555555555556"/>
    <n v="6.5699999999999994"/>
    <n v="16.876779976323355"/>
    <x v="0"/>
  </r>
  <r>
    <x v="44"/>
    <x v="4"/>
    <s v="CMP-1769"/>
    <x v="1"/>
    <x v="10"/>
    <n v="225.56"/>
    <n v="1987"/>
    <n v="139"/>
    <n v="29"/>
    <n v="24"/>
    <n v="2483.27"/>
    <x v="1"/>
    <x v="0"/>
    <s v="Stories"/>
    <s v="Ad Creative 3"/>
    <x v="4"/>
    <n v="6.995470558631102E-2"/>
    <n v="0.82758620689655171"/>
    <n v="7.7779310344827586"/>
    <n v="11.009354495477922"/>
    <x v="0"/>
  </r>
  <r>
    <x v="48"/>
    <x v="3"/>
    <s v="CMP-3322"/>
    <x v="1"/>
    <x v="6"/>
    <n v="285.06"/>
    <n v="6433"/>
    <n v="152"/>
    <n v="46"/>
    <n v="2"/>
    <n v="380.52"/>
    <x v="4"/>
    <x v="3"/>
    <s v="Stories"/>
    <s v="Ad Creative 10"/>
    <x v="2"/>
    <n v="2.3628167262552464E-2"/>
    <n v="4.3478260869565216E-2"/>
    <n v="6.1969565217391303"/>
    <n v="1.3348768680277836"/>
    <x v="0"/>
  </r>
  <r>
    <x v="68"/>
    <x v="0"/>
    <s v="CMP-8374"/>
    <x v="1"/>
    <x v="14"/>
    <n v="215.21"/>
    <n v="13978"/>
    <n v="944"/>
    <n v="19"/>
    <n v="10"/>
    <n v="1652.81"/>
    <x v="2"/>
    <x v="3"/>
    <s v="Stories"/>
    <s v="Ad Creative 8"/>
    <x v="2"/>
    <n v="6.7534697381599659E-2"/>
    <n v="0.52631578947368418"/>
    <n v="11.326842105263159"/>
    <n v="7.6799869894521624"/>
    <x v="2"/>
  </r>
  <r>
    <x v="73"/>
    <x v="0"/>
    <s v="CMP-5159"/>
    <x v="0"/>
    <x v="7"/>
    <n v="132.02000000000001"/>
    <n v="16803"/>
    <n v="1244"/>
    <n v="45"/>
    <n v="3"/>
    <n v="544.16999999999996"/>
    <x v="2"/>
    <x v="4"/>
    <s v="Stories"/>
    <s v="Ad Creative 4"/>
    <x v="4"/>
    <n v="7.4034398619294173E-2"/>
    <n v="6.6666666666666666E-2"/>
    <n v="2.9337777777777778"/>
    <n v="4.1218754734131187"/>
    <x v="2"/>
  </r>
  <r>
    <x v="9"/>
    <x v="3"/>
    <s v="CMP-7791"/>
    <x v="1"/>
    <x v="5"/>
    <n v="95.65"/>
    <n v="26277"/>
    <n v="1015"/>
    <n v="39"/>
    <n v="13"/>
    <n v="713.12"/>
    <x v="0"/>
    <x v="1"/>
    <s v="Stories"/>
    <s v="Ad Creative 5"/>
    <x v="1"/>
    <n v="3.8626936103817025E-2"/>
    <n v="0.33333333333333331"/>
    <n v="2.4525641025641027"/>
    <n v="7.4555148980658643"/>
    <x v="0"/>
  </r>
  <r>
    <x v="34"/>
    <x v="1"/>
    <s v="CMP-6501"/>
    <x v="1"/>
    <x v="3"/>
    <n v="111.59"/>
    <n v="12158"/>
    <n v="906"/>
    <n v="36"/>
    <n v="34"/>
    <n v="6410.74"/>
    <x v="0"/>
    <x v="3"/>
    <s v="Display"/>
    <s v="Ad Creative 4"/>
    <x v="3"/>
    <n v="7.4518835334759004E-2"/>
    <n v="0.94444444444444442"/>
    <n v="3.0997222222222223"/>
    <n v="57.449054574782686"/>
    <x v="1"/>
  </r>
  <r>
    <x v="28"/>
    <x v="2"/>
    <s v="CMP-8209"/>
    <x v="1"/>
    <x v="11"/>
    <n v="62.74"/>
    <n v="4488"/>
    <n v="438"/>
    <n v="31"/>
    <n v="26"/>
    <n v="2126.9499999999998"/>
    <x v="2"/>
    <x v="1"/>
    <s v="Search"/>
    <s v="Ad Creative 3"/>
    <x v="3"/>
    <n v="9.7593582887700536E-2"/>
    <n v="0.83870967741935487"/>
    <n v="2.0238709677419355"/>
    <n v="33.901020082881729"/>
    <x v="0"/>
  </r>
  <r>
    <x v="8"/>
    <x v="0"/>
    <s v="CMP-4015"/>
    <x v="1"/>
    <x v="10"/>
    <n v="86.67"/>
    <n v="21562"/>
    <n v="940"/>
    <n v="41"/>
    <n v="34"/>
    <n v="4548.7299999999996"/>
    <x v="1"/>
    <x v="0"/>
    <s v="Search"/>
    <s v="Ad Creative 3"/>
    <x v="2"/>
    <n v="4.3595213802059177E-2"/>
    <n v="0.82926829268292679"/>
    <n v="2.1139024390243901"/>
    <n v="52.483327564324441"/>
    <x v="2"/>
  </r>
  <r>
    <x v="78"/>
    <x v="1"/>
    <s v="CMP-7103"/>
    <x v="0"/>
    <x v="5"/>
    <n v="27.98"/>
    <n v="11870"/>
    <n v="961"/>
    <n v="21"/>
    <n v="21"/>
    <n v="747.83"/>
    <x v="2"/>
    <x v="1"/>
    <s v="Stories"/>
    <s v="Ad Creative 3"/>
    <x v="0"/>
    <n v="8.0960404380791912E-2"/>
    <n v="1"/>
    <n v="1.3323809523809524"/>
    <n v="26.727305218012866"/>
    <x v="1"/>
  </r>
  <r>
    <x v="8"/>
    <x v="3"/>
    <s v="CMP-5492"/>
    <x v="1"/>
    <x v="5"/>
    <n v="162.22"/>
    <n v="25788"/>
    <n v="525"/>
    <n v="47"/>
    <n v="37"/>
    <n v="4219.58"/>
    <x v="2"/>
    <x v="1"/>
    <s v="Feed"/>
    <s v="Ad Creative 7"/>
    <x v="4"/>
    <n v="2.035830618892508E-2"/>
    <n v="0.78723404255319152"/>
    <n v="3.4514893617021278"/>
    <n v="26.011465910491925"/>
    <x v="2"/>
  </r>
  <r>
    <x v="7"/>
    <x v="4"/>
    <s v="CMP-3686"/>
    <x v="0"/>
    <x v="13"/>
    <n v="159.44999999999999"/>
    <n v="1498"/>
    <n v="57"/>
    <n v="27"/>
    <n v="27"/>
    <n v="3782.62"/>
    <x v="2"/>
    <x v="0"/>
    <s v="Stories"/>
    <s v="Ad Creative 3"/>
    <x v="0"/>
    <n v="3.8050734312416554E-2"/>
    <n v="1"/>
    <n v="5.905555555555555"/>
    <n v="23.722922546252743"/>
    <x v="1"/>
  </r>
  <r>
    <x v="12"/>
    <x v="0"/>
    <s v="CMP-2475"/>
    <x v="0"/>
    <x v="1"/>
    <n v="123.33"/>
    <n v="28399"/>
    <n v="2724"/>
    <n v="45"/>
    <n v="26"/>
    <n v="4541.45"/>
    <x v="1"/>
    <x v="1"/>
    <s v="Feed"/>
    <s v="Ad Creative 1"/>
    <x v="3"/>
    <n v="9.5918870382759952E-2"/>
    <n v="0.57777777777777772"/>
    <n v="2.7406666666666668"/>
    <n v="36.823562798994566"/>
    <x v="2"/>
  </r>
  <r>
    <x v="74"/>
    <x v="4"/>
    <s v="CMP-6617"/>
    <x v="0"/>
    <x v="11"/>
    <n v="141.04"/>
    <n v="1049"/>
    <n v="104"/>
    <n v="17"/>
    <n v="10"/>
    <n v="362.53"/>
    <x v="4"/>
    <x v="1"/>
    <s v="Display"/>
    <s v="Ad Creative 4"/>
    <x v="4"/>
    <n v="9.9142040038131554E-2"/>
    <n v="0.58823529411764708"/>
    <n v="8.2964705882352945"/>
    <n v="2.5704055587067498"/>
    <x v="2"/>
  </r>
  <r>
    <x v="76"/>
    <x v="3"/>
    <s v="CMP-1482"/>
    <x v="0"/>
    <x v="7"/>
    <n v="189.4"/>
    <n v="20021"/>
    <n v="127"/>
    <n v="15"/>
    <n v="2"/>
    <n v="366.49"/>
    <x v="3"/>
    <x v="4"/>
    <s v="Search"/>
    <s v="Ad Creative 3"/>
    <x v="1"/>
    <n v="6.3433394935317917E-3"/>
    <n v="0.13333333333333333"/>
    <n v="12.626666666666667"/>
    <n v="1.9350052798310453"/>
    <x v="2"/>
  </r>
  <r>
    <x v="62"/>
    <x v="1"/>
    <s v="CMP-0204"/>
    <x v="1"/>
    <x v="13"/>
    <n v="152.09"/>
    <n v="21129"/>
    <n v="1100"/>
    <n v="40"/>
    <n v="16"/>
    <n v="1583.83"/>
    <x v="0"/>
    <x v="0"/>
    <s v="Display"/>
    <s v="Ad Creative 4"/>
    <x v="2"/>
    <n v="5.2061148184959063E-2"/>
    <n v="0.4"/>
    <n v="3.8022499999999999"/>
    <n v="10.413768163587349"/>
    <x v="1"/>
  </r>
  <r>
    <x v="5"/>
    <x v="1"/>
    <s v="CMP-5757"/>
    <x v="0"/>
    <x v="10"/>
    <n v="162.58000000000001"/>
    <n v="19632"/>
    <n v="757"/>
    <n v="49"/>
    <n v="2"/>
    <n v="124.28"/>
    <x v="1"/>
    <x v="0"/>
    <s v="Display"/>
    <s v="Ad Creative 4"/>
    <x v="1"/>
    <n v="3.8559494702526488E-2"/>
    <n v="4.0816326530612242E-2"/>
    <n v="3.3179591836734694"/>
    <n v="0.76442366834789022"/>
    <x v="2"/>
  </r>
  <r>
    <x v="2"/>
    <x v="0"/>
    <s v="CMP-7606"/>
    <x v="0"/>
    <x v="9"/>
    <n v="211.56"/>
    <n v="23977"/>
    <n v="1286"/>
    <n v="28"/>
    <n v="10"/>
    <n v="1892.87"/>
    <x v="2"/>
    <x v="4"/>
    <s v="Feed"/>
    <s v="Ad Creative 8"/>
    <x v="4"/>
    <n v="5.3634733286065814E-2"/>
    <n v="0.35714285714285715"/>
    <n v="7.555714285714286"/>
    <n v="8.9472017394592545"/>
    <x v="0"/>
  </r>
  <r>
    <x v="23"/>
    <x v="4"/>
    <s v="CMP-5757"/>
    <x v="0"/>
    <x v="5"/>
    <n v="69.239999999999995"/>
    <n v="7405"/>
    <n v="227"/>
    <n v="25"/>
    <n v="13"/>
    <n v="423.45"/>
    <x v="4"/>
    <x v="1"/>
    <s v="Search"/>
    <s v="Ad Creative 10"/>
    <x v="0"/>
    <n v="3.0654962862930454E-2"/>
    <n v="0.52"/>
    <n v="2.7695999999999996"/>
    <n v="6.115684575389948"/>
    <x v="1"/>
  </r>
  <r>
    <x v="4"/>
    <x v="1"/>
    <s v="CMP-5253"/>
    <x v="1"/>
    <x v="10"/>
    <n v="91.67"/>
    <n v="23059"/>
    <n v="972"/>
    <n v="44"/>
    <n v="12"/>
    <n v="730.19"/>
    <x v="3"/>
    <x v="0"/>
    <s v="Search"/>
    <s v="Ad Creative 3"/>
    <x v="1"/>
    <n v="4.2152738627000301E-2"/>
    <n v="0.27272727272727271"/>
    <n v="2.083409090909091"/>
    <n v="7.9654194392931172"/>
    <x v="0"/>
  </r>
  <r>
    <x v="37"/>
    <x v="3"/>
    <s v="CMP-0885"/>
    <x v="1"/>
    <x v="2"/>
    <n v="45.89"/>
    <n v="1122"/>
    <n v="70"/>
    <n v="29"/>
    <n v="9"/>
    <n v="1043.69"/>
    <x v="3"/>
    <x v="2"/>
    <s v="Feed"/>
    <s v="Ad Creative 7"/>
    <x v="1"/>
    <n v="6.2388591800356503E-2"/>
    <n v="0.31034482758620691"/>
    <n v="1.5824137931034483"/>
    <n v="22.743299193724123"/>
    <x v="2"/>
  </r>
  <r>
    <x v="28"/>
    <x v="2"/>
    <s v="CMP-3442"/>
    <x v="0"/>
    <x v="5"/>
    <n v="109.06"/>
    <n v="11599"/>
    <n v="235"/>
    <n v="25"/>
    <n v="17"/>
    <n v="3324.7"/>
    <x v="3"/>
    <x v="1"/>
    <s v="Search"/>
    <s v="Ad Creative 6"/>
    <x v="4"/>
    <n v="2.0260367273040779E-2"/>
    <n v="0.68"/>
    <n v="4.3624000000000001"/>
    <n v="30.485054098661283"/>
    <x v="0"/>
  </r>
  <r>
    <x v="45"/>
    <x v="1"/>
    <s v="CMP-8918"/>
    <x v="1"/>
    <x v="6"/>
    <n v="67.59"/>
    <n v="15015"/>
    <n v="274"/>
    <n v="27"/>
    <n v="24"/>
    <n v="2795.47"/>
    <x v="1"/>
    <x v="3"/>
    <s v="Feed"/>
    <s v="Ad Creative 8"/>
    <x v="1"/>
    <n v="1.824841824841825E-2"/>
    <n v="0.88888888888888884"/>
    <n v="2.5033333333333334"/>
    <n v="41.35922473738718"/>
    <x v="1"/>
  </r>
  <r>
    <x v="75"/>
    <x v="1"/>
    <s v="CMP-9911"/>
    <x v="1"/>
    <x v="9"/>
    <n v="156.69999999999999"/>
    <n v="20964"/>
    <n v="1546"/>
    <n v="30"/>
    <n v="27"/>
    <n v="3261.46"/>
    <x v="4"/>
    <x v="4"/>
    <s v="Stories"/>
    <s v="Ad Creative 9"/>
    <x v="1"/>
    <n v="7.3745468422056856E-2"/>
    <n v="0.9"/>
    <n v="5.2233333333333327"/>
    <n v="20.813401403956608"/>
    <x v="1"/>
  </r>
  <r>
    <x v="44"/>
    <x v="0"/>
    <s v="CMP-5645"/>
    <x v="1"/>
    <x v="5"/>
    <n v="46.86"/>
    <n v="26726"/>
    <n v="944"/>
    <n v="19"/>
    <n v="10"/>
    <n v="856.35"/>
    <x v="1"/>
    <x v="1"/>
    <s v="Feed"/>
    <s v="Ad Creative 10"/>
    <x v="1"/>
    <n v="3.5321409863054702E-2"/>
    <n v="0.52631578947368418"/>
    <n v="2.466315789473684"/>
    <n v="18.274647887323944"/>
    <x v="0"/>
  </r>
  <r>
    <x v="36"/>
    <x v="2"/>
    <s v="CMP-1677"/>
    <x v="1"/>
    <x v="4"/>
    <n v="122.34"/>
    <n v="21600"/>
    <n v="1878"/>
    <n v="18"/>
    <n v="6"/>
    <n v="1051.02"/>
    <x v="2"/>
    <x v="2"/>
    <s v="Stories"/>
    <s v="Ad Creative 9"/>
    <x v="3"/>
    <n v="8.6944444444444449E-2"/>
    <n v="0.33333333333333331"/>
    <n v="6.7966666666666669"/>
    <n v="8.5909759686120637"/>
    <x v="0"/>
  </r>
  <r>
    <x v="22"/>
    <x v="4"/>
    <s v="CMP-8872"/>
    <x v="1"/>
    <x v="13"/>
    <n v="254.23"/>
    <n v="27722"/>
    <n v="1830"/>
    <n v="23"/>
    <n v="21"/>
    <n v="678.03"/>
    <x v="1"/>
    <x v="0"/>
    <s v="Feed"/>
    <s v="Ad Creative 4"/>
    <x v="1"/>
    <n v="6.6012553206839339E-2"/>
    <n v="0.91304347826086951"/>
    <n v="11.053478260869564"/>
    <n v="2.66699445384101"/>
    <x v="2"/>
  </r>
  <r>
    <x v="69"/>
    <x v="4"/>
    <s v="CMP-2996"/>
    <x v="1"/>
    <x v="1"/>
    <n v="73.95"/>
    <n v="13099"/>
    <n v="1019"/>
    <n v="12"/>
    <n v="12"/>
    <n v="587.88"/>
    <x v="1"/>
    <x v="1"/>
    <s v="Display"/>
    <s v="Ad Creative 5"/>
    <x v="0"/>
    <n v="7.7792197877700586E-2"/>
    <n v="1"/>
    <n v="6.1625000000000005"/>
    <n v="7.9496957403651116"/>
    <x v="2"/>
  </r>
  <r>
    <x v="64"/>
    <x v="2"/>
    <s v="CMP-3279"/>
    <x v="1"/>
    <x v="12"/>
    <n v="261.57"/>
    <n v="3479"/>
    <n v="289"/>
    <n v="32"/>
    <n v="16"/>
    <n v="2756.52"/>
    <x v="3"/>
    <x v="4"/>
    <s v="Search"/>
    <s v="Ad Creative 6"/>
    <x v="0"/>
    <n v="8.3069847657372811E-2"/>
    <n v="0.5"/>
    <n v="8.1740624999999998"/>
    <n v="10.538364491340751"/>
    <x v="2"/>
  </r>
  <r>
    <x v="46"/>
    <x v="1"/>
    <s v="CMP-5421"/>
    <x v="0"/>
    <x v="2"/>
    <n v="131.53"/>
    <n v="22724"/>
    <n v="821"/>
    <n v="41"/>
    <n v="41"/>
    <n v="4039.22"/>
    <x v="2"/>
    <x v="2"/>
    <s v="Feed"/>
    <s v="Ad Creative 5"/>
    <x v="1"/>
    <n v="3.6129202605175145E-2"/>
    <n v="1"/>
    <n v="3.2080487804878048"/>
    <n v="30.709495932486885"/>
    <x v="1"/>
  </r>
  <r>
    <x v="38"/>
    <x v="4"/>
    <s v="CMP-1423"/>
    <x v="0"/>
    <x v="3"/>
    <n v="263.02"/>
    <n v="26419"/>
    <n v="1927"/>
    <n v="18"/>
    <n v="12"/>
    <n v="1317.63"/>
    <x v="2"/>
    <x v="3"/>
    <s v="Search"/>
    <s v="Ad Creative 10"/>
    <x v="3"/>
    <n v="7.2939929596123998E-2"/>
    <n v="0.66666666666666663"/>
    <n v="14.612222222222222"/>
    <n v="5.0096190403771583"/>
    <x v="0"/>
  </r>
  <r>
    <x v="42"/>
    <x v="0"/>
    <s v="CMP-1041"/>
    <x v="1"/>
    <x v="11"/>
    <n v="62.14"/>
    <n v="17063"/>
    <n v="307"/>
    <n v="42"/>
    <n v="33"/>
    <n v="2689.06"/>
    <x v="0"/>
    <x v="1"/>
    <s v="Stories"/>
    <s v="Ad Creative 10"/>
    <x v="1"/>
    <n v="1.7992146750278382E-2"/>
    <n v="0.7857142857142857"/>
    <n v="1.4795238095238095"/>
    <n v="43.274219504345027"/>
    <x v="2"/>
  </r>
  <r>
    <x v="5"/>
    <x v="4"/>
    <s v="CMP-9411"/>
    <x v="1"/>
    <x v="10"/>
    <n v="259.8"/>
    <n v="14538"/>
    <n v="1190"/>
    <n v="25"/>
    <n v="10"/>
    <n v="1549.42"/>
    <x v="2"/>
    <x v="0"/>
    <s v="Search"/>
    <s v="Ad Creative 10"/>
    <x v="3"/>
    <n v="8.1854450405832987E-2"/>
    <n v="0.4"/>
    <n v="10.392000000000001"/>
    <n v="5.9638953040800615"/>
    <x v="2"/>
  </r>
  <r>
    <x v="21"/>
    <x v="4"/>
    <s v="CMP-3330"/>
    <x v="0"/>
    <x v="1"/>
    <n v="183.74"/>
    <n v="1474"/>
    <n v="77"/>
    <n v="18"/>
    <n v="10"/>
    <n v="623.6"/>
    <x v="4"/>
    <x v="1"/>
    <s v="Search"/>
    <s v="Ad Creative 8"/>
    <x v="4"/>
    <n v="5.2238805970149252E-2"/>
    <n v="0.55555555555555558"/>
    <n v="10.207777777777778"/>
    <n v="3.3939262000653097"/>
    <x v="1"/>
  </r>
  <r>
    <x v="16"/>
    <x v="2"/>
    <s v="CMP-9865"/>
    <x v="1"/>
    <x v="2"/>
    <n v="278.64"/>
    <n v="19520"/>
    <n v="984"/>
    <n v="41"/>
    <n v="41"/>
    <n v="6926.58"/>
    <x v="0"/>
    <x v="2"/>
    <s v="Feed"/>
    <s v="Ad Creative 4"/>
    <x v="4"/>
    <n v="5.0409836065573768E-2"/>
    <n v="1"/>
    <n v="6.7960975609756096"/>
    <n v="24.858527131782946"/>
    <x v="1"/>
  </r>
  <r>
    <x v="32"/>
    <x v="0"/>
    <s v="CMP-3874"/>
    <x v="0"/>
    <x v="2"/>
    <n v="60.4"/>
    <n v="22631"/>
    <n v="844"/>
    <n v="22"/>
    <n v="6"/>
    <n v="1191.52"/>
    <x v="0"/>
    <x v="2"/>
    <s v="Stories"/>
    <s v="Ad Creative 7"/>
    <x v="4"/>
    <n v="3.7293977287791082E-2"/>
    <n v="0.27272727272727271"/>
    <n v="2.7454545454545456"/>
    <n v="19.727152317880794"/>
    <x v="1"/>
  </r>
  <r>
    <x v="22"/>
    <x v="1"/>
    <s v="CMP-5136"/>
    <x v="1"/>
    <x v="1"/>
    <n v="295.58"/>
    <n v="4648"/>
    <n v="271"/>
    <n v="26"/>
    <n v="6"/>
    <n v="1184.3800000000001"/>
    <x v="4"/>
    <x v="1"/>
    <s v="Search"/>
    <s v="Ad Creative 5"/>
    <x v="1"/>
    <n v="5.8304647160068848E-2"/>
    <n v="0.23076923076923078"/>
    <n v="11.368461538461538"/>
    <n v="4.0069693483997568"/>
    <x v="2"/>
  </r>
  <r>
    <x v="72"/>
    <x v="4"/>
    <s v="CMP-8693"/>
    <x v="0"/>
    <x v="4"/>
    <n v="21.79"/>
    <n v="22190"/>
    <n v="1869"/>
    <n v="10"/>
    <n v="1"/>
    <n v="104.03"/>
    <x v="3"/>
    <x v="2"/>
    <s v="Search"/>
    <s v="Ad Creative 1"/>
    <x v="1"/>
    <n v="8.4227129337539439E-2"/>
    <n v="0.1"/>
    <n v="2.1789999999999998"/>
    <n v="4.774208352455255"/>
    <x v="2"/>
  </r>
  <r>
    <x v="70"/>
    <x v="0"/>
    <s v="CMP-7101"/>
    <x v="0"/>
    <x v="8"/>
    <n v="33.75"/>
    <n v="26743"/>
    <n v="2447"/>
    <n v="17"/>
    <n v="14"/>
    <n v="1172.46"/>
    <x v="4"/>
    <x v="2"/>
    <s v="Stories"/>
    <s v="Ad Creative 2"/>
    <x v="1"/>
    <n v="9.1500579590920991E-2"/>
    <n v="0.82352941176470584"/>
    <n v="1.9852941176470589"/>
    <n v="34.739555555555555"/>
    <x v="1"/>
  </r>
  <r>
    <x v="53"/>
    <x v="0"/>
    <s v="CMP-1813"/>
    <x v="0"/>
    <x v="12"/>
    <n v="84.93"/>
    <n v="10155"/>
    <n v="344"/>
    <n v="10"/>
    <n v="3"/>
    <n v="203.25"/>
    <x v="2"/>
    <x v="4"/>
    <s v="Display"/>
    <s v="Ad Creative 3"/>
    <x v="3"/>
    <n v="3.3874938453963561E-2"/>
    <n v="0.3"/>
    <n v="8.4930000000000003"/>
    <n v="2.3931472977746377"/>
    <x v="1"/>
  </r>
  <r>
    <x v="79"/>
    <x v="2"/>
    <s v="CMP-9384"/>
    <x v="0"/>
    <x v="7"/>
    <n v="101.3"/>
    <n v="5180"/>
    <n v="143"/>
    <n v="20"/>
    <n v="14"/>
    <n v="1948.12"/>
    <x v="2"/>
    <x v="4"/>
    <s v="Feed"/>
    <s v="Ad Creative 1"/>
    <x v="1"/>
    <n v="2.7606177606177607E-2"/>
    <n v="0.7"/>
    <n v="5.0649999999999995"/>
    <n v="19.231194471865745"/>
    <x v="0"/>
  </r>
  <r>
    <x v="6"/>
    <x v="4"/>
    <s v="CMP-0773"/>
    <x v="1"/>
    <x v="10"/>
    <n v="31.73"/>
    <n v="7361"/>
    <n v="555"/>
    <n v="11"/>
    <n v="4"/>
    <n v="647.66"/>
    <x v="2"/>
    <x v="0"/>
    <s v="Feed"/>
    <s v="Ad Creative 3"/>
    <x v="0"/>
    <n v="7.539736448852058E-2"/>
    <n v="0.36363636363636365"/>
    <n v="2.8845454545454547"/>
    <n v="20.411597856917741"/>
    <x v="0"/>
  </r>
  <r>
    <x v="59"/>
    <x v="0"/>
    <s v="CMP-3638"/>
    <x v="1"/>
    <x v="1"/>
    <n v="235.73"/>
    <n v="29221"/>
    <n v="2060"/>
    <n v="49"/>
    <n v="2"/>
    <n v="108.69"/>
    <x v="1"/>
    <x v="1"/>
    <s v="Search"/>
    <s v="Ad Creative 2"/>
    <x v="2"/>
    <n v="7.0497245131925665E-2"/>
    <n v="4.0816326530612242E-2"/>
    <n v="4.8108163265306123"/>
    <n v="0.46107835235226746"/>
    <x v="2"/>
  </r>
  <r>
    <x v="39"/>
    <x v="2"/>
    <s v="CMP-1536"/>
    <x v="1"/>
    <x v="2"/>
    <n v="122.9"/>
    <n v="2744"/>
    <n v="169"/>
    <n v="10"/>
    <n v="6"/>
    <n v="996.86"/>
    <x v="1"/>
    <x v="2"/>
    <s v="Display"/>
    <s v="Ad Creative 7"/>
    <x v="3"/>
    <n v="6.1588921282798831E-2"/>
    <n v="0.6"/>
    <n v="12.290000000000001"/>
    <n v="8.1111472742066724"/>
    <x v="0"/>
  </r>
  <r>
    <x v="8"/>
    <x v="0"/>
    <s v="CMP-8820"/>
    <x v="1"/>
    <x v="0"/>
    <n v="208.97"/>
    <n v="1286"/>
    <n v="126"/>
    <n v="18"/>
    <n v="10"/>
    <n v="1566.02"/>
    <x v="0"/>
    <x v="0"/>
    <s v="Search"/>
    <s v="Ad Creative 8"/>
    <x v="3"/>
    <n v="9.7978227060653192E-2"/>
    <n v="0.55555555555555558"/>
    <n v="11.609444444444444"/>
    <n v="7.4939943532564479"/>
    <x v="2"/>
  </r>
  <r>
    <x v="14"/>
    <x v="1"/>
    <s v="CMP-4778"/>
    <x v="1"/>
    <x v="1"/>
    <n v="53.46"/>
    <n v="10385"/>
    <n v="301"/>
    <n v="29"/>
    <n v="6"/>
    <n v="338.46"/>
    <x v="2"/>
    <x v="1"/>
    <s v="Stories"/>
    <s v="Ad Creative 10"/>
    <x v="0"/>
    <n v="2.8984111699566682E-2"/>
    <n v="0.20689655172413793"/>
    <n v="1.8434482758620689"/>
    <n v="6.3310886644219977"/>
    <x v="2"/>
  </r>
  <r>
    <x v="18"/>
    <x v="1"/>
    <s v="CMP-3296"/>
    <x v="0"/>
    <x v="6"/>
    <n v="252.91"/>
    <n v="16567"/>
    <n v="961"/>
    <n v="11"/>
    <n v="7"/>
    <n v="402.93"/>
    <x v="0"/>
    <x v="3"/>
    <s v="Feed"/>
    <s v="Ad Creative 2"/>
    <x v="2"/>
    <n v="5.8006881149272653E-2"/>
    <n v="0.63636363636363635"/>
    <n v="22.991818181818182"/>
    <n v="1.5931754379028114"/>
    <x v="0"/>
  </r>
  <r>
    <x v="56"/>
    <x v="1"/>
    <s v="CMP-9328"/>
    <x v="1"/>
    <x v="9"/>
    <n v="44.83"/>
    <n v="24877"/>
    <n v="2064"/>
    <n v="46"/>
    <n v="34"/>
    <n v="2552.5"/>
    <x v="2"/>
    <x v="4"/>
    <s v="Feed"/>
    <s v="Ad Creative 9"/>
    <x v="3"/>
    <n v="8.2968203561522694E-2"/>
    <n v="0.73913043478260865"/>
    <n v="0.97456521739130431"/>
    <n v="56.937318759759094"/>
    <x v="2"/>
  </r>
  <r>
    <x v="39"/>
    <x v="1"/>
    <s v="CMP-5724"/>
    <x v="0"/>
    <x v="13"/>
    <n v="112.32"/>
    <n v="9327"/>
    <n v="760"/>
    <n v="40"/>
    <n v="16"/>
    <n v="2921.15"/>
    <x v="0"/>
    <x v="0"/>
    <s v="Stories"/>
    <s v="Ad Creative 4"/>
    <x v="1"/>
    <n v="8.1483864050605773E-2"/>
    <n v="0.4"/>
    <n v="2.8079999999999998"/>
    <n v="26.007389601139604"/>
    <x v="0"/>
  </r>
  <r>
    <x v="31"/>
    <x v="3"/>
    <s v="CMP-1674"/>
    <x v="1"/>
    <x v="9"/>
    <n v="34.950000000000003"/>
    <n v="24500"/>
    <n v="1967"/>
    <n v="17"/>
    <n v="12"/>
    <n v="2251.94"/>
    <x v="1"/>
    <x v="4"/>
    <s v="Feed"/>
    <s v="Ad Creative 7"/>
    <x v="2"/>
    <n v="8.028571428571428E-2"/>
    <n v="0.70588235294117652"/>
    <n v="2.0558823529411767"/>
    <n v="64.433190271816883"/>
    <x v="2"/>
  </r>
  <r>
    <x v="8"/>
    <x v="0"/>
    <s v="CMP-9091"/>
    <x v="0"/>
    <x v="7"/>
    <n v="52.63"/>
    <n v="18348"/>
    <n v="67"/>
    <n v="49"/>
    <n v="47"/>
    <n v="8758.4500000000007"/>
    <x v="0"/>
    <x v="4"/>
    <s v="Display"/>
    <s v="Ad Creative 3"/>
    <x v="0"/>
    <n v="3.6516241552212777E-3"/>
    <n v="0.95918367346938771"/>
    <n v="1.0740816326530613"/>
    <n v="166.41554246627399"/>
    <x v="2"/>
  </r>
  <r>
    <x v="83"/>
    <x v="3"/>
    <s v="CMP-7052"/>
    <x v="1"/>
    <x v="10"/>
    <n v="161.77000000000001"/>
    <n v="10999"/>
    <n v="781"/>
    <n v="36"/>
    <n v="17"/>
    <n v="1160.75"/>
    <x v="3"/>
    <x v="0"/>
    <s v="Feed"/>
    <s v="Ad Creative 7"/>
    <x v="2"/>
    <n v="7.1006455132284749E-2"/>
    <n v="0.47222222222222221"/>
    <n v="4.493611111111111"/>
    <n v="7.175310626197688"/>
    <x v="0"/>
  </r>
  <r>
    <x v="35"/>
    <x v="3"/>
    <s v="CMP-7260"/>
    <x v="0"/>
    <x v="10"/>
    <n v="96.37"/>
    <n v="5133"/>
    <n v="360"/>
    <n v="17"/>
    <n v="17"/>
    <n v="1576.97"/>
    <x v="2"/>
    <x v="0"/>
    <s v="Display"/>
    <s v="Ad Creative 9"/>
    <x v="3"/>
    <n v="7.0134424313267094E-2"/>
    <n v="1"/>
    <n v="5.6688235294117648"/>
    <n v="16.363702397011519"/>
    <x v="2"/>
  </r>
  <r>
    <x v="48"/>
    <x v="2"/>
    <s v="CMP-3659"/>
    <x v="0"/>
    <x v="14"/>
    <n v="148.07"/>
    <n v="6816"/>
    <n v="607"/>
    <n v="21"/>
    <n v="5"/>
    <n v="393.38"/>
    <x v="3"/>
    <x v="3"/>
    <s v="Stories"/>
    <s v="Ad Creative 5"/>
    <x v="0"/>
    <n v="8.9055164319248828E-2"/>
    <n v="0.23809523809523808"/>
    <n v="7.0509523809523804"/>
    <n v="2.6567164179104479"/>
    <x v="0"/>
  </r>
  <r>
    <x v="2"/>
    <x v="3"/>
    <s v="CMP-9874"/>
    <x v="0"/>
    <x v="3"/>
    <n v="224.06"/>
    <n v="25860"/>
    <n v="1260"/>
    <n v="48"/>
    <n v="25"/>
    <n v="4788.21"/>
    <x v="1"/>
    <x v="3"/>
    <s v="Display"/>
    <s v="Ad Creative 9"/>
    <x v="2"/>
    <n v="4.8723897911832945E-2"/>
    <n v="0.52083333333333337"/>
    <n v="4.6679166666666667"/>
    <n v="21.370213335713647"/>
    <x v="0"/>
  </r>
  <r>
    <x v="28"/>
    <x v="1"/>
    <s v="CMP-5540"/>
    <x v="0"/>
    <x v="7"/>
    <n v="276.72000000000003"/>
    <n v="19560"/>
    <n v="1911"/>
    <n v="39"/>
    <n v="17"/>
    <n v="727.38"/>
    <x v="1"/>
    <x v="4"/>
    <s v="Feed"/>
    <s v="Ad Creative 8"/>
    <x v="4"/>
    <n v="9.769938650306749E-2"/>
    <n v="0.4358974358974359"/>
    <n v="7.0953846153846163"/>
    <n v="2.6285776235906329"/>
    <x v="0"/>
  </r>
  <r>
    <x v="61"/>
    <x v="2"/>
    <s v="CMP-6363"/>
    <x v="0"/>
    <x v="3"/>
    <n v="293.14"/>
    <n v="10230"/>
    <n v="804"/>
    <n v="20"/>
    <n v="16"/>
    <n v="2418.7600000000002"/>
    <x v="0"/>
    <x v="3"/>
    <s v="Search"/>
    <s v="Ad Creative 3"/>
    <x v="1"/>
    <n v="7.859237536656892E-2"/>
    <n v="0.8"/>
    <n v="14.657"/>
    <n v="8.2512110254485922"/>
    <x v="1"/>
  </r>
  <r>
    <x v="59"/>
    <x v="4"/>
    <s v="CMP-4420"/>
    <x v="0"/>
    <x v="4"/>
    <n v="144.22"/>
    <n v="25840"/>
    <n v="466"/>
    <n v="10"/>
    <n v="6"/>
    <n v="946.08"/>
    <x v="0"/>
    <x v="2"/>
    <s v="Search"/>
    <s v="Ad Creative 4"/>
    <x v="0"/>
    <n v="1.803405572755418E-2"/>
    <n v="0.6"/>
    <n v="14.422000000000001"/>
    <n v="6.5599778116766059"/>
    <x v="2"/>
  </r>
  <r>
    <x v="40"/>
    <x v="2"/>
    <s v="CMP-5612"/>
    <x v="0"/>
    <x v="11"/>
    <n v="216.34"/>
    <n v="6473"/>
    <n v="640"/>
    <n v="11"/>
    <n v="5"/>
    <n v="417.95"/>
    <x v="0"/>
    <x v="1"/>
    <s v="Search"/>
    <s v="Ad Creative 4"/>
    <x v="4"/>
    <n v="9.8872238529275458E-2"/>
    <n v="0.45454545454545453"/>
    <n v="19.667272727272728"/>
    <n v="1.9319127299620966"/>
    <x v="1"/>
  </r>
  <r>
    <x v="32"/>
    <x v="2"/>
    <s v="CMP-2382"/>
    <x v="0"/>
    <x v="12"/>
    <n v="183.77"/>
    <n v="23299"/>
    <n v="1929"/>
    <n v="32"/>
    <n v="4"/>
    <n v="680.47"/>
    <x v="4"/>
    <x v="4"/>
    <s v="Display"/>
    <s v="Ad Creative 3"/>
    <x v="3"/>
    <n v="8.2793252929310265E-2"/>
    <n v="0.125"/>
    <n v="5.7428125000000003"/>
    <n v="3.7028350655710942"/>
    <x v="1"/>
  </r>
  <r>
    <x v="49"/>
    <x v="0"/>
    <s v="CMP-0457"/>
    <x v="0"/>
    <x v="9"/>
    <n v="152.41"/>
    <n v="13505"/>
    <n v="891"/>
    <n v="38"/>
    <n v="9"/>
    <n v="593.96"/>
    <x v="3"/>
    <x v="4"/>
    <s v="Stories"/>
    <s v="Ad Creative 8"/>
    <x v="4"/>
    <n v="6.5975564605701587E-2"/>
    <n v="0.23684210526315788"/>
    <n v="4.01078947368421"/>
    <n v="3.8971196115740439"/>
    <x v="1"/>
  </r>
  <r>
    <x v="65"/>
    <x v="2"/>
    <s v="CMP-1919"/>
    <x v="1"/>
    <x v="6"/>
    <n v="185.25"/>
    <n v="27654"/>
    <n v="809"/>
    <n v="30"/>
    <n v="26"/>
    <n v="812.62"/>
    <x v="1"/>
    <x v="3"/>
    <s v="Search"/>
    <s v="Ad Creative 2"/>
    <x v="0"/>
    <n v="2.9254357416648585E-2"/>
    <n v="0.8666666666666667"/>
    <n v="6.1749999999999998"/>
    <n v="4.3866126855600536"/>
    <x v="1"/>
  </r>
  <r>
    <x v="48"/>
    <x v="4"/>
    <s v="CMP-1120"/>
    <x v="1"/>
    <x v="1"/>
    <n v="223.82"/>
    <n v="15925"/>
    <n v="835"/>
    <n v="25"/>
    <n v="18"/>
    <n v="2621.93"/>
    <x v="0"/>
    <x v="1"/>
    <s v="Display"/>
    <s v="Ad Creative 10"/>
    <x v="1"/>
    <n v="5.2433281004709578E-2"/>
    <n v="0.72"/>
    <n v="8.9527999999999999"/>
    <n v="11.714458046644625"/>
    <x v="0"/>
  </r>
  <r>
    <x v="86"/>
    <x v="1"/>
    <s v="CMP-5814"/>
    <x v="0"/>
    <x v="14"/>
    <n v="42.8"/>
    <n v="7605"/>
    <n v="518"/>
    <n v="23"/>
    <n v="5"/>
    <n v="984.56"/>
    <x v="0"/>
    <x v="3"/>
    <s v="Search"/>
    <s v="Ad Creative 8"/>
    <x v="4"/>
    <n v="6.8113083497698887E-2"/>
    <n v="0.21739130434782608"/>
    <n v="1.8608695652173912"/>
    <n v="23.003738317757009"/>
    <x v="2"/>
  </r>
  <r>
    <x v="3"/>
    <x v="1"/>
    <s v="CMP-5760"/>
    <x v="0"/>
    <x v="6"/>
    <n v="52.93"/>
    <n v="19063"/>
    <n v="1012"/>
    <n v="23"/>
    <n v="19"/>
    <n v="3044.11"/>
    <x v="0"/>
    <x v="3"/>
    <s v="Search"/>
    <s v="Ad Creative 4"/>
    <x v="3"/>
    <n v="5.3087132140796307E-2"/>
    <n v="0.82608695652173914"/>
    <n v="2.3013043478260871"/>
    <n v="57.511996977139624"/>
    <x v="1"/>
  </r>
  <r>
    <x v="40"/>
    <x v="0"/>
    <s v="CMP-1948"/>
    <x v="1"/>
    <x v="12"/>
    <n v="229.46"/>
    <n v="27891"/>
    <n v="209"/>
    <n v="39"/>
    <n v="21"/>
    <n v="1194.0999999999999"/>
    <x v="4"/>
    <x v="4"/>
    <s v="Display"/>
    <s v="Ad Creative 9"/>
    <x v="2"/>
    <n v="7.4934566706105913E-3"/>
    <n v="0.53846153846153844"/>
    <n v="5.8835897435897442"/>
    <n v="5.2039571167087937"/>
    <x v="1"/>
  </r>
  <r>
    <x v="87"/>
    <x v="0"/>
    <s v="CMP-4860"/>
    <x v="1"/>
    <x v="5"/>
    <n v="103.99"/>
    <n v="1726"/>
    <n v="57"/>
    <n v="14"/>
    <n v="9"/>
    <n v="1528.74"/>
    <x v="4"/>
    <x v="1"/>
    <s v="Search"/>
    <s v="Ad Creative 9"/>
    <x v="2"/>
    <n v="3.3024333719582848E-2"/>
    <n v="0.6428571428571429"/>
    <n v="7.4278571428571425"/>
    <n v="14.700836618905665"/>
    <x v="0"/>
  </r>
  <r>
    <x v="61"/>
    <x v="0"/>
    <s v="CMP-6357"/>
    <x v="0"/>
    <x v="7"/>
    <n v="257.83"/>
    <n v="15236"/>
    <n v="207"/>
    <n v="18"/>
    <n v="14"/>
    <n v="2688.18"/>
    <x v="1"/>
    <x v="4"/>
    <s v="Display"/>
    <s v="Ad Creative 6"/>
    <x v="1"/>
    <n v="1.3586243108427409E-2"/>
    <n v="0.77777777777777779"/>
    <n v="14.323888888888888"/>
    <n v="10.426172284063142"/>
    <x v="1"/>
  </r>
  <r>
    <x v="63"/>
    <x v="2"/>
    <s v="CMP-3688"/>
    <x v="1"/>
    <x v="12"/>
    <n v="31.83"/>
    <n v="5721"/>
    <n v="57"/>
    <n v="35"/>
    <n v="30"/>
    <n v="955.44"/>
    <x v="0"/>
    <x v="4"/>
    <s v="Search"/>
    <s v="Ad Creative 6"/>
    <x v="0"/>
    <n v="9.9632931305715777E-3"/>
    <n v="0.8571428571428571"/>
    <n v="0.90942857142857136"/>
    <n v="30.016965127238457"/>
    <x v="1"/>
  </r>
  <r>
    <x v="31"/>
    <x v="1"/>
    <s v="CMP-9720"/>
    <x v="0"/>
    <x v="3"/>
    <n v="74.78"/>
    <n v="18638"/>
    <n v="377"/>
    <n v="41"/>
    <n v="24"/>
    <n v="2742.12"/>
    <x v="1"/>
    <x v="3"/>
    <s v="Search"/>
    <s v="Ad Creative 8"/>
    <x v="3"/>
    <n v="2.0227492220195299E-2"/>
    <n v="0.58536585365853655"/>
    <n v="1.8239024390243903"/>
    <n v="36.669162877774802"/>
    <x v="2"/>
  </r>
  <r>
    <x v="28"/>
    <x v="0"/>
    <s v="CMP-0779"/>
    <x v="0"/>
    <x v="1"/>
    <n v="299.8"/>
    <n v="1467"/>
    <n v="107"/>
    <n v="38"/>
    <n v="36"/>
    <n v="2785.22"/>
    <x v="4"/>
    <x v="1"/>
    <s v="Search"/>
    <s v="Ad Creative 5"/>
    <x v="3"/>
    <n v="7.2937968643490114E-2"/>
    <n v="0.94736842105263153"/>
    <n v="7.8894736842105262"/>
    <n v="9.2902601734489654"/>
    <x v="0"/>
  </r>
  <r>
    <x v="43"/>
    <x v="4"/>
    <s v="CMP-2718"/>
    <x v="0"/>
    <x v="0"/>
    <n v="252.84"/>
    <n v="2385"/>
    <n v="132"/>
    <n v="39"/>
    <n v="16"/>
    <n v="1962.12"/>
    <x v="2"/>
    <x v="0"/>
    <s v="Display"/>
    <s v="Ad Creative 9"/>
    <x v="2"/>
    <n v="5.5345911949685536E-2"/>
    <n v="0.41025641025641024"/>
    <n v="6.483076923076923"/>
    <n v="7.7603227337446601"/>
    <x v="2"/>
  </r>
  <r>
    <x v="59"/>
    <x v="3"/>
    <s v="CMP-0406"/>
    <x v="0"/>
    <x v="14"/>
    <n v="113.36"/>
    <n v="17047"/>
    <n v="870"/>
    <n v="42"/>
    <n v="20"/>
    <n v="2201.11"/>
    <x v="1"/>
    <x v="3"/>
    <s v="Feed"/>
    <s v="Ad Creative 10"/>
    <x v="0"/>
    <n v="5.1035372792866782E-2"/>
    <n v="0.47619047619047616"/>
    <n v="2.6990476190476191"/>
    <n v="19.416990119971771"/>
    <x v="2"/>
  </r>
  <r>
    <x v="21"/>
    <x v="1"/>
    <s v="CMP-6881"/>
    <x v="1"/>
    <x v="4"/>
    <n v="228.25"/>
    <n v="6520"/>
    <n v="113"/>
    <n v="23"/>
    <n v="8"/>
    <n v="696.47"/>
    <x v="0"/>
    <x v="2"/>
    <s v="Stories"/>
    <s v="Ad Creative 8"/>
    <x v="3"/>
    <n v="1.7331288343558283E-2"/>
    <n v="0.34782608695652173"/>
    <n v="9.9239130434782616"/>
    <n v="3.051347207009858"/>
    <x v="1"/>
  </r>
  <r>
    <x v="33"/>
    <x v="3"/>
    <s v="CMP-8303"/>
    <x v="0"/>
    <x v="2"/>
    <n v="124.73"/>
    <n v="27080"/>
    <n v="232"/>
    <n v="39"/>
    <n v="25"/>
    <n v="2030.25"/>
    <x v="3"/>
    <x v="2"/>
    <s v="Stories"/>
    <s v="Ad Creative 10"/>
    <x v="4"/>
    <n v="8.5672082717872973E-3"/>
    <n v="0.64102564102564108"/>
    <n v="3.1982051282051285"/>
    <n v="16.277158662711457"/>
    <x v="0"/>
  </r>
  <r>
    <x v="43"/>
    <x v="3"/>
    <s v="CMP-5874"/>
    <x v="1"/>
    <x v="12"/>
    <n v="22.67"/>
    <n v="23390"/>
    <n v="188"/>
    <n v="18"/>
    <n v="14"/>
    <n v="1150.17"/>
    <x v="0"/>
    <x v="4"/>
    <s v="Feed"/>
    <s v="Ad Creative 8"/>
    <x v="2"/>
    <n v="8.0376229157759719E-3"/>
    <n v="0.77777777777777779"/>
    <n v="1.2594444444444446"/>
    <n v="50.735333039258933"/>
    <x v="2"/>
  </r>
  <r>
    <x v="27"/>
    <x v="2"/>
    <s v="CMP-6399"/>
    <x v="0"/>
    <x v="0"/>
    <n v="177.89"/>
    <n v="10733"/>
    <n v="485"/>
    <n v="27"/>
    <n v="7"/>
    <n v="454.97"/>
    <x v="4"/>
    <x v="0"/>
    <s v="Display"/>
    <s v="Ad Creative 10"/>
    <x v="0"/>
    <n v="4.5187738749650611E-2"/>
    <n v="0.25925925925925924"/>
    <n v="6.5885185185185184"/>
    <n v="2.5575917701950646"/>
    <x v="0"/>
  </r>
  <r>
    <x v="33"/>
    <x v="0"/>
    <s v="CMP-5000"/>
    <x v="0"/>
    <x v="3"/>
    <n v="162.69"/>
    <n v="27497"/>
    <n v="174"/>
    <n v="10"/>
    <n v="2"/>
    <n v="378.2"/>
    <x v="2"/>
    <x v="3"/>
    <s v="Stories"/>
    <s v="Ad Creative 2"/>
    <x v="4"/>
    <n v="6.3279630505146019E-3"/>
    <n v="0.2"/>
    <n v="16.268999999999998"/>
    <n v="2.324666543733481"/>
    <x v="0"/>
  </r>
  <r>
    <x v="51"/>
    <x v="4"/>
    <s v="CMP-4247"/>
    <x v="0"/>
    <x v="14"/>
    <n v="167.85"/>
    <n v="28963"/>
    <n v="1084"/>
    <n v="38"/>
    <n v="16"/>
    <n v="3113.86"/>
    <x v="2"/>
    <x v="3"/>
    <s v="Search"/>
    <s v="Ad Creative 5"/>
    <x v="4"/>
    <n v="3.7427062113731313E-2"/>
    <n v="0.42105263157894735"/>
    <n v="4.4171052631578949"/>
    <n v="18.551444742329462"/>
    <x v="2"/>
  </r>
  <r>
    <x v="76"/>
    <x v="4"/>
    <s v="CMP-0245"/>
    <x v="0"/>
    <x v="5"/>
    <n v="39.75"/>
    <n v="13099"/>
    <n v="1277"/>
    <n v="12"/>
    <n v="3"/>
    <n v="350.79"/>
    <x v="2"/>
    <x v="1"/>
    <s v="Display"/>
    <s v="Ad Creative 5"/>
    <x v="3"/>
    <n v="9.7488357889915264E-2"/>
    <n v="0.25"/>
    <n v="3.3125"/>
    <n v="8.8249056603773592"/>
    <x v="2"/>
  </r>
  <r>
    <x v="76"/>
    <x v="2"/>
    <s v="CMP-4932"/>
    <x v="0"/>
    <x v="10"/>
    <n v="214.42"/>
    <n v="21769"/>
    <n v="90"/>
    <n v="39"/>
    <n v="8"/>
    <n v="1595.02"/>
    <x v="2"/>
    <x v="0"/>
    <s v="Search"/>
    <s v="Ad Creative 6"/>
    <x v="1"/>
    <n v="4.134319445082457E-3"/>
    <n v="0.20512820512820512"/>
    <n v="5.4979487179487174"/>
    <n v="7.438765040574574"/>
    <x v="2"/>
  </r>
  <r>
    <x v="14"/>
    <x v="3"/>
    <s v="CMP-9004"/>
    <x v="0"/>
    <x v="3"/>
    <n v="63.53"/>
    <n v="6519"/>
    <n v="116"/>
    <n v="47"/>
    <n v="24"/>
    <n v="2320.61"/>
    <x v="1"/>
    <x v="3"/>
    <s v="Stories"/>
    <s v="Ad Creative 9"/>
    <x v="3"/>
    <n v="1.7794140205552998E-2"/>
    <n v="0.51063829787234039"/>
    <n v="1.3517021276595744"/>
    <n v="36.52778215016528"/>
    <x v="2"/>
  </r>
  <r>
    <x v="31"/>
    <x v="4"/>
    <s v="CMP-7474"/>
    <x v="1"/>
    <x v="9"/>
    <n v="87.17"/>
    <n v="15434"/>
    <n v="718"/>
    <n v="42"/>
    <n v="22"/>
    <n v="2215.5700000000002"/>
    <x v="3"/>
    <x v="4"/>
    <s v="Stories"/>
    <s v="Ad Creative 6"/>
    <x v="1"/>
    <n v="4.6520668653621873E-2"/>
    <n v="0.52380952380952384"/>
    <n v="2.0754761904761905"/>
    <n v="25.416657106802802"/>
    <x v="2"/>
  </r>
  <r>
    <x v="61"/>
    <x v="0"/>
    <s v="CMP-7319"/>
    <x v="1"/>
    <x v="9"/>
    <n v="65.09"/>
    <n v="17038"/>
    <n v="1255"/>
    <n v="18"/>
    <n v="13"/>
    <n v="1167.79"/>
    <x v="3"/>
    <x v="4"/>
    <s v="Feed"/>
    <s v="Ad Creative 6"/>
    <x v="1"/>
    <n v="7.3658880150252376E-2"/>
    <n v="0.72222222222222221"/>
    <n v="3.6161111111111115"/>
    <n v="17.941158396066982"/>
    <x v="1"/>
  </r>
  <r>
    <x v="47"/>
    <x v="1"/>
    <s v="CMP-9911"/>
    <x v="0"/>
    <x v="14"/>
    <n v="269.2"/>
    <n v="9020"/>
    <n v="108"/>
    <n v="40"/>
    <n v="17"/>
    <n v="2378.61"/>
    <x v="3"/>
    <x v="3"/>
    <s v="Display"/>
    <s v="Ad Creative 5"/>
    <x v="1"/>
    <n v="1.197339246119734E-2"/>
    <n v="0.42499999999999999"/>
    <n v="6.7299999999999995"/>
    <n v="8.8358469539375939"/>
    <x v="2"/>
  </r>
  <r>
    <x v="22"/>
    <x v="0"/>
    <s v="CMP-5704"/>
    <x v="1"/>
    <x v="10"/>
    <n v="58.2"/>
    <n v="29109"/>
    <n v="1973"/>
    <n v="13"/>
    <n v="9"/>
    <n v="380.89"/>
    <x v="2"/>
    <x v="0"/>
    <s v="Search"/>
    <s v="Ad Creative 5"/>
    <x v="2"/>
    <n v="6.7779724483836609E-2"/>
    <n v="0.69230769230769229"/>
    <n v="4.476923076923077"/>
    <n v="6.5445017182130583"/>
    <x v="2"/>
  </r>
  <r>
    <x v="25"/>
    <x v="0"/>
    <s v="CMP-5989"/>
    <x v="1"/>
    <x v="13"/>
    <n v="206.21"/>
    <n v="15853"/>
    <n v="795"/>
    <n v="31"/>
    <n v="2"/>
    <n v="380.59"/>
    <x v="2"/>
    <x v="0"/>
    <s v="Search"/>
    <s v="Ad Creative 4"/>
    <x v="4"/>
    <n v="5.014823692676465E-2"/>
    <n v="6.4516129032258063E-2"/>
    <n v="6.6519354838709681"/>
    <n v="1.8456427913292273"/>
    <x v="1"/>
  </r>
  <r>
    <x v="88"/>
    <x v="0"/>
    <s v="CMP-4625"/>
    <x v="0"/>
    <x v="12"/>
    <n v="237.61"/>
    <n v="3443"/>
    <n v="246"/>
    <n v="20"/>
    <n v="13"/>
    <n v="491.21"/>
    <x v="1"/>
    <x v="4"/>
    <s v="Feed"/>
    <s v="Ad Creative 6"/>
    <x v="3"/>
    <n v="7.1449317455707234E-2"/>
    <n v="0.65"/>
    <n v="11.880500000000001"/>
    <n v="2.0672951475106265"/>
    <x v="1"/>
  </r>
  <r>
    <x v="64"/>
    <x v="2"/>
    <s v="CMP-7253"/>
    <x v="0"/>
    <x v="13"/>
    <n v="211.57"/>
    <n v="11002"/>
    <n v="927"/>
    <n v="10"/>
    <n v="5"/>
    <n v="192.04"/>
    <x v="1"/>
    <x v="0"/>
    <s v="Display"/>
    <s v="Ad Creative 7"/>
    <x v="3"/>
    <n v="8.4257407744046539E-2"/>
    <n v="0.5"/>
    <n v="21.157"/>
    <n v="0.90769012619936662"/>
    <x v="2"/>
  </r>
  <r>
    <x v="3"/>
    <x v="3"/>
    <s v="CMP-9995"/>
    <x v="1"/>
    <x v="9"/>
    <n v="249.95"/>
    <n v="15907"/>
    <n v="945"/>
    <n v="50"/>
    <n v="26"/>
    <n v="2169.9299999999998"/>
    <x v="4"/>
    <x v="4"/>
    <s v="Stories"/>
    <s v="Ad Creative 6"/>
    <x v="0"/>
    <n v="5.9407807883321805E-2"/>
    <n v="0.52"/>
    <n v="4.9989999999999997"/>
    <n v="8.681456291258252"/>
    <x v="1"/>
  </r>
  <r>
    <x v="64"/>
    <x v="0"/>
    <s v="CMP-6363"/>
    <x v="1"/>
    <x v="4"/>
    <n v="66.569999999999993"/>
    <n v="8740"/>
    <n v="827"/>
    <n v="43"/>
    <n v="39"/>
    <n v="6698.58"/>
    <x v="1"/>
    <x v="2"/>
    <s v="Search"/>
    <s v="Ad Creative 2"/>
    <x v="1"/>
    <n v="9.4622425629290616E-2"/>
    <n v="0.90697674418604646"/>
    <n v="1.5481395348837208"/>
    <n v="100.62460567823345"/>
    <x v="2"/>
  </r>
  <r>
    <x v="58"/>
    <x v="1"/>
    <s v="CMP-0315"/>
    <x v="0"/>
    <x v="9"/>
    <n v="88.88"/>
    <n v="15894"/>
    <n v="811"/>
    <n v="28"/>
    <n v="1"/>
    <n v="162.13"/>
    <x v="4"/>
    <x v="4"/>
    <s v="Search"/>
    <s v="Ad Creative 3"/>
    <x v="2"/>
    <n v="5.1025544230527242E-2"/>
    <n v="3.5714285714285712E-2"/>
    <n v="3.1742857142857139"/>
    <n v="1.8241449144914492"/>
    <x v="0"/>
  </r>
  <r>
    <x v="72"/>
    <x v="1"/>
    <s v="CMP-3148"/>
    <x v="1"/>
    <x v="10"/>
    <n v="178.82"/>
    <n v="11975"/>
    <n v="252"/>
    <n v="39"/>
    <n v="4"/>
    <n v="756.09"/>
    <x v="4"/>
    <x v="0"/>
    <s v="Stories"/>
    <s v="Ad Creative 3"/>
    <x v="1"/>
    <n v="2.1043841336116909E-2"/>
    <n v="0.10256410256410256"/>
    <n v="4.5851282051282052"/>
    <n v="4.2282183200984234"/>
    <x v="2"/>
  </r>
  <r>
    <x v="20"/>
    <x v="4"/>
    <s v="CMP-8221"/>
    <x v="1"/>
    <x v="11"/>
    <n v="281.24"/>
    <n v="6613"/>
    <n v="189"/>
    <n v="20"/>
    <n v="18"/>
    <n v="3552.01"/>
    <x v="2"/>
    <x v="1"/>
    <s v="Search"/>
    <s v="Ad Creative 1"/>
    <x v="3"/>
    <n v="2.858006955995766E-2"/>
    <n v="0.9"/>
    <n v="14.062000000000001"/>
    <n v="12.629817949082634"/>
    <x v="1"/>
  </r>
  <r>
    <x v="25"/>
    <x v="1"/>
    <s v="CMP-5227"/>
    <x v="0"/>
    <x v="1"/>
    <n v="284.04000000000002"/>
    <n v="4838"/>
    <n v="276"/>
    <n v="19"/>
    <n v="16"/>
    <n v="874.91"/>
    <x v="0"/>
    <x v="1"/>
    <s v="Display"/>
    <s v="Ad Creative 4"/>
    <x v="0"/>
    <n v="5.7048367093840431E-2"/>
    <n v="0.84210526315789469"/>
    <n v="14.949473684210528"/>
    <n v="3.0802351781439232"/>
    <x v="1"/>
  </r>
  <r>
    <x v="50"/>
    <x v="0"/>
    <s v="CMP-3165"/>
    <x v="0"/>
    <x v="2"/>
    <n v="163.34"/>
    <n v="24751"/>
    <n v="2278"/>
    <n v="31"/>
    <n v="5"/>
    <n v="633.02"/>
    <x v="1"/>
    <x v="2"/>
    <s v="Search"/>
    <s v="Ad Creative 5"/>
    <x v="1"/>
    <n v="9.2036685386449033E-2"/>
    <n v="0.16129032258064516"/>
    <n v="5.2690322580645166"/>
    <n v="3.8754744704297783"/>
    <x v="0"/>
  </r>
  <r>
    <x v="38"/>
    <x v="1"/>
    <s v="CMP-1304"/>
    <x v="0"/>
    <x v="11"/>
    <n v="80.02"/>
    <n v="6055"/>
    <n v="373"/>
    <n v="21"/>
    <n v="7"/>
    <n v="868.21"/>
    <x v="3"/>
    <x v="1"/>
    <s v="Stories"/>
    <s v="Ad Creative 4"/>
    <x v="1"/>
    <n v="6.1601981833195707E-2"/>
    <n v="0.33333333333333331"/>
    <n v="3.8104761904761904"/>
    <n v="10.849912521869534"/>
    <x v="0"/>
  </r>
  <r>
    <x v="56"/>
    <x v="0"/>
    <s v="CMP-2394"/>
    <x v="0"/>
    <x v="8"/>
    <n v="34.65"/>
    <n v="21509"/>
    <n v="1800"/>
    <n v="29"/>
    <n v="4"/>
    <n v="476.07"/>
    <x v="3"/>
    <x v="2"/>
    <s v="Display"/>
    <s v="Ad Creative 9"/>
    <x v="2"/>
    <n v="8.3685898926030969E-2"/>
    <n v="0.13793103448275862"/>
    <n v="1.1948275862068964"/>
    <n v="13.73939393939394"/>
    <x v="2"/>
  </r>
  <r>
    <x v="88"/>
    <x v="2"/>
    <s v="CMP-9624"/>
    <x v="0"/>
    <x v="11"/>
    <n v="199.55"/>
    <n v="28653"/>
    <n v="2623"/>
    <n v="24"/>
    <n v="14"/>
    <n v="2092.0300000000002"/>
    <x v="4"/>
    <x v="1"/>
    <s v="Feed"/>
    <s v="Ad Creative 4"/>
    <x v="3"/>
    <n v="9.1543642899521868E-2"/>
    <n v="0.58333333333333337"/>
    <n v="8.3145833333333332"/>
    <n v="10.483738411425708"/>
    <x v="1"/>
  </r>
  <r>
    <x v="76"/>
    <x v="4"/>
    <s v="CMP-7132"/>
    <x v="0"/>
    <x v="11"/>
    <n v="110.76"/>
    <n v="4703"/>
    <n v="365"/>
    <n v="32"/>
    <n v="25"/>
    <n v="2534.73"/>
    <x v="4"/>
    <x v="1"/>
    <s v="Feed"/>
    <s v="Ad Creative 10"/>
    <x v="3"/>
    <n v="7.7610036147140127E-2"/>
    <n v="0.78125"/>
    <n v="3.4612500000000002"/>
    <n v="22.884886240520043"/>
    <x v="2"/>
  </r>
  <r>
    <x v="75"/>
    <x v="0"/>
    <s v="CMP-6431"/>
    <x v="0"/>
    <x v="5"/>
    <n v="138.56"/>
    <n v="19799"/>
    <n v="533"/>
    <n v="34"/>
    <n v="5"/>
    <n v="830.05"/>
    <x v="3"/>
    <x v="1"/>
    <s v="Display"/>
    <s v="Ad Creative 10"/>
    <x v="3"/>
    <n v="2.6920551543007223E-2"/>
    <n v="0.14705882352941177"/>
    <n v="4.0752941176470587"/>
    <n v="5.9905456120092371"/>
    <x v="1"/>
  </r>
  <r>
    <x v="7"/>
    <x v="2"/>
    <s v="CMP-7741"/>
    <x v="1"/>
    <x v="0"/>
    <n v="117.41"/>
    <n v="21726"/>
    <n v="1072"/>
    <n v="11"/>
    <n v="10"/>
    <n v="1976.17"/>
    <x v="2"/>
    <x v="0"/>
    <s v="Feed"/>
    <s v="Ad Creative 3"/>
    <x v="4"/>
    <n v="4.9341802448679001E-2"/>
    <n v="0.90909090909090906"/>
    <n v="10.673636363636364"/>
    <n v="16.83136019078443"/>
    <x v="1"/>
  </r>
  <r>
    <x v="11"/>
    <x v="2"/>
    <s v="CMP-3786"/>
    <x v="0"/>
    <x v="10"/>
    <n v="31.68"/>
    <n v="25417"/>
    <n v="1566"/>
    <n v="38"/>
    <n v="25"/>
    <n v="4562.24"/>
    <x v="0"/>
    <x v="0"/>
    <s v="Feed"/>
    <s v="Ad Creative 6"/>
    <x v="1"/>
    <n v="6.1612306723846245E-2"/>
    <n v="0.65789473684210531"/>
    <n v="0.83368421052631581"/>
    <n v="144.01010101010101"/>
    <x v="0"/>
  </r>
  <r>
    <x v="22"/>
    <x v="2"/>
    <s v="CMP-6115"/>
    <x v="1"/>
    <x v="3"/>
    <n v="187.52"/>
    <n v="15174"/>
    <n v="1235"/>
    <n v="42"/>
    <n v="29"/>
    <n v="3665.17"/>
    <x v="1"/>
    <x v="3"/>
    <s v="Feed"/>
    <s v="Ad Creative 8"/>
    <x v="1"/>
    <n v="8.1389218399894561E-2"/>
    <n v="0.69047619047619047"/>
    <n v="4.4647619047619047"/>
    <n v="19.54548848122867"/>
    <x v="2"/>
  </r>
  <r>
    <x v="75"/>
    <x v="3"/>
    <s v="CMP-5615"/>
    <x v="1"/>
    <x v="7"/>
    <n v="58.68"/>
    <n v="1249"/>
    <n v="69"/>
    <n v="47"/>
    <n v="31"/>
    <n v="4479.59"/>
    <x v="3"/>
    <x v="4"/>
    <s v="Display"/>
    <s v="Ad Creative 6"/>
    <x v="0"/>
    <n v="5.5244195356285025E-2"/>
    <n v="0.65957446808510634"/>
    <n v="1.2485106382978723"/>
    <n v="76.339297886843909"/>
    <x v="1"/>
  </r>
  <r>
    <x v="73"/>
    <x v="3"/>
    <s v="CMP-3374"/>
    <x v="0"/>
    <x v="13"/>
    <n v="212.27"/>
    <n v="29336"/>
    <n v="1376"/>
    <n v="40"/>
    <n v="31"/>
    <n v="2043.96"/>
    <x v="2"/>
    <x v="0"/>
    <s v="Stories"/>
    <s v="Ad Creative 8"/>
    <x v="1"/>
    <n v="4.690482683392419E-2"/>
    <n v="0.77500000000000002"/>
    <n v="5.3067500000000001"/>
    <n v="9.6290573326423896"/>
    <x v="2"/>
  </r>
  <r>
    <x v="18"/>
    <x v="2"/>
    <s v="CMP-6168"/>
    <x v="1"/>
    <x v="4"/>
    <n v="35.380000000000003"/>
    <n v="24036"/>
    <n v="496"/>
    <n v="48"/>
    <n v="42"/>
    <n v="3151.68"/>
    <x v="2"/>
    <x v="2"/>
    <s v="Search"/>
    <s v="Ad Creative 3"/>
    <x v="0"/>
    <n v="2.0635713097021134E-2"/>
    <n v="0.875"/>
    <n v="0.73708333333333342"/>
    <n v="89.08083663086488"/>
    <x v="0"/>
  </r>
  <r>
    <x v="45"/>
    <x v="2"/>
    <s v="CMP-3471"/>
    <x v="1"/>
    <x v="12"/>
    <n v="87.19"/>
    <n v="17144"/>
    <n v="1022"/>
    <n v="49"/>
    <n v="3"/>
    <n v="318.95"/>
    <x v="0"/>
    <x v="4"/>
    <s v="Display"/>
    <s v="Ad Creative 5"/>
    <x v="1"/>
    <n v="5.9612692487167523E-2"/>
    <n v="6.1224489795918366E-2"/>
    <n v="1.7793877551020407"/>
    <n v="3.6581029934625531"/>
    <x v="1"/>
  </r>
  <r>
    <x v="74"/>
    <x v="4"/>
    <s v="CMP-3868"/>
    <x v="1"/>
    <x v="6"/>
    <n v="203.77"/>
    <n v="8774"/>
    <n v="123"/>
    <n v="24"/>
    <n v="17"/>
    <n v="3238.13"/>
    <x v="0"/>
    <x v="3"/>
    <s v="Stories"/>
    <s v="Ad Creative 6"/>
    <x v="1"/>
    <n v="1.4018691588785047E-2"/>
    <n v="0.70833333333333337"/>
    <n v="8.4904166666666665"/>
    <n v="15.89110271384404"/>
    <x v="2"/>
  </r>
  <r>
    <x v="77"/>
    <x v="4"/>
    <s v="CMP-1565"/>
    <x v="0"/>
    <x v="5"/>
    <n v="166.98"/>
    <n v="18228"/>
    <n v="1016"/>
    <n v="36"/>
    <n v="1"/>
    <n v="178.6"/>
    <x v="2"/>
    <x v="1"/>
    <s v="Display"/>
    <s v="Ad Creative 3"/>
    <x v="0"/>
    <n v="5.5738424402018871E-2"/>
    <n v="2.7777777777777776E-2"/>
    <n v="4.6383333333333328"/>
    <n v="1.0695891723559707"/>
    <x v="0"/>
  </r>
  <r>
    <x v="26"/>
    <x v="4"/>
    <s v="CMP-8334"/>
    <x v="0"/>
    <x v="6"/>
    <n v="254.04"/>
    <n v="9075"/>
    <n v="309"/>
    <n v="46"/>
    <n v="2"/>
    <n v="260.70999999999998"/>
    <x v="4"/>
    <x v="3"/>
    <s v="Search"/>
    <s v="Ad Creative 4"/>
    <x v="4"/>
    <n v="3.4049586776859507E-2"/>
    <n v="4.3478260869565216E-2"/>
    <n v="5.522608695652174"/>
    <n v="1.0262557077625569"/>
    <x v="1"/>
  </r>
  <r>
    <x v="77"/>
    <x v="4"/>
    <s v="CMP-0007"/>
    <x v="0"/>
    <x v="1"/>
    <n v="262.14"/>
    <n v="1145"/>
    <n v="102"/>
    <n v="38"/>
    <n v="5"/>
    <n v="164.97"/>
    <x v="3"/>
    <x v="1"/>
    <s v="Display"/>
    <s v="Ad Creative 7"/>
    <x v="4"/>
    <n v="8.9082969432314404E-2"/>
    <n v="0.13157894736842105"/>
    <n v="6.898421052631579"/>
    <n v="0.62932021057450216"/>
    <x v="0"/>
  </r>
  <r>
    <x v="26"/>
    <x v="4"/>
    <s v="CMP-2917"/>
    <x v="0"/>
    <x v="12"/>
    <n v="199.56"/>
    <n v="5706"/>
    <n v="124"/>
    <n v="49"/>
    <n v="7"/>
    <n v="365.57"/>
    <x v="0"/>
    <x v="4"/>
    <s v="Search"/>
    <s v="Ad Creative 2"/>
    <x v="0"/>
    <n v="2.1731510690501228E-2"/>
    <n v="0.14285714285714285"/>
    <n v="4.0726530612244902"/>
    <n v="1.8318801362998596"/>
    <x v="1"/>
  </r>
  <r>
    <x v="20"/>
    <x v="2"/>
    <s v="CMP-7699"/>
    <x v="1"/>
    <x v="1"/>
    <n v="253.01"/>
    <n v="23165"/>
    <n v="823"/>
    <n v="25"/>
    <n v="16"/>
    <n v="1280.8800000000001"/>
    <x v="4"/>
    <x v="1"/>
    <s v="Stories"/>
    <s v="Ad Creative 10"/>
    <x v="3"/>
    <n v="3.5527735808331531E-2"/>
    <n v="0.64"/>
    <n v="10.1204"/>
    <n v="5.0625666969685001"/>
    <x v="1"/>
  </r>
  <r>
    <x v="85"/>
    <x v="0"/>
    <s v="CMP-2485"/>
    <x v="1"/>
    <x v="10"/>
    <n v="76.75"/>
    <n v="6404"/>
    <n v="633"/>
    <n v="35"/>
    <n v="23"/>
    <n v="2398.5500000000002"/>
    <x v="1"/>
    <x v="0"/>
    <s v="Stories"/>
    <s v="Ad Creative 3"/>
    <x v="3"/>
    <n v="9.8844472204871955E-2"/>
    <n v="0.65714285714285714"/>
    <n v="2.1928571428571431"/>
    <n v="31.251465798045604"/>
    <x v="2"/>
  </r>
  <r>
    <x v="76"/>
    <x v="3"/>
    <s v="CMP-7271"/>
    <x v="1"/>
    <x v="4"/>
    <n v="148.86000000000001"/>
    <n v="18339"/>
    <n v="196"/>
    <n v="13"/>
    <n v="10"/>
    <n v="325.75"/>
    <x v="3"/>
    <x v="2"/>
    <s v="Search"/>
    <s v="Ad Creative 8"/>
    <x v="2"/>
    <n v="1.0687605649162987E-2"/>
    <n v="0.76923076923076927"/>
    <n v="11.450769230769232"/>
    <n v="2.1882977294101837"/>
    <x v="2"/>
  </r>
  <r>
    <x v="27"/>
    <x v="3"/>
    <s v="CMP-2905"/>
    <x v="0"/>
    <x v="3"/>
    <n v="166.48"/>
    <n v="2508"/>
    <n v="85"/>
    <n v="19"/>
    <n v="2"/>
    <n v="73.23"/>
    <x v="0"/>
    <x v="3"/>
    <s v="Feed"/>
    <s v="Ad Creative 1"/>
    <x v="3"/>
    <n v="3.3891547049441785E-2"/>
    <n v="0.10526315789473684"/>
    <n v="8.7621052631578937"/>
    <n v="0.43987265737626147"/>
    <x v="0"/>
  </r>
  <r>
    <x v="51"/>
    <x v="3"/>
    <s v="CMP-4704"/>
    <x v="0"/>
    <x v="7"/>
    <n v="68.930000000000007"/>
    <n v="19059"/>
    <n v="624"/>
    <n v="28"/>
    <n v="17"/>
    <n v="968.82"/>
    <x v="4"/>
    <x v="4"/>
    <s v="Display"/>
    <s v="Ad Creative 7"/>
    <x v="3"/>
    <n v="3.2740437588540845E-2"/>
    <n v="0.6071428571428571"/>
    <n v="2.4617857142857145"/>
    <n v="14.055128391121427"/>
    <x v="2"/>
  </r>
  <r>
    <x v="40"/>
    <x v="3"/>
    <s v="CMP-3941"/>
    <x v="1"/>
    <x v="9"/>
    <n v="113.68"/>
    <n v="18331"/>
    <n v="691"/>
    <n v="46"/>
    <n v="34"/>
    <n v="2440.8200000000002"/>
    <x v="1"/>
    <x v="4"/>
    <s v="Search"/>
    <s v="Ad Creative 4"/>
    <x v="2"/>
    <n v="3.7695706726310618E-2"/>
    <n v="0.73913043478260865"/>
    <n v="2.471304347826087"/>
    <n v="21.470971147079521"/>
    <x v="1"/>
  </r>
  <r>
    <x v="69"/>
    <x v="2"/>
    <s v="CMP-9376"/>
    <x v="0"/>
    <x v="4"/>
    <n v="81.31"/>
    <n v="13298"/>
    <n v="925"/>
    <n v="11"/>
    <n v="7"/>
    <n v="1147.3499999999999"/>
    <x v="0"/>
    <x v="2"/>
    <s v="Search"/>
    <s v="Ad Creative 9"/>
    <x v="4"/>
    <n v="6.9559332230410595E-2"/>
    <n v="0.63636363636363635"/>
    <n v="7.3918181818181816"/>
    <n v="14.110810478415937"/>
    <x v="2"/>
  </r>
  <r>
    <x v="21"/>
    <x v="0"/>
    <s v="CMP-1287"/>
    <x v="0"/>
    <x v="9"/>
    <n v="185.61"/>
    <n v="1700"/>
    <n v="52"/>
    <n v="15"/>
    <n v="1"/>
    <n v="141.74"/>
    <x v="4"/>
    <x v="4"/>
    <s v="Display"/>
    <s v="Ad Creative 8"/>
    <x v="0"/>
    <n v="3.0588235294117649E-2"/>
    <n v="6.6666666666666666E-2"/>
    <n v="12.374000000000001"/>
    <n v="0.76364420020473034"/>
    <x v="1"/>
  </r>
  <r>
    <x v="67"/>
    <x v="2"/>
    <s v="CMP-5183"/>
    <x v="0"/>
    <x v="7"/>
    <n v="255.38"/>
    <n v="2070"/>
    <n v="138"/>
    <n v="42"/>
    <n v="34"/>
    <n v="3364.78"/>
    <x v="2"/>
    <x v="4"/>
    <s v="Display"/>
    <s v="Ad Creative 6"/>
    <x v="0"/>
    <n v="6.6666666666666666E-2"/>
    <n v="0.80952380952380953"/>
    <n v="6.0804761904761904"/>
    <n v="13.175581486412407"/>
    <x v="0"/>
  </r>
  <r>
    <x v="29"/>
    <x v="0"/>
    <s v="CMP-1913"/>
    <x v="1"/>
    <x v="4"/>
    <n v="75.39"/>
    <n v="18961"/>
    <n v="1703"/>
    <n v="13"/>
    <n v="12"/>
    <n v="642.82000000000005"/>
    <x v="3"/>
    <x v="2"/>
    <s v="Feed"/>
    <s v="Ad Creative 4"/>
    <x v="3"/>
    <n v="8.9815937977954743E-2"/>
    <n v="0.92307692307692313"/>
    <n v="5.7992307692307694"/>
    <n v="8.5265950391298588"/>
    <x v="2"/>
  </r>
  <r>
    <x v="46"/>
    <x v="2"/>
    <s v="CMP-6331"/>
    <x v="1"/>
    <x v="8"/>
    <n v="193.93"/>
    <n v="15595"/>
    <n v="1536"/>
    <n v="20"/>
    <n v="6"/>
    <n v="992.5"/>
    <x v="4"/>
    <x v="2"/>
    <s v="Stories"/>
    <s v="Ad Creative 3"/>
    <x v="1"/>
    <n v="9.8493106764988778E-2"/>
    <n v="0.3"/>
    <n v="9.6965000000000003"/>
    <n v="5.1178260196978291"/>
    <x v="1"/>
  </r>
  <r>
    <x v="27"/>
    <x v="0"/>
    <s v="CMP-8010"/>
    <x v="0"/>
    <x v="5"/>
    <n v="24.83"/>
    <n v="8306"/>
    <n v="418"/>
    <n v="40"/>
    <n v="40"/>
    <n v="5810.41"/>
    <x v="1"/>
    <x v="1"/>
    <s v="Display"/>
    <s v="Ad Creative 1"/>
    <x v="2"/>
    <n v="5.0325066217192391E-2"/>
    <n v="1"/>
    <n v="0.62074999999999991"/>
    <n v="234.00765203383006"/>
    <x v="0"/>
  </r>
  <r>
    <x v="52"/>
    <x v="1"/>
    <s v="CMP-3042"/>
    <x v="0"/>
    <x v="6"/>
    <n v="200.2"/>
    <n v="16064"/>
    <n v="478"/>
    <n v="31"/>
    <n v="22"/>
    <n v="1429.35"/>
    <x v="0"/>
    <x v="3"/>
    <s v="Display"/>
    <s v="Ad Creative 1"/>
    <x v="0"/>
    <n v="2.9755976095617531E-2"/>
    <n v="0.70967741935483875"/>
    <n v="6.4580645161290322"/>
    <n v="7.1396103896103895"/>
    <x v="2"/>
  </r>
  <r>
    <x v="79"/>
    <x v="0"/>
    <s v="CMP-1792"/>
    <x v="1"/>
    <x v="1"/>
    <n v="252.34"/>
    <n v="22072"/>
    <n v="375"/>
    <n v="42"/>
    <n v="35"/>
    <n v="2230.48"/>
    <x v="1"/>
    <x v="1"/>
    <s v="Stories"/>
    <s v="Ad Creative 8"/>
    <x v="3"/>
    <n v="1.6989851395433127E-2"/>
    <n v="0.83333333333333337"/>
    <n v="6.0080952380952386"/>
    <n v="8.8391852262819999"/>
    <x v="0"/>
  </r>
  <r>
    <x v="63"/>
    <x v="0"/>
    <s v="CMP-7348"/>
    <x v="0"/>
    <x v="12"/>
    <n v="120.7"/>
    <n v="19782"/>
    <n v="1960"/>
    <n v="12"/>
    <n v="2"/>
    <n v="101.86"/>
    <x v="0"/>
    <x v="4"/>
    <s v="Display"/>
    <s v="Ad Creative 4"/>
    <x v="0"/>
    <n v="9.9079971691436661E-2"/>
    <n v="0.16666666666666666"/>
    <n v="10.058333333333334"/>
    <n v="0.84391052195526095"/>
    <x v="1"/>
  </r>
  <r>
    <x v="65"/>
    <x v="4"/>
    <s v="CMP-9782"/>
    <x v="1"/>
    <x v="10"/>
    <n v="94.05"/>
    <n v="5724"/>
    <n v="110"/>
    <n v="22"/>
    <n v="14"/>
    <n v="815.91"/>
    <x v="0"/>
    <x v="0"/>
    <s v="Display"/>
    <s v="Ad Creative 3"/>
    <x v="3"/>
    <n v="1.9217330538085255E-2"/>
    <n v="0.63636363636363635"/>
    <n v="4.2749999999999995"/>
    <n v="8.6752791068580546"/>
    <x v="1"/>
  </r>
  <r>
    <x v="21"/>
    <x v="4"/>
    <s v="CMP-1610"/>
    <x v="1"/>
    <x v="7"/>
    <n v="181.96"/>
    <n v="21200"/>
    <n v="615"/>
    <n v="32"/>
    <n v="1"/>
    <n v="32.01"/>
    <x v="4"/>
    <x v="4"/>
    <s v="Display"/>
    <s v="Ad Creative 3"/>
    <x v="4"/>
    <n v="2.9009433962264151E-2"/>
    <n v="3.125E-2"/>
    <n v="5.6862500000000002"/>
    <n v="0.17591778412837986"/>
    <x v="1"/>
  </r>
  <r>
    <x v="20"/>
    <x v="4"/>
    <s v="CMP-9708"/>
    <x v="1"/>
    <x v="6"/>
    <n v="101.95"/>
    <n v="8298"/>
    <n v="799"/>
    <n v="21"/>
    <n v="5"/>
    <n v="188.7"/>
    <x v="4"/>
    <x v="3"/>
    <s v="Search"/>
    <s v="Ad Creative 4"/>
    <x v="3"/>
    <n v="9.6288262231863098E-2"/>
    <n v="0.23809523809523808"/>
    <n v="4.8547619047619053"/>
    <n v="1.8509073075036782"/>
    <x v="1"/>
  </r>
  <r>
    <x v="48"/>
    <x v="2"/>
    <s v="CMP-2376"/>
    <x v="0"/>
    <x v="11"/>
    <n v="174.27"/>
    <n v="22152"/>
    <n v="2096"/>
    <n v="19"/>
    <n v="14"/>
    <n v="1127.52"/>
    <x v="0"/>
    <x v="1"/>
    <s v="Search"/>
    <s v="Ad Creative 2"/>
    <x v="0"/>
    <n v="9.4618996027446736E-2"/>
    <n v="0.73684210526315785"/>
    <n v="9.1721052631578956"/>
    <n v="6.4699604062661384"/>
    <x v="0"/>
  </r>
  <r>
    <x v="47"/>
    <x v="1"/>
    <s v="CMP-3277"/>
    <x v="0"/>
    <x v="11"/>
    <n v="56.95"/>
    <n v="11844"/>
    <n v="118"/>
    <n v="28"/>
    <n v="22"/>
    <n v="1156.75"/>
    <x v="3"/>
    <x v="1"/>
    <s v="Feed"/>
    <s v="Ad Creative 10"/>
    <x v="0"/>
    <n v="9.9628503883823025E-3"/>
    <n v="0.7857142857142857"/>
    <n v="2.0339285714285715"/>
    <n v="20.311676909569798"/>
    <x v="2"/>
  </r>
  <r>
    <x v="86"/>
    <x v="4"/>
    <s v="CMP-0239"/>
    <x v="1"/>
    <x v="1"/>
    <n v="129.02000000000001"/>
    <n v="28267"/>
    <n v="842"/>
    <n v="26"/>
    <n v="18"/>
    <n v="3016.26"/>
    <x v="0"/>
    <x v="1"/>
    <s v="Display"/>
    <s v="Ad Creative 4"/>
    <x v="3"/>
    <n v="2.9787384582728976E-2"/>
    <n v="0.69230769230769229"/>
    <n v="4.962307692307693"/>
    <n v="23.378235932413578"/>
    <x v="2"/>
  </r>
  <r>
    <x v="44"/>
    <x v="2"/>
    <s v="CMP-1310"/>
    <x v="1"/>
    <x v="5"/>
    <n v="235.23"/>
    <n v="11281"/>
    <n v="147"/>
    <n v="29"/>
    <n v="5"/>
    <n v="282.98"/>
    <x v="3"/>
    <x v="1"/>
    <s v="Feed"/>
    <s v="Ad Creative 2"/>
    <x v="0"/>
    <n v="1.3030759684425139E-2"/>
    <n v="0.17241379310344829"/>
    <n v="8.1113793103448266"/>
    <n v="1.2029928155422354"/>
    <x v="0"/>
  </r>
  <r>
    <x v="54"/>
    <x v="0"/>
    <s v="CMP-4989"/>
    <x v="1"/>
    <x v="6"/>
    <n v="95.76"/>
    <n v="14398"/>
    <n v="1124"/>
    <n v="30"/>
    <n v="15"/>
    <n v="907"/>
    <x v="4"/>
    <x v="3"/>
    <s v="Feed"/>
    <s v="Ad Creative 8"/>
    <x v="0"/>
    <n v="7.8066398110848728E-2"/>
    <n v="0.5"/>
    <n v="3.1920000000000002"/>
    <n v="9.4715956558061816"/>
    <x v="0"/>
  </r>
  <r>
    <x v="18"/>
    <x v="4"/>
    <s v="CMP-4247"/>
    <x v="0"/>
    <x v="3"/>
    <n v="268.27999999999997"/>
    <n v="28690"/>
    <n v="2862"/>
    <n v="18"/>
    <n v="18"/>
    <n v="3171.43"/>
    <x v="3"/>
    <x v="3"/>
    <s v="Display"/>
    <s v="Ad Creative 2"/>
    <x v="2"/>
    <n v="9.9756012547926112E-2"/>
    <n v="1"/>
    <n v="14.904444444444444"/>
    <n v="11.821343372595797"/>
    <x v="0"/>
  </r>
  <r>
    <x v="7"/>
    <x v="3"/>
    <s v="CMP-4062"/>
    <x v="1"/>
    <x v="10"/>
    <n v="92.3"/>
    <n v="23889"/>
    <n v="158"/>
    <n v="23"/>
    <n v="19"/>
    <n v="1117.24"/>
    <x v="0"/>
    <x v="0"/>
    <s v="Feed"/>
    <s v="Ad Creative 5"/>
    <x v="2"/>
    <n v="6.6139227259408096E-3"/>
    <n v="0.82608695652173914"/>
    <n v="4.0130434782608697"/>
    <n v="12.104442036836403"/>
    <x v="1"/>
  </r>
  <r>
    <x v="65"/>
    <x v="3"/>
    <s v="CMP-3829"/>
    <x v="0"/>
    <x v="9"/>
    <n v="275.10000000000002"/>
    <n v="28106"/>
    <n v="1243"/>
    <n v="34"/>
    <n v="1"/>
    <n v="114.12"/>
    <x v="2"/>
    <x v="4"/>
    <s v="Stories"/>
    <s v="Ad Creative 8"/>
    <x v="4"/>
    <n v="4.4225432292037285E-2"/>
    <n v="2.9411764705882353E-2"/>
    <n v="8.0911764705882359"/>
    <n v="0.41483097055616136"/>
    <x v="1"/>
  </r>
  <r>
    <x v="61"/>
    <x v="3"/>
    <s v="CMP-4022"/>
    <x v="1"/>
    <x v="13"/>
    <n v="260.74"/>
    <n v="4039"/>
    <n v="122"/>
    <n v="49"/>
    <n v="40"/>
    <n v="6530.38"/>
    <x v="1"/>
    <x v="0"/>
    <s v="Search"/>
    <s v="Ad Creative 5"/>
    <x v="1"/>
    <n v="3.0205496410002475E-2"/>
    <n v="0.81632653061224492"/>
    <n v="5.3212244897959184"/>
    <n v="25.045562629439289"/>
    <x v="1"/>
  </r>
  <r>
    <x v="26"/>
    <x v="1"/>
    <s v="CMP-7001"/>
    <x v="0"/>
    <x v="13"/>
    <n v="80.42"/>
    <n v="23828"/>
    <n v="570"/>
    <n v="32"/>
    <n v="19"/>
    <n v="1997.6"/>
    <x v="3"/>
    <x v="0"/>
    <s v="Feed"/>
    <s v="Ad Creative 8"/>
    <x v="3"/>
    <n v="2.3921436964915225E-2"/>
    <n v="0.59375"/>
    <n v="2.5131250000000001"/>
    <n v="24.839592141258393"/>
    <x v="1"/>
  </r>
  <r>
    <x v="88"/>
    <x v="1"/>
    <s v="CMP-6786"/>
    <x v="0"/>
    <x v="2"/>
    <n v="179.24"/>
    <n v="2284"/>
    <n v="221"/>
    <n v="38"/>
    <n v="36"/>
    <n v="5414.31"/>
    <x v="0"/>
    <x v="2"/>
    <s v="Display"/>
    <s v="Ad Creative 4"/>
    <x v="2"/>
    <n v="9.6760070052539407E-2"/>
    <n v="0.94736842105263153"/>
    <n v="4.7168421052631579"/>
    <n v="30.207040839098415"/>
    <x v="1"/>
  </r>
  <r>
    <x v="8"/>
    <x v="2"/>
    <s v="CMP-5042"/>
    <x v="1"/>
    <x v="5"/>
    <n v="270.7"/>
    <n v="7201"/>
    <n v="254"/>
    <n v="32"/>
    <n v="6"/>
    <n v="775.79"/>
    <x v="4"/>
    <x v="1"/>
    <s v="Feed"/>
    <s v="Ad Creative 8"/>
    <x v="2"/>
    <n v="3.5272878766837941E-2"/>
    <n v="0.1875"/>
    <n v="8.4593749999999996"/>
    <n v="2.8658662726265236"/>
    <x v="2"/>
  </r>
  <r>
    <x v="4"/>
    <x v="3"/>
    <s v="CMP-2954"/>
    <x v="0"/>
    <x v="5"/>
    <n v="143.76"/>
    <n v="11596"/>
    <n v="1010"/>
    <n v="19"/>
    <n v="19"/>
    <n v="3534.59"/>
    <x v="0"/>
    <x v="1"/>
    <s v="Feed"/>
    <s v="Ad Creative 10"/>
    <x v="0"/>
    <n v="8.7098999655053466E-2"/>
    <n v="1"/>
    <n v="7.5663157894736841"/>
    <n v="24.586741791875351"/>
    <x v="0"/>
  </r>
  <r>
    <x v="37"/>
    <x v="2"/>
    <s v="CMP-7346"/>
    <x v="1"/>
    <x v="7"/>
    <n v="139.41999999999999"/>
    <n v="23278"/>
    <n v="1600"/>
    <n v="26"/>
    <n v="25"/>
    <n v="3931.74"/>
    <x v="0"/>
    <x v="4"/>
    <s v="Feed"/>
    <s v="Ad Creative 9"/>
    <x v="3"/>
    <n v="6.8734427356302086E-2"/>
    <n v="0.96153846153846156"/>
    <n v="5.3623076923076916"/>
    <n v="28.2006885669201"/>
    <x v="2"/>
  </r>
  <r>
    <x v="42"/>
    <x v="4"/>
    <s v="CMP-1645"/>
    <x v="1"/>
    <x v="8"/>
    <n v="80.02"/>
    <n v="3711"/>
    <n v="146"/>
    <n v="39"/>
    <n v="21"/>
    <n v="3586.52"/>
    <x v="2"/>
    <x v="2"/>
    <s v="Search"/>
    <s v="Ad Creative 7"/>
    <x v="0"/>
    <n v="3.9342495284289951E-2"/>
    <n v="0.53846153846153844"/>
    <n v="2.0517948717948715"/>
    <n v="44.820294926268431"/>
    <x v="2"/>
  </r>
  <r>
    <x v="69"/>
    <x v="1"/>
    <s v="CMP-9997"/>
    <x v="0"/>
    <x v="14"/>
    <n v="108.35"/>
    <n v="3324"/>
    <n v="287"/>
    <n v="50"/>
    <n v="1"/>
    <n v="137.57"/>
    <x v="0"/>
    <x v="3"/>
    <s v="Display"/>
    <s v="Ad Creative 9"/>
    <x v="0"/>
    <n v="8.6341756919374249E-2"/>
    <n v="0.02"/>
    <n v="2.1669999999999998"/>
    <n v="1.2696815874480849"/>
    <x v="2"/>
  </r>
  <r>
    <x v="30"/>
    <x v="3"/>
    <s v="CMP-4200"/>
    <x v="0"/>
    <x v="3"/>
    <n v="198.58"/>
    <n v="1566"/>
    <n v="109"/>
    <n v="24"/>
    <n v="14"/>
    <n v="1395.34"/>
    <x v="4"/>
    <x v="3"/>
    <s v="Display"/>
    <s v="Ad Creative 2"/>
    <x v="1"/>
    <n v="6.9604086845466151E-2"/>
    <n v="0.58333333333333337"/>
    <n v="8.2741666666666678"/>
    <n v="7.0265887803404157"/>
    <x v="0"/>
  </r>
  <r>
    <x v="37"/>
    <x v="2"/>
    <s v="CMP-2673"/>
    <x v="1"/>
    <x v="1"/>
    <n v="114.51"/>
    <n v="26319"/>
    <n v="2554"/>
    <n v="44"/>
    <n v="17"/>
    <n v="1223.97"/>
    <x v="2"/>
    <x v="1"/>
    <s v="Stories"/>
    <s v="Ad Creative 7"/>
    <x v="4"/>
    <n v="9.7040161100345759E-2"/>
    <n v="0.38636363636363635"/>
    <n v="2.6025"/>
    <n v="10.688760806916425"/>
    <x v="2"/>
  </r>
  <r>
    <x v="33"/>
    <x v="2"/>
    <s v="CMP-8019"/>
    <x v="1"/>
    <x v="3"/>
    <n v="50.27"/>
    <n v="26591"/>
    <n v="954"/>
    <n v="41"/>
    <n v="38"/>
    <n v="2166.02"/>
    <x v="1"/>
    <x v="3"/>
    <s v="Stories"/>
    <s v="Ad Creative 2"/>
    <x v="4"/>
    <n v="3.5876800421195142E-2"/>
    <n v="0.92682926829268297"/>
    <n v="1.2260975609756097"/>
    <n v="43.087726278098266"/>
    <x v="0"/>
  </r>
  <r>
    <x v="2"/>
    <x v="3"/>
    <s v="CMP-1707"/>
    <x v="0"/>
    <x v="5"/>
    <n v="84.86"/>
    <n v="18665"/>
    <n v="1609"/>
    <n v="31"/>
    <n v="6"/>
    <n v="723.26"/>
    <x v="3"/>
    <x v="1"/>
    <s v="Search"/>
    <s v="Ad Creative 2"/>
    <x v="2"/>
    <n v="8.6204125368336465E-2"/>
    <n v="0.19354838709677419"/>
    <n v="2.7374193548387096"/>
    <n v="8.5229790242752763"/>
    <x v="0"/>
  </r>
  <r>
    <x v="87"/>
    <x v="4"/>
    <s v="CMP-9147"/>
    <x v="0"/>
    <x v="6"/>
    <n v="67.849999999999994"/>
    <n v="20087"/>
    <n v="1704"/>
    <n v="19"/>
    <n v="9"/>
    <n v="1703.43"/>
    <x v="2"/>
    <x v="3"/>
    <s v="Search"/>
    <s v="Ad Creative 2"/>
    <x v="0"/>
    <n v="8.4830985214317714E-2"/>
    <n v="0.47368421052631576"/>
    <n v="3.5710526315789473"/>
    <n v="25.105821665438469"/>
    <x v="0"/>
  </r>
  <r>
    <x v="39"/>
    <x v="1"/>
    <s v="CMP-9765"/>
    <x v="1"/>
    <x v="11"/>
    <n v="160.37"/>
    <n v="22137"/>
    <n v="2129"/>
    <n v="39"/>
    <n v="8"/>
    <n v="889.66"/>
    <x v="1"/>
    <x v="1"/>
    <s v="Feed"/>
    <s v="Ad Creative 6"/>
    <x v="3"/>
    <n v="9.6173826625107289E-2"/>
    <n v="0.20512820512820512"/>
    <n v="4.112051282051282"/>
    <n v="5.5475462991831384"/>
    <x v="0"/>
  </r>
  <r>
    <x v="16"/>
    <x v="0"/>
    <s v="CMP-6696"/>
    <x v="1"/>
    <x v="10"/>
    <n v="45.9"/>
    <n v="12873"/>
    <n v="293"/>
    <n v="34"/>
    <n v="34"/>
    <n v="2503.56"/>
    <x v="3"/>
    <x v="0"/>
    <s v="Search"/>
    <s v="Ad Creative 7"/>
    <x v="0"/>
    <n v="2.2760817214324554E-2"/>
    <n v="1"/>
    <n v="1.3499999999999999"/>
    <n v="54.543790849673201"/>
    <x v="1"/>
  </r>
  <r>
    <x v="25"/>
    <x v="0"/>
    <s v="CMP-5686"/>
    <x v="0"/>
    <x v="0"/>
    <n v="175.44"/>
    <n v="1820"/>
    <n v="89"/>
    <n v="33"/>
    <n v="27"/>
    <n v="5078.7700000000004"/>
    <x v="4"/>
    <x v="0"/>
    <s v="Stories"/>
    <s v="Ad Creative 1"/>
    <x v="3"/>
    <n v="4.8901098901098901E-2"/>
    <n v="0.81818181818181823"/>
    <n v="5.3163636363636364"/>
    <n v="28.948757409940722"/>
    <x v="1"/>
  </r>
  <r>
    <x v="71"/>
    <x v="1"/>
    <s v="CMP-4335"/>
    <x v="0"/>
    <x v="4"/>
    <n v="216.99"/>
    <n v="11132"/>
    <n v="512"/>
    <n v="37"/>
    <n v="5"/>
    <n v="152.56"/>
    <x v="3"/>
    <x v="2"/>
    <s v="Stories"/>
    <s v="Ad Creative 6"/>
    <x v="2"/>
    <n v="4.5993532159540065E-2"/>
    <n v="0.13513513513513514"/>
    <n v="5.8645945945945952"/>
    <n v="0.7030738743720909"/>
    <x v="2"/>
  </r>
  <r>
    <x v="75"/>
    <x v="3"/>
    <s v="CMP-4935"/>
    <x v="1"/>
    <x v="10"/>
    <n v="91.95"/>
    <n v="19207"/>
    <n v="1209"/>
    <n v="20"/>
    <n v="2"/>
    <n v="212.64"/>
    <x v="2"/>
    <x v="0"/>
    <s v="Search"/>
    <s v="Ad Creative 10"/>
    <x v="4"/>
    <n v="6.2945801010048416E-2"/>
    <n v="0.1"/>
    <n v="4.5975000000000001"/>
    <n v="2.3125611745513863"/>
    <x v="1"/>
  </r>
  <r>
    <x v="82"/>
    <x v="1"/>
    <s v="CMP-9724"/>
    <x v="0"/>
    <x v="10"/>
    <n v="283.61"/>
    <n v="7090"/>
    <n v="74"/>
    <n v="42"/>
    <n v="19"/>
    <n v="3794.5"/>
    <x v="3"/>
    <x v="0"/>
    <s v="Display"/>
    <s v="Ad Creative 1"/>
    <x v="0"/>
    <n v="1.0437235543018336E-2"/>
    <n v="0.45238095238095238"/>
    <n v="6.7526190476190475"/>
    <n v="13.379288459504249"/>
    <x v="0"/>
  </r>
  <r>
    <x v="28"/>
    <x v="1"/>
    <s v="CMP-8824"/>
    <x v="0"/>
    <x v="0"/>
    <n v="132.63"/>
    <n v="2146"/>
    <n v="203"/>
    <n v="25"/>
    <n v="23"/>
    <n v="3396.16"/>
    <x v="1"/>
    <x v="0"/>
    <s v="Search"/>
    <s v="Ad Creative 9"/>
    <x v="4"/>
    <n v="9.45945945945946E-2"/>
    <n v="0.92"/>
    <n v="5.3052000000000001"/>
    <n v="25.606273090552666"/>
    <x v="0"/>
  </r>
  <r>
    <x v="56"/>
    <x v="0"/>
    <s v="CMP-0806"/>
    <x v="0"/>
    <x v="4"/>
    <n v="96.65"/>
    <n v="24828"/>
    <n v="2224"/>
    <n v="14"/>
    <n v="6"/>
    <n v="612.83000000000004"/>
    <x v="4"/>
    <x v="2"/>
    <s v="Display"/>
    <s v="Ad Creative 8"/>
    <x v="1"/>
    <n v="8.957628483969711E-2"/>
    <n v="0.42857142857142855"/>
    <n v="6.9035714285714294"/>
    <n v="6.3407139161924473"/>
    <x v="2"/>
  </r>
  <r>
    <x v="76"/>
    <x v="1"/>
    <s v="CMP-3555"/>
    <x v="0"/>
    <x v="4"/>
    <n v="239.25"/>
    <n v="8302"/>
    <n v="296"/>
    <n v="22"/>
    <n v="17"/>
    <n v="1350.28"/>
    <x v="3"/>
    <x v="2"/>
    <s v="Stories"/>
    <s v="Ad Creative 5"/>
    <x v="3"/>
    <n v="3.5654059262828233E-2"/>
    <n v="0.77272727272727271"/>
    <n v="10.875"/>
    <n v="5.6438035527690698"/>
    <x v="2"/>
  </r>
  <r>
    <x v="83"/>
    <x v="3"/>
    <s v="CMP-1601"/>
    <x v="1"/>
    <x v="9"/>
    <n v="174.67"/>
    <n v="15790"/>
    <n v="697"/>
    <n v="28"/>
    <n v="1"/>
    <n v="86.1"/>
    <x v="1"/>
    <x v="4"/>
    <s v="Stories"/>
    <s v="Ad Creative 6"/>
    <x v="3"/>
    <n v="4.41418619379354E-2"/>
    <n v="3.5714285714285712E-2"/>
    <n v="6.2382142857142853"/>
    <n v="0.49292952424572051"/>
    <x v="0"/>
  </r>
  <r>
    <x v="52"/>
    <x v="4"/>
    <s v="CMP-7527"/>
    <x v="1"/>
    <x v="1"/>
    <n v="135.22999999999999"/>
    <n v="6960"/>
    <n v="270"/>
    <n v="32"/>
    <n v="2"/>
    <n v="179.13"/>
    <x v="0"/>
    <x v="1"/>
    <s v="Display"/>
    <s v="Ad Creative 3"/>
    <x v="4"/>
    <n v="3.8793103448275863E-2"/>
    <n v="6.25E-2"/>
    <n v="4.2259374999999997"/>
    <n v="1.3246321082600014"/>
    <x v="2"/>
  </r>
  <r>
    <x v="51"/>
    <x v="3"/>
    <s v="CMP-0582"/>
    <x v="0"/>
    <x v="4"/>
    <n v="256.72000000000003"/>
    <n v="6829"/>
    <n v="314"/>
    <n v="50"/>
    <n v="8"/>
    <n v="725.21"/>
    <x v="3"/>
    <x v="2"/>
    <s v="Display"/>
    <s v="Ad Creative 2"/>
    <x v="4"/>
    <n v="4.598037780055645E-2"/>
    <n v="0.16"/>
    <n v="5.1344000000000003"/>
    <n v="2.8249065129323774"/>
    <x v="2"/>
  </r>
  <r>
    <x v="50"/>
    <x v="1"/>
    <s v="CMP-3218"/>
    <x v="1"/>
    <x v="2"/>
    <n v="151.34"/>
    <n v="6894"/>
    <n v="156"/>
    <n v="32"/>
    <n v="8"/>
    <n v="998.51"/>
    <x v="4"/>
    <x v="2"/>
    <s v="Stories"/>
    <s v="Ad Creative 7"/>
    <x v="3"/>
    <n v="2.2628372497824196E-2"/>
    <n v="0.25"/>
    <n v="4.7293750000000001"/>
    <n v="6.5977930487643714"/>
    <x v="0"/>
  </r>
  <r>
    <x v="62"/>
    <x v="4"/>
    <s v="CMP-4449"/>
    <x v="1"/>
    <x v="12"/>
    <n v="192.37"/>
    <n v="16681"/>
    <n v="251"/>
    <n v="38"/>
    <n v="14"/>
    <n v="2722.08"/>
    <x v="4"/>
    <x v="4"/>
    <s v="Display"/>
    <s v="Ad Creative 6"/>
    <x v="4"/>
    <n v="1.5047059528805227E-2"/>
    <n v="0.36842105263157893"/>
    <n v="5.0623684210526321"/>
    <n v="14.150231325050683"/>
    <x v="1"/>
  </r>
  <r>
    <x v="60"/>
    <x v="0"/>
    <s v="CMP-1103"/>
    <x v="0"/>
    <x v="1"/>
    <n v="279.74"/>
    <n v="25291"/>
    <n v="69"/>
    <n v="14"/>
    <n v="14"/>
    <n v="985.27"/>
    <x v="1"/>
    <x v="1"/>
    <s v="Search"/>
    <s v="Ad Creative 1"/>
    <x v="1"/>
    <n v="2.7282432485864535E-3"/>
    <n v="1"/>
    <n v="19.981428571428573"/>
    <n v="3.5220919425180521"/>
    <x v="0"/>
  </r>
  <r>
    <x v="45"/>
    <x v="1"/>
    <s v="CMP-2197"/>
    <x v="1"/>
    <x v="2"/>
    <n v="228.78"/>
    <n v="25720"/>
    <n v="2239"/>
    <n v="16"/>
    <n v="14"/>
    <n v="1905.69"/>
    <x v="3"/>
    <x v="2"/>
    <s v="Search"/>
    <s v="Ad Creative 1"/>
    <x v="4"/>
    <n v="8.7052877138413684E-2"/>
    <n v="0.875"/>
    <n v="14.29875"/>
    <n v="8.3297928140571731"/>
    <x v="1"/>
  </r>
  <r>
    <x v="70"/>
    <x v="0"/>
    <s v="CMP-4476"/>
    <x v="1"/>
    <x v="8"/>
    <n v="204.95"/>
    <n v="23679"/>
    <n v="669"/>
    <n v="24"/>
    <n v="9"/>
    <n v="661.45"/>
    <x v="0"/>
    <x v="2"/>
    <s v="Feed"/>
    <s v="Ad Creative 10"/>
    <x v="0"/>
    <n v="2.8252882300772837E-2"/>
    <n v="0.375"/>
    <n v="8.5395833333333329"/>
    <n v="3.2273725298853382"/>
    <x v="1"/>
  </r>
  <r>
    <x v="82"/>
    <x v="4"/>
    <s v="CMP-1968"/>
    <x v="0"/>
    <x v="13"/>
    <n v="88.73"/>
    <n v="27428"/>
    <n v="376"/>
    <n v="36"/>
    <n v="29"/>
    <n v="3165.57"/>
    <x v="2"/>
    <x v="0"/>
    <s v="Stories"/>
    <s v="Ad Creative 3"/>
    <x v="1"/>
    <n v="1.3708618929561033E-2"/>
    <n v="0.80555555555555558"/>
    <n v="2.4647222222222225"/>
    <n v="35.676434126000224"/>
    <x v="0"/>
  </r>
  <r>
    <x v="66"/>
    <x v="0"/>
    <s v="CMP-7062"/>
    <x v="0"/>
    <x v="11"/>
    <n v="241.84"/>
    <n v="26586"/>
    <n v="1665"/>
    <n v="26"/>
    <n v="6"/>
    <n v="991.18"/>
    <x v="1"/>
    <x v="1"/>
    <s v="Search"/>
    <s v="Ad Creative 8"/>
    <x v="4"/>
    <n v="6.2626946513202442E-2"/>
    <n v="0.23076923076923078"/>
    <n v="9.3015384615384615"/>
    <n v="4.0984948726430694"/>
    <x v="0"/>
  </r>
  <r>
    <x v="87"/>
    <x v="3"/>
    <s v="CMP-4312"/>
    <x v="1"/>
    <x v="14"/>
    <n v="76.599999999999994"/>
    <n v="7704"/>
    <n v="212"/>
    <n v="42"/>
    <n v="31"/>
    <n v="5019.18"/>
    <x v="1"/>
    <x v="3"/>
    <s v="Stories"/>
    <s v="Ad Creative 6"/>
    <x v="1"/>
    <n v="2.7518172377985463E-2"/>
    <n v="0.73809523809523814"/>
    <n v="1.8238095238095238"/>
    <n v="65.524543080939949"/>
    <x v="0"/>
  </r>
  <r>
    <x v="1"/>
    <x v="0"/>
    <s v="CMP-9115"/>
    <x v="0"/>
    <x v="14"/>
    <n v="287.83999999999997"/>
    <n v="22141"/>
    <n v="253"/>
    <n v="48"/>
    <n v="43"/>
    <n v="2279.2800000000002"/>
    <x v="0"/>
    <x v="3"/>
    <s v="Stories"/>
    <s v="Ad Creative 6"/>
    <x v="1"/>
    <n v="1.1426764825436973E-2"/>
    <n v="0.89583333333333337"/>
    <n v="5.9966666666666661"/>
    <n v="7.9185658699277388"/>
    <x v="1"/>
  </r>
  <r>
    <x v="89"/>
    <x v="1"/>
    <s v="CMP-0948"/>
    <x v="1"/>
    <x v="6"/>
    <n v="214.6"/>
    <n v="8200"/>
    <n v="82"/>
    <n v="22"/>
    <n v="0"/>
    <n v="0"/>
    <x v="3"/>
    <x v="3"/>
    <s v="Feed"/>
    <s v="Ad Creative 8"/>
    <x v="2"/>
    <n v="0.01"/>
    <n v="0"/>
    <n v="9.754545454545454"/>
    <n v="0"/>
    <x v="1"/>
  </r>
  <r>
    <x v="9"/>
    <x v="3"/>
    <s v="CMP-4652"/>
    <x v="0"/>
    <x v="3"/>
    <n v="111.34"/>
    <n v="28511"/>
    <n v="807"/>
    <n v="33"/>
    <n v="24"/>
    <n v="4595.3500000000004"/>
    <x v="0"/>
    <x v="3"/>
    <s v="Stories"/>
    <s v="Ad Creative 5"/>
    <x v="4"/>
    <n v="2.8304864789028796E-2"/>
    <n v="0.72727272727272729"/>
    <n v="3.373939393939394"/>
    <n v="41.273127357643254"/>
    <x v="0"/>
  </r>
  <r>
    <x v="23"/>
    <x v="1"/>
    <s v="CMP-8185"/>
    <x v="1"/>
    <x v="9"/>
    <n v="156.07"/>
    <n v="5382"/>
    <n v="145"/>
    <n v="48"/>
    <n v="33"/>
    <n v="5355.29"/>
    <x v="2"/>
    <x v="4"/>
    <s v="Search"/>
    <s v="Ad Creative 5"/>
    <x v="0"/>
    <n v="2.6941657376439984E-2"/>
    <n v="0.6875"/>
    <n v="3.2514583333333333"/>
    <n v="34.313385019542515"/>
    <x v="1"/>
  </r>
  <r>
    <x v="35"/>
    <x v="0"/>
    <s v="CMP-7969"/>
    <x v="0"/>
    <x v="11"/>
    <n v="133.57"/>
    <n v="19665"/>
    <n v="1617"/>
    <n v="13"/>
    <n v="7"/>
    <n v="991.95"/>
    <x v="1"/>
    <x v="1"/>
    <s v="Display"/>
    <s v="Ad Creative 5"/>
    <x v="0"/>
    <n v="8.2227307398932109E-2"/>
    <n v="0.53846153846153844"/>
    <n v="10.274615384615384"/>
    <n v="7.4264430635621776"/>
    <x v="2"/>
  </r>
  <r>
    <x v="89"/>
    <x v="4"/>
    <s v="CMP-8373"/>
    <x v="0"/>
    <x v="9"/>
    <n v="272.83999999999997"/>
    <n v="11335"/>
    <n v="928"/>
    <n v="30"/>
    <n v="18"/>
    <n v="726.49"/>
    <x v="4"/>
    <x v="4"/>
    <s v="Display"/>
    <s v="Ad Creative 8"/>
    <x v="2"/>
    <n v="8.1870313189236876E-2"/>
    <n v="0.6"/>
    <n v="9.0946666666666651"/>
    <n v="2.6626960856179447"/>
    <x v="1"/>
  </r>
  <r>
    <x v="28"/>
    <x v="0"/>
    <s v="CMP-8929"/>
    <x v="1"/>
    <x v="13"/>
    <n v="53.91"/>
    <n v="29847"/>
    <n v="834"/>
    <n v="33"/>
    <n v="14"/>
    <n v="2281.39"/>
    <x v="3"/>
    <x v="0"/>
    <s v="Display"/>
    <s v="Ad Creative 2"/>
    <x v="3"/>
    <n v="2.7942506784601466E-2"/>
    <n v="0.42424242424242425"/>
    <n v="1.6336363636363636"/>
    <n v="42.31849378593953"/>
    <x v="0"/>
  </r>
  <r>
    <x v="22"/>
    <x v="3"/>
    <s v="CMP-2821"/>
    <x v="0"/>
    <x v="14"/>
    <n v="190.04"/>
    <n v="29975"/>
    <n v="801"/>
    <n v="14"/>
    <n v="14"/>
    <n v="2120.7199999999998"/>
    <x v="4"/>
    <x v="3"/>
    <s v="Stories"/>
    <s v="Ad Creative 1"/>
    <x v="2"/>
    <n v="2.6722268557130942E-2"/>
    <n v="1"/>
    <n v="13.574285714285713"/>
    <n v="11.159334876868026"/>
    <x v="2"/>
  </r>
  <r>
    <x v="3"/>
    <x v="0"/>
    <s v="CMP-5841"/>
    <x v="1"/>
    <x v="0"/>
    <n v="95.19"/>
    <n v="8861"/>
    <n v="107"/>
    <n v="25"/>
    <n v="14"/>
    <n v="906.77"/>
    <x v="1"/>
    <x v="0"/>
    <s v="Stories"/>
    <s v="Ad Creative 6"/>
    <x v="4"/>
    <n v="1.2075386525222886E-2"/>
    <n v="0.56000000000000005"/>
    <n v="3.8075999999999999"/>
    <n v="9.5258955772665193"/>
    <x v="1"/>
  </r>
  <r>
    <x v="66"/>
    <x v="3"/>
    <s v="CMP-6317"/>
    <x v="0"/>
    <x v="13"/>
    <n v="253.47"/>
    <n v="8969"/>
    <n v="605"/>
    <n v="50"/>
    <n v="28"/>
    <n v="4599.8900000000003"/>
    <x v="1"/>
    <x v="0"/>
    <s v="Search"/>
    <s v="Ad Creative 3"/>
    <x v="3"/>
    <n v="6.74545657263909E-2"/>
    <n v="0.56000000000000005"/>
    <n v="5.0693999999999999"/>
    <n v="18.147670335739932"/>
    <x v="0"/>
  </r>
  <r>
    <x v="42"/>
    <x v="1"/>
    <s v="CMP-6918"/>
    <x v="1"/>
    <x v="5"/>
    <n v="281.12"/>
    <n v="19041"/>
    <n v="1885"/>
    <n v="23"/>
    <n v="3"/>
    <n v="192.16"/>
    <x v="2"/>
    <x v="1"/>
    <s v="Display"/>
    <s v="Ad Creative 4"/>
    <x v="1"/>
    <n v="9.8996901423244577E-2"/>
    <n v="0.13043478260869565"/>
    <n v="12.222608695652173"/>
    <n v="0.6835515082527035"/>
    <x v="2"/>
  </r>
  <r>
    <x v="24"/>
    <x v="2"/>
    <s v="CMP-5647"/>
    <x v="1"/>
    <x v="1"/>
    <n v="173.93"/>
    <n v="13415"/>
    <n v="1326"/>
    <n v="20"/>
    <n v="4"/>
    <n v="620.41"/>
    <x v="1"/>
    <x v="1"/>
    <s v="Search"/>
    <s v="Ad Creative 4"/>
    <x v="2"/>
    <n v="9.8844576966082745E-2"/>
    <n v="0.2"/>
    <n v="8.6965000000000003"/>
    <n v="3.567009716552636"/>
    <x v="0"/>
  </r>
  <r>
    <x v="75"/>
    <x v="2"/>
    <s v="CMP-9538"/>
    <x v="1"/>
    <x v="5"/>
    <n v="288.58"/>
    <n v="24478"/>
    <n v="2440"/>
    <n v="45"/>
    <n v="5"/>
    <n v="403.93"/>
    <x v="2"/>
    <x v="1"/>
    <s v="Stories"/>
    <s v="Ad Creative 7"/>
    <x v="3"/>
    <n v="9.9681346515238176E-2"/>
    <n v="0.1111111111111111"/>
    <n v="6.4128888888888884"/>
    <n v="1.3997158500242568"/>
    <x v="1"/>
  </r>
  <r>
    <x v="71"/>
    <x v="1"/>
    <s v="CMP-1415"/>
    <x v="1"/>
    <x v="2"/>
    <n v="187.22"/>
    <n v="16983"/>
    <n v="268"/>
    <n v="28"/>
    <n v="27"/>
    <n v="1019.62"/>
    <x v="0"/>
    <x v="2"/>
    <s v="Search"/>
    <s v="Ad Creative 7"/>
    <x v="4"/>
    <n v="1.5780486368721664E-2"/>
    <n v="0.9642857142857143"/>
    <n v="6.6864285714285714"/>
    <n v="5.4461061852366202"/>
    <x v="2"/>
  </r>
  <r>
    <x v="85"/>
    <x v="3"/>
    <s v="CMP-7747"/>
    <x v="0"/>
    <x v="6"/>
    <n v="73.930000000000007"/>
    <n v="23535"/>
    <n v="485"/>
    <n v="26"/>
    <n v="3"/>
    <n v="416.08"/>
    <x v="1"/>
    <x v="3"/>
    <s v="Feed"/>
    <s v="Ad Creative 5"/>
    <x v="2"/>
    <n v="2.0607605693647758E-2"/>
    <n v="0.11538461538461539"/>
    <n v="2.8434615384615389"/>
    <n v="5.6280265115649932"/>
    <x v="2"/>
  </r>
  <r>
    <x v="57"/>
    <x v="1"/>
    <s v="CMP-4438"/>
    <x v="1"/>
    <x v="6"/>
    <n v="183.56"/>
    <n v="1717"/>
    <n v="111"/>
    <n v="34"/>
    <n v="25"/>
    <n v="4667.8"/>
    <x v="3"/>
    <x v="3"/>
    <s v="Display"/>
    <s v="Ad Creative 1"/>
    <x v="2"/>
    <n v="6.46476412347117E-2"/>
    <n v="0.73529411764705888"/>
    <n v="5.3988235294117644"/>
    <n v="25.429287426454565"/>
    <x v="2"/>
  </r>
  <r>
    <x v="65"/>
    <x v="0"/>
    <s v="CMP-1080"/>
    <x v="0"/>
    <x v="5"/>
    <n v="178.47"/>
    <n v="12896"/>
    <n v="712"/>
    <n v="42"/>
    <n v="23"/>
    <n v="4596.97"/>
    <x v="4"/>
    <x v="1"/>
    <s v="Search"/>
    <s v="Ad Creative 9"/>
    <x v="2"/>
    <n v="5.5210918114143921E-2"/>
    <n v="0.54761904761904767"/>
    <n v="4.2492857142857146"/>
    <n v="25.757662352216059"/>
    <x v="1"/>
  </r>
  <r>
    <x v="13"/>
    <x v="4"/>
    <s v="CMP-2115"/>
    <x v="1"/>
    <x v="7"/>
    <n v="59.42"/>
    <n v="12041"/>
    <n v="383"/>
    <n v="36"/>
    <n v="28"/>
    <n v="1912.78"/>
    <x v="3"/>
    <x v="4"/>
    <s v="Display"/>
    <s v="Ad Creative 4"/>
    <x v="2"/>
    <n v="3.1807989369653684E-2"/>
    <n v="0.77777777777777779"/>
    <n v="1.6505555555555556"/>
    <n v="32.190844833389427"/>
    <x v="1"/>
  </r>
  <r>
    <x v="28"/>
    <x v="3"/>
    <s v="CMP-8716"/>
    <x v="0"/>
    <x v="8"/>
    <n v="121.91"/>
    <n v="29927"/>
    <n v="2342"/>
    <n v="44"/>
    <n v="9"/>
    <n v="567.87"/>
    <x v="0"/>
    <x v="2"/>
    <s v="Display"/>
    <s v="Ad Creative 6"/>
    <x v="2"/>
    <n v="7.8257092257827385E-2"/>
    <n v="0.20454545454545456"/>
    <n v="2.770681818181818"/>
    <n v="4.6581084406529412"/>
    <x v="0"/>
  </r>
  <r>
    <x v="83"/>
    <x v="2"/>
    <s v="CMP-8390"/>
    <x v="1"/>
    <x v="7"/>
    <n v="252.3"/>
    <n v="27216"/>
    <n v="1033"/>
    <n v="20"/>
    <n v="17"/>
    <n v="923.2"/>
    <x v="4"/>
    <x v="4"/>
    <s v="Display"/>
    <s v="Ad Creative 6"/>
    <x v="0"/>
    <n v="3.795561434450323E-2"/>
    <n v="0.85"/>
    <n v="12.615"/>
    <n v="3.6591359492667461"/>
    <x v="0"/>
  </r>
  <r>
    <x v="87"/>
    <x v="0"/>
    <s v="CMP-0969"/>
    <x v="1"/>
    <x v="0"/>
    <n v="112.85"/>
    <n v="22640"/>
    <n v="324"/>
    <n v="49"/>
    <n v="35"/>
    <n v="5037.3"/>
    <x v="2"/>
    <x v="0"/>
    <s v="Feed"/>
    <s v="Ad Creative 8"/>
    <x v="1"/>
    <n v="1.4310954063604241E-2"/>
    <n v="0.7142857142857143"/>
    <n v="2.3030612244897957"/>
    <n v="44.637128932210906"/>
    <x v="0"/>
  </r>
  <r>
    <x v="20"/>
    <x v="3"/>
    <s v="CMP-4827"/>
    <x v="0"/>
    <x v="2"/>
    <n v="255.42"/>
    <n v="14616"/>
    <n v="567"/>
    <n v="25"/>
    <n v="23"/>
    <n v="2676.54"/>
    <x v="2"/>
    <x v="2"/>
    <s v="Display"/>
    <s v="Ad Creative 9"/>
    <x v="4"/>
    <n v="3.8793103448275863E-2"/>
    <n v="0.92"/>
    <n v="10.216799999999999"/>
    <n v="10.4789758045572"/>
    <x v="1"/>
  </r>
  <r>
    <x v="33"/>
    <x v="3"/>
    <s v="CMP-0136"/>
    <x v="0"/>
    <x v="7"/>
    <n v="262.45"/>
    <n v="8930"/>
    <n v="361"/>
    <n v="28"/>
    <n v="3"/>
    <n v="172.91"/>
    <x v="4"/>
    <x v="4"/>
    <s v="Feed"/>
    <s v="Ad Creative 9"/>
    <x v="1"/>
    <n v="4.042553191489362E-2"/>
    <n v="0.10714285714285714"/>
    <n v="9.3732142857142851"/>
    <n v="0.65883025338159651"/>
    <x v="0"/>
  </r>
  <r>
    <x v="45"/>
    <x v="3"/>
    <s v="CMP-3784"/>
    <x v="1"/>
    <x v="3"/>
    <n v="46.76"/>
    <n v="13183"/>
    <n v="282"/>
    <n v="50"/>
    <n v="12"/>
    <n v="837.85"/>
    <x v="2"/>
    <x v="3"/>
    <s v="Feed"/>
    <s v="Ad Creative 6"/>
    <x v="4"/>
    <n v="2.139118561784116E-2"/>
    <n v="0.24"/>
    <n v="0.93519999999999992"/>
    <n v="17.91809238665526"/>
    <x v="1"/>
  </r>
  <r>
    <x v="3"/>
    <x v="0"/>
    <s v="CMP-2988"/>
    <x v="0"/>
    <x v="2"/>
    <n v="232.73"/>
    <n v="5684"/>
    <n v="293"/>
    <n v="45"/>
    <n v="23"/>
    <n v="1684.37"/>
    <x v="0"/>
    <x v="2"/>
    <s v="Stories"/>
    <s v="Ad Creative 2"/>
    <x v="2"/>
    <n v="5.154820548909219E-2"/>
    <n v="0.51111111111111107"/>
    <n v="5.1717777777777778"/>
    <n v="7.2374425299703518"/>
    <x v="1"/>
  </r>
  <r>
    <x v="40"/>
    <x v="4"/>
    <s v="CMP-4013"/>
    <x v="1"/>
    <x v="11"/>
    <n v="248.36"/>
    <n v="24555"/>
    <n v="416"/>
    <n v="17"/>
    <n v="6"/>
    <n v="243.97"/>
    <x v="1"/>
    <x v="1"/>
    <s v="Stories"/>
    <s v="Ad Creative 9"/>
    <x v="0"/>
    <n v="1.694155976379556E-2"/>
    <n v="0.35294117647058826"/>
    <n v="14.609411764705882"/>
    <n v="0.98232404574005472"/>
    <x v="1"/>
  </r>
  <r>
    <x v="8"/>
    <x v="4"/>
    <s v="CMP-2319"/>
    <x v="0"/>
    <x v="8"/>
    <n v="63.59"/>
    <n v="12871"/>
    <n v="906"/>
    <n v="27"/>
    <n v="25"/>
    <n v="1685.64"/>
    <x v="0"/>
    <x v="2"/>
    <s v="Search"/>
    <s v="Ad Creative 3"/>
    <x v="3"/>
    <n v="7.0390801025561334E-2"/>
    <n v="0.92592592592592593"/>
    <n v="2.3551851851851855"/>
    <n v="26.507941500235887"/>
    <x v="2"/>
  </r>
  <r>
    <x v="88"/>
    <x v="2"/>
    <s v="CMP-3966"/>
    <x v="1"/>
    <x v="12"/>
    <n v="59.78"/>
    <n v="13639"/>
    <n v="422"/>
    <n v="42"/>
    <n v="9"/>
    <n v="1433.25"/>
    <x v="4"/>
    <x v="4"/>
    <s v="Stories"/>
    <s v="Ad Creative 5"/>
    <x v="2"/>
    <n v="3.0940684800938485E-2"/>
    <n v="0.21428571428571427"/>
    <n v="1.4233333333333333"/>
    <n v="23.975409836065573"/>
    <x v="1"/>
  </r>
  <r>
    <x v="61"/>
    <x v="0"/>
    <s v="CMP-8063"/>
    <x v="1"/>
    <x v="3"/>
    <n v="130.62"/>
    <n v="16024"/>
    <n v="294"/>
    <n v="28"/>
    <n v="24"/>
    <n v="3495.22"/>
    <x v="1"/>
    <x v="3"/>
    <s v="Stories"/>
    <s v="Ad Creative 9"/>
    <x v="3"/>
    <n v="1.834747878182726E-2"/>
    <n v="0.8571428571428571"/>
    <n v="4.665"/>
    <n v="26.758689327821159"/>
    <x v="1"/>
  </r>
  <r>
    <x v="74"/>
    <x v="4"/>
    <s v="CMP-0412"/>
    <x v="0"/>
    <x v="7"/>
    <n v="21.82"/>
    <n v="11794"/>
    <n v="526"/>
    <n v="28"/>
    <n v="6"/>
    <n v="197.18"/>
    <x v="2"/>
    <x v="4"/>
    <s v="Search"/>
    <s v="Ad Creative 4"/>
    <x v="3"/>
    <n v="4.4598948617941329E-2"/>
    <n v="0.21428571428571427"/>
    <n v="0.77928571428571425"/>
    <n v="9.0366636113657197"/>
    <x v="2"/>
  </r>
  <r>
    <x v="71"/>
    <x v="1"/>
    <s v="CMP-9178"/>
    <x v="0"/>
    <x v="8"/>
    <n v="284.20999999999998"/>
    <n v="19366"/>
    <n v="1631"/>
    <n v="44"/>
    <n v="44"/>
    <n v="3140.57"/>
    <x v="0"/>
    <x v="2"/>
    <s v="Stories"/>
    <s v="Ad Creative 5"/>
    <x v="2"/>
    <n v="8.4219766601259946E-2"/>
    <n v="1"/>
    <n v="6.4593181818181815"/>
    <n v="11.0501741669892"/>
    <x v="2"/>
  </r>
  <r>
    <x v="43"/>
    <x v="4"/>
    <s v="CMP-9746"/>
    <x v="0"/>
    <x v="11"/>
    <n v="187.81"/>
    <n v="22754"/>
    <n v="995"/>
    <n v="37"/>
    <n v="24"/>
    <n v="2187.6799999999998"/>
    <x v="4"/>
    <x v="1"/>
    <s v="Display"/>
    <s v="Ad Creative 7"/>
    <x v="2"/>
    <n v="4.372857519557001E-2"/>
    <n v="0.64864864864864868"/>
    <n v="5.0759459459459464"/>
    <n v="11.648368031521217"/>
    <x v="2"/>
  </r>
  <r>
    <x v="0"/>
    <x v="4"/>
    <s v="CMP-7664"/>
    <x v="0"/>
    <x v="3"/>
    <n v="248.55"/>
    <n v="8223"/>
    <n v="615"/>
    <n v="31"/>
    <n v="25"/>
    <n v="1954.39"/>
    <x v="1"/>
    <x v="3"/>
    <s v="Display"/>
    <s v="Ad Creative 10"/>
    <x v="1"/>
    <n v="7.4790222546515864E-2"/>
    <n v="0.80645161290322576"/>
    <n v="8.0177419354838708"/>
    <n v="7.8631663649165162"/>
    <x v="0"/>
  </r>
  <r>
    <x v="49"/>
    <x v="4"/>
    <s v="CMP-4695"/>
    <x v="0"/>
    <x v="13"/>
    <n v="177.45"/>
    <n v="22266"/>
    <n v="689"/>
    <n v="22"/>
    <n v="16"/>
    <n v="2040.66"/>
    <x v="2"/>
    <x v="0"/>
    <s v="Search"/>
    <s v="Ad Creative 3"/>
    <x v="4"/>
    <n v="3.0944040240725772E-2"/>
    <n v="0.72727272727272729"/>
    <n v="8.0659090909090896"/>
    <n v="11.49991546914624"/>
    <x v="1"/>
  </r>
  <r>
    <x v="22"/>
    <x v="1"/>
    <s v="CMP-1982"/>
    <x v="1"/>
    <x v="2"/>
    <n v="48.18"/>
    <n v="13030"/>
    <n v="1182"/>
    <n v="24"/>
    <n v="3"/>
    <n v="411.02"/>
    <x v="0"/>
    <x v="2"/>
    <s v="Display"/>
    <s v="Ad Creative 5"/>
    <x v="3"/>
    <n v="9.0713737528779745E-2"/>
    <n v="0.125"/>
    <n v="2.0074999999999998"/>
    <n v="8.5309256953092572"/>
    <x v="2"/>
  </r>
  <r>
    <x v="55"/>
    <x v="1"/>
    <s v="CMP-5605"/>
    <x v="1"/>
    <x v="13"/>
    <n v="87.69"/>
    <n v="19769"/>
    <n v="644"/>
    <n v="38"/>
    <n v="30"/>
    <n v="2218.37"/>
    <x v="3"/>
    <x v="0"/>
    <s v="Stories"/>
    <s v="Ad Creative 3"/>
    <x v="2"/>
    <n v="3.2576255753958221E-2"/>
    <n v="0.78947368421052633"/>
    <n v="2.3076315789473685"/>
    <n v="25.297867487740906"/>
    <x v="2"/>
  </r>
  <r>
    <x v="5"/>
    <x v="1"/>
    <s v="CMP-5288"/>
    <x v="0"/>
    <x v="3"/>
    <n v="225.59"/>
    <n v="8097"/>
    <n v="347"/>
    <n v="47"/>
    <n v="14"/>
    <n v="500.04"/>
    <x v="1"/>
    <x v="3"/>
    <s v="Stories"/>
    <s v="Ad Creative 8"/>
    <x v="3"/>
    <n v="4.2855378535259975E-2"/>
    <n v="0.2978723404255319"/>
    <n v="4.7997872340425536"/>
    <n v="2.2165876146992334"/>
    <x v="2"/>
  </r>
  <r>
    <x v="65"/>
    <x v="3"/>
    <s v="CMP-4698"/>
    <x v="1"/>
    <x v="12"/>
    <n v="125.51"/>
    <n v="26107"/>
    <n v="1020"/>
    <n v="19"/>
    <n v="0"/>
    <n v="0"/>
    <x v="2"/>
    <x v="4"/>
    <s v="Display"/>
    <s v="Ad Creative 7"/>
    <x v="0"/>
    <n v="3.9069981231087444E-2"/>
    <n v="0"/>
    <n v="6.6057894736842107"/>
    <n v="0"/>
    <x v="1"/>
  </r>
  <r>
    <x v="18"/>
    <x v="1"/>
    <s v="CMP-2133"/>
    <x v="0"/>
    <x v="0"/>
    <n v="95.1"/>
    <n v="21074"/>
    <n v="1110"/>
    <n v="37"/>
    <n v="26"/>
    <n v="1614.48"/>
    <x v="1"/>
    <x v="0"/>
    <s v="Display"/>
    <s v="Ad Creative 9"/>
    <x v="0"/>
    <n v="5.2671538388535638E-2"/>
    <n v="0.70270270270270274"/>
    <n v="2.57027027027027"/>
    <n v="16.976656151419558"/>
    <x v="0"/>
  </r>
  <r>
    <x v="59"/>
    <x v="4"/>
    <s v="CMP-5372"/>
    <x v="1"/>
    <x v="8"/>
    <n v="60.57"/>
    <n v="10011"/>
    <n v="172"/>
    <n v="23"/>
    <n v="7"/>
    <n v="637.47"/>
    <x v="1"/>
    <x v="2"/>
    <s v="Stories"/>
    <s v="Ad Creative 6"/>
    <x v="4"/>
    <n v="1.7181100789131955E-2"/>
    <n v="0.30434782608695654"/>
    <n v="2.6334782608695653"/>
    <n v="10.524517087667162"/>
    <x v="2"/>
  </r>
  <r>
    <x v="78"/>
    <x v="3"/>
    <s v="CMP-5350"/>
    <x v="1"/>
    <x v="8"/>
    <n v="178.76"/>
    <n v="29058"/>
    <n v="679"/>
    <n v="43"/>
    <n v="40"/>
    <n v="7201.57"/>
    <x v="2"/>
    <x v="2"/>
    <s v="Display"/>
    <s v="Ad Creative 7"/>
    <x v="3"/>
    <n v="2.3367058985477321E-2"/>
    <n v="0.93023255813953487"/>
    <n v="4.1572093023255814"/>
    <n v="40.286249720295366"/>
    <x v="1"/>
  </r>
  <r>
    <x v="31"/>
    <x v="1"/>
    <s v="CMP-6011"/>
    <x v="0"/>
    <x v="9"/>
    <n v="120.06"/>
    <n v="24335"/>
    <n v="2173"/>
    <n v="33"/>
    <n v="7"/>
    <n v="457.21"/>
    <x v="0"/>
    <x v="4"/>
    <s v="Feed"/>
    <s v="Ad Creative 3"/>
    <x v="1"/>
    <n v="8.9295253749743161E-2"/>
    <n v="0.21212121212121213"/>
    <n v="3.6381818181818182"/>
    <n v="3.8081792437114772"/>
    <x v="2"/>
  </r>
  <r>
    <x v="60"/>
    <x v="3"/>
    <s v="CMP-2217"/>
    <x v="0"/>
    <x v="12"/>
    <n v="28.91"/>
    <n v="18371"/>
    <n v="879"/>
    <n v="10"/>
    <n v="10"/>
    <n v="676.64"/>
    <x v="0"/>
    <x v="4"/>
    <s v="Stories"/>
    <s v="Ad Creative 3"/>
    <x v="2"/>
    <n v="4.7847150400087093E-2"/>
    <n v="1"/>
    <n v="2.891"/>
    <n v="23.405050155655481"/>
    <x v="0"/>
  </r>
  <r>
    <x v="25"/>
    <x v="1"/>
    <s v="CMP-3690"/>
    <x v="1"/>
    <x v="7"/>
    <n v="121.8"/>
    <n v="16162"/>
    <n v="1315"/>
    <n v="40"/>
    <n v="26"/>
    <n v="4409.3500000000004"/>
    <x v="1"/>
    <x v="4"/>
    <s v="Feed"/>
    <s v="Ad Creative 4"/>
    <x v="3"/>
    <n v="8.1363692612300462E-2"/>
    <n v="0.65"/>
    <n v="3.0449999999999999"/>
    <n v="36.20155993431856"/>
    <x v="1"/>
  </r>
  <r>
    <x v="89"/>
    <x v="4"/>
    <s v="CMP-7297"/>
    <x v="1"/>
    <x v="2"/>
    <n v="185.74"/>
    <n v="16816"/>
    <n v="1454"/>
    <n v="24"/>
    <n v="20"/>
    <n v="1982.88"/>
    <x v="3"/>
    <x v="2"/>
    <s v="Stories"/>
    <s v="Ad Creative 3"/>
    <x v="0"/>
    <n v="8.6465271170313981E-2"/>
    <n v="0.83333333333333337"/>
    <n v="7.7391666666666667"/>
    <n v="10.675567998277161"/>
    <x v="1"/>
  </r>
  <r>
    <x v="36"/>
    <x v="4"/>
    <s v="CMP-6287"/>
    <x v="1"/>
    <x v="6"/>
    <n v="176.69"/>
    <n v="13426"/>
    <n v="959"/>
    <n v="35"/>
    <n v="16"/>
    <n v="1873.39"/>
    <x v="2"/>
    <x v="3"/>
    <s v="Stories"/>
    <s v="Ad Creative 7"/>
    <x v="3"/>
    <n v="7.1428571428571425E-2"/>
    <n v="0.45714285714285713"/>
    <n v="5.048285714285714"/>
    <n v="10.60269398381346"/>
    <x v="0"/>
  </r>
  <r>
    <x v="52"/>
    <x v="3"/>
    <s v="CMP-3418"/>
    <x v="1"/>
    <x v="6"/>
    <n v="208.38"/>
    <n v="29387"/>
    <n v="513"/>
    <n v="21"/>
    <n v="16"/>
    <n v="2837.17"/>
    <x v="4"/>
    <x v="3"/>
    <s v="Search"/>
    <s v="Ad Creative 1"/>
    <x v="1"/>
    <n v="1.7456698540170824E-2"/>
    <n v="0.76190476190476186"/>
    <n v="9.9228571428571435"/>
    <n v="13.615366157980613"/>
    <x v="2"/>
  </r>
  <r>
    <x v="66"/>
    <x v="2"/>
    <s v="CMP-6026"/>
    <x v="1"/>
    <x v="7"/>
    <n v="21.12"/>
    <n v="10756"/>
    <n v="665"/>
    <n v="26"/>
    <n v="18"/>
    <n v="2081.3200000000002"/>
    <x v="2"/>
    <x v="4"/>
    <s v="Stories"/>
    <s v="Ad Creative 7"/>
    <x v="3"/>
    <n v="6.1825957605057644E-2"/>
    <n v="0.69230769230769229"/>
    <n v="0.8123076923076924"/>
    <n v="98.547348484848484"/>
    <x v="0"/>
  </r>
  <r>
    <x v="90"/>
    <x v="4"/>
    <s v="CMP-7344"/>
    <x v="1"/>
    <x v="2"/>
    <n v="195.93"/>
    <n v="20514"/>
    <n v="324"/>
    <n v="48"/>
    <n v="24"/>
    <n v="3496.83"/>
    <x v="3"/>
    <x v="2"/>
    <s v="Search"/>
    <s v="Ad Creative 3"/>
    <x v="2"/>
    <n v="1.5794091839719217E-2"/>
    <n v="0.5"/>
    <n v="4.0818750000000001"/>
    <n v="17.847343438983309"/>
    <x v="2"/>
  </r>
  <r>
    <x v="82"/>
    <x v="4"/>
    <s v="CMP-2604"/>
    <x v="1"/>
    <x v="2"/>
    <n v="56.97"/>
    <n v="28164"/>
    <n v="2637"/>
    <n v="45"/>
    <n v="20"/>
    <n v="3264.67"/>
    <x v="4"/>
    <x v="2"/>
    <s v="Stories"/>
    <s v="Ad Creative 8"/>
    <x v="0"/>
    <n v="9.3630166169578186E-2"/>
    <n v="0.44444444444444442"/>
    <n v="1.266"/>
    <n v="57.305072845357209"/>
    <x v="0"/>
  </r>
  <r>
    <x v="65"/>
    <x v="4"/>
    <s v="CMP-0772"/>
    <x v="1"/>
    <x v="10"/>
    <n v="109.93"/>
    <n v="9361"/>
    <n v="618"/>
    <n v="11"/>
    <n v="10"/>
    <n v="406.03"/>
    <x v="4"/>
    <x v="0"/>
    <s v="Stories"/>
    <s v="Ad Creative 8"/>
    <x v="2"/>
    <n v="6.6018587757718197E-2"/>
    <n v="0.90909090909090906"/>
    <n v="9.9936363636363641"/>
    <n v="3.6935322477940504"/>
    <x v="1"/>
  </r>
  <r>
    <x v="72"/>
    <x v="4"/>
    <s v="CMP-9103"/>
    <x v="1"/>
    <x v="13"/>
    <n v="203.4"/>
    <n v="14442"/>
    <n v="1270"/>
    <n v="11"/>
    <n v="1"/>
    <n v="165.17"/>
    <x v="0"/>
    <x v="0"/>
    <s v="Display"/>
    <s v="Ad Creative 5"/>
    <x v="4"/>
    <n v="8.7937958731477639E-2"/>
    <n v="9.0909090909090912E-2"/>
    <n v="18.490909090909092"/>
    <n v="0.81204523107177962"/>
    <x v="2"/>
  </r>
  <r>
    <x v="18"/>
    <x v="0"/>
    <s v="CMP-8870"/>
    <x v="0"/>
    <x v="7"/>
    <n v="172.48"/>
    <n v="28387"/>
    <n v="1567"/>
    <n v="25"/>
    <n v="1"/>
    <n v="67.69"/>
    <x v="0"/>
    <x v="4"/>
    <s v="Display"/>
    <s v="Ad Creative 7"/>
    <x v="4"/>
    <n v="5.5201324549970059E-2"/>
    <n v="0.04"/>
    <n v="6.8991999999999996"/>
    <n v="0.39245129870129869"/>
    <x v="0"/>
  </r>
  <r>
    <x v="8"/>
    <x v="2"/>
    <s v="CMP-9922"/>
    <x v="0"/>
    <x v="14"/>
    <n v="247.33"/>
    <n v="9903"/>
    <n v="215"/>
    <n v="47"/>
    <n v="40"/>
    <n v="5767.23"/>
    <x v="1"/>
    <x v="3"/>
    <s v="Stories"/>
    <s v="Ad Creative 7"/>
    <x v="1"/>
    <n v="2.1710592749671815E-2"/>
    <n v="0.85106382978723405"/>
    <n v="5.2623404255319155"/>
    <n v="23.317955767597944"/>
    <x v="2"/>
  </r>
  <r>
    <x v="5"/>
    <x v="4"/>
    <s v="CMP-5312"/>
    <x v="0"/>
    <x v="9"/>
    <n v="63.92"/>
    <n v="7842"/>
    <n v="439"/>
    <n v="45"/>
    <n v="28"/>
    <n v="1209.3599999999999"/>
    <x v="0"/>
    <x v="4"/>
    <s v="Search"/>
    <s v="Ad Creative 3"/>
    <x v="1"/>
    <n v="5.5980617189492474E-2"/>
    <n v="0.62222222222222223"/>
    <n v="1.4204444444444444"/>
    <n v="18.919899874843551"/>
    <x v="2"/>
  </r>
  <r>
    <x v="3"/>
    <x v="4"/>
    <s v="CMP-5793"/>
    <x v="1"/>
    <x v="12"/>
    <n v="192.54"/>
    <n v="4583"/>
    <n v="97"/>
    <n v="29"/>
    <n v="28"/>
    <n v="4246.51"/>
    <x v="0"/>
    <x v="4"/>
    <s v="Display"/>
    <s v="Ad Creative 5"/>
    <x v="3"/>
    <n v="2.116517564913812E-2"/>
    <n v="0.96551724137931039"/>
    <n v="6.6393103448275861"/>
    <n v="22.055209307156957"/>
    <x v="1"/>
  </r>
  <r>
    <x v="31"/>
    <x v="1"/>
    <s v="CMP-5208"/>
    <x v="1"/>
    <x v="11"/>
    <n v="161.93"/>
    <n v="28322"/>
    <n v="2529"/>
    <n v="18"/>
    <n v="16"/>
    <n v="2732.73"/>
    <x v="0"/>
    <x v="1"/>
    <s v="Search"/>
    <s v="Ad Creative 1"/>
    <x v="3"/>
    <n v="8.9294541345950149E-2"/>
    <n v="0.88888888888888884"/>
    <n v="8.9961111111111123"/>
    <n v="16.875995800654604"/>
    <x v="2"/>
  </r>
  <r>
    <x v="63"/>
    <x v="0"/>
    <s v="CMP-8991"/>
    <x v="1"/>
    <x v="11"/>
    <n v="91.29"/>
    <n v="11760"/>
    <n v="383"/>
    <n v="37"/>
    <n v="14"/>
    <n v="866.72"/>
    <x v="2"/>
    <x v="1"/>
    <s v="Display"/>
    <s v="Ad Creative 7"/>
    <x v="2"/>
    <n v="3.2568027210884351E-2"/>
    <n v="0.3783783783783784"/>
    <n v="2.4672972972972973"/>
    <n v="9.4941395552634464"/>
    <x v="1"/>
  </r>
  <r>
    <x v="46"/>
    <x v="0"/>
    <s v="CMP-0803"/>
    <x v="1"/>
    <x v="11"/>
    <n v="62.58"/>
    <n v="24004"/>
    <n v="2103"/>
    <n v="24"/>
    <n v="23"/>
    <n v="1193.5999999999999"/>
    <x v="1"/>
    <x v="1"/>
    <s v="Stories"/>
    <s v="Ad Creative 10"/>
    <x v="2"/>
    <n v="8.7610398266955505E-2"/>
    <n v="0.95833333333333337"/>
    <n v="2.6074999999999999"/>
    <n v="19.073186321508469"/>
    <x v="1"/>
  </r>
  <r>
    <x v="45"/>
    <x v="4"/>
    <s v="CMP-0221"/>
    <x v="0"/>
    <x v="2"/>
    <n v="132.63999999999999"/>
    <n v="26930"/>
    <n v="658"/>
    <n v="26"/>
    <n v="14"/>
    <n v="2349.17"/>
    <x v="3"/>
    <x v="2"/>
    <s v="Display"/>
    <s v="Ad Creative 4"/>
    <x v="2"/>
    <n v="2.4433717044188636E-2"/>
    <n v="0.53846153846153844"/>
    <n v="5.1015384615384614"/>
    <n v="17.710871531966227"/>
    <x v="1"/>
  </r>
  <r>
    <x v="10"/>
    <x v="3"/>
    <s v="CMP-5251"/>
    <x v="0"/>
    <x v="6"/>
    <n v="154.66999999999999"/>
    <n v="27895"/>
    <n v="2317"/>
    <n v="11"/>
    <n v="9"/>
    <n v="760.16"/>
    <x v="2"/>
    <x v="3"/>
    <s v="Feed"/>
    <s v="Ad Creative 9"/>
    <x v="3"/>
    <n v="8.3061480552070258E-2"/>
    <n v="0.81818181818181823"/>
    <n v="14.060909090909091"/>
    <n v="4.9147216654813475"/>
    <x v="0"/>
  </r>
  <r>
    <x v="59"/>
    <x v="3"/>
    <s v="CMP-4222"/>
    <x v="0"/>
    <x v="6"/>
    <n v="203.76"/>
    <n v="8501"/>
    <n v="464"/>
    <n v="42"/>
    <n v="17"/>
    <n v="1177.75"/>
    <x v="1"/>
    <x v="3"/>
    <s v="Feed"/>
    <s v="Ad Creative 4"/>
    <x v="3"/>
    <n v="5.4581813904246559E-2"/>
    <n v="0.40476190476190477"/>
    <n v="4.8514285714285714"/>
    <n v="5.7800844130349436"/>
    <x v="2"/>
  </r>
  <r>
    <x v="29"/>
    <x v="3"/>
    <s v="CMP-1734"/>
    <x v="1"/>
    <x v="14"/>
    <n v="256.52"/>
    <n v="17976"/>
    <n v="1085"/>
    <n v="17"/>
    <n v="2"/>
    <n v="284.14999999999998"/>
    <x v="0"/>
    <x v="3"/>
    <s v="Display"/>
    <s v="Ad Creative 6"/>
    <x v="2"/>
    <n v="6.0358255451713395E-2"/>
    <n v="0.11764705882352941"/>
    <n v="15.089411764705881"/>
    <n v="1.1077108997349134"/>
    <x v="2"/>
  </r>
  <r>
    <x v="64"/>
    <x v="2"/>
    <s v="CMP-8186"/>
    <x v="1"/>
    <x v="4"/>
    <n v="61.01"/>
    <n v="24913"/>
    <n v="566"/>
    <n v="37"/>
    <n v="18"/>
    <n v="696.35"/>
    <x v="4"/>
    <x v="2"/>
    <s v="Stories"/>
    <s v="Ad Creative 3"/>
    <x v="4"/>
    <n v="2.2719062336932525E-2"/>
    <n v="0.48648648648648651"/>
    <n v="1.6489189189189188"/>
    <n v="11.413702671693166"/>
    <x v="2"/>
  </r>
  <r>
    <x v="50"/>
    <x v="2"/>
    <s v="CMP-2366"/>
    <x v="0"/>
    <x v="11"/>
    <n v="192.22"/>
    <n v="9085"/>
    <n v="563"/>
    <n v="24"/>
    <n v="21"/>
    <n v="3721.26"/>
    <x v="4"/>
    <x v="1"/>
    <s v="Display"/>
    <s v="Ad Creative 5"/>
    <x v="1"/>
    <n v="6.197028068244359E-2"/>
    <n v="0.875"/>
    <n v="8.0091666666666672"/>
    <n v="19.359379877224015"/>
    <x v="0"/>
  </r>
  <r>
    <x v="31"/>
    <x v="1"/>
    <s v="CMP-7403"/>
    <x v="0"/>
    <x v="0"/>
    <n v="204.33"/>
    <n v="4885"/>
    <n v="51"/>
    <n v="13"/>
    <n v="1"/>
    <n v="133.49"/>
    <x v="2"/>
    <x v="0"/>
    <s v="Feed"/>
    <s v="Ad Creative 10"/>
    <x v="2"/>
    <n v="1.0440122824974411E-2"/>
    <n v="7.6923076923076927E-2"/>
    <n v="15.717692307692309"/>
    <n v="0.65330592668722165"/>
    <x v="2"/>
  </r>
  <r>
    <x v="16"/>
    <x v="2"/>
    <s v="CMP-2538"/>
    <x v="0"/>
    <x v="2"/>
    <n v="102.03"/>
    <n v="12062"/>
    <n v="306"/>
    <n v="41"/>
    <n v="20"/>
    <n v="1990.98"/>
    <x v="0"/>
    <x v="2"/>
    <s v="Feed"/>
    <s v="Ad Creative 4"/>
    <x v="1"/>
    <n v="2.5368927209418007E-2"/>
    <n v="0.48780487804878048"/>
    <n v="2.4885365853658539"/>
    <n v="19.513672449279625"/>
    <x v="1"/>
  </r>
  <r>
    <x v="59"/>
    <x v="2"/>
    <s v="CMP-5023"/>
    <x v="0"/>
    <x v="10"/>
    <n v="150.41999999999999"/>
    <n v="21431"/>
    <n v="1409"/>
    <n v="23"/>
    <n v="16"/>
    <n v="655.39"/>
    <x v="0"/>
    <x v="0"/>
    <s v="Display"/>
    <s v="Ad Creative 9"/>
    <x v="1"/>
    <n v="6.5745882133358219E-2"/>
    <n v="0.69565217391304346"/>
    <n v="6.5399999999999991"/>
    <n v="4.3570668794043348"/>
    <x v="2"/>
  </r>
  <r>
    <x v="30"/>
    <x v="4"/>
    <s v="CMP-3807"/>
    <x v="0"/>
    <x v="11"/>
    <n v="92.02"/>
    <n v="13594"/>
    <n v="69"/>
    <n v="46"/>
    <n v="22"/>
    <n v="1639.83"/>
    <x v="3"/>
    <x v="1"/>
    <s v="Search"/>
    <s v="Ad Creative 5"/>
    <x v="0"/>
    <n v="5.0757687214947767E-3"/>
    <n v="0.47826086956521741"/>
    <n v="2.0004347826086954"/>
    <n v="17.820365138013475"/>
    <x v="0"/>
  </r>
  <r>
    <x v="82"/>
    <x v="4"/>
    <s v="CMP-2006"/>
    <x v="1"/>
    <x v="2"/>
    <n v="240.37"/>
    <n v="1667"/>
    <n v="74"/>
    <n v="24"/>
    <n v="7"/>
    <n v="445.45"/>
    <x v="0"/>
    <x v="2"/>
    <s v="Search"/>
    <s v="Ad Creative 1"/>
    <x v="4"/>
    <n v="4.4391121775644873E-2"/>
    <n v="0.29166666666666669"/>
    <n v="10.015416666666667"/>
    <n v="1.8531846736281565"/>
    <x v="0"/>
  </r>
  <r>
    <x v="13"/>
    <x v="3"/>
    <s v="CMP-6525"/>
    <x v="1"/>
    <x v="9"/>
    <n v="121.67"/>
    <n v="26718"/>
    <n v="1934"/>
    <n v="39"/>
    <n v="30"/>
    <n v="5044.91"/>
    <x v="4"/>
    <x v="4"/>
    <s v="Display"/>
    <s v="Ad Creative 7"/>
    <x v="3"/>
    <n v="7.2385657609102483E-2"/>
    <n v="0.76923076923076927"/>
    <n v="3.1197435897435897"/>
    <n v="41.463877701980763"/>
    <x v="1"/>
  </r>
  <r>
    <x v="18"/>
    <x v="4"/>
    <s v="CMP-3118"/>
    <x v="0"/>
    <x v="9"/>
    <n v="163.41999999999999"/>
    <n v="14266"/>
    <n v="1119"/>
    <n v="32"/>
    <n v="6"/>
    <n v="961.26"/>
    <x v="3"/>
    <x v="4"/>
    <s v="Feed"/>
    <s v="Ad Creative 4"/>
    <x v="2"/>
    <n v="7.8438244777793362E-2"/>
    <n v="0.1875"/>
    <n v="5.1068749999999996"/>
    <n v="5.8821441684004414"/>
    <x v="0"/>
  </r>
  <r>
    <x v="22"/>
    <x v="2"/>
    <s v="CMP-7612"/>
    <x v="1"/>
    <x v="0"/>
    <n v="36.53"/>
    <n v="25900"/>
    <n v="1453"/>
    <n v="32"/>
    <n v="0"/>
    <n v="0"/>
    <x v="3"/>
    <x v="0"/>
    <s v="Display"/>
    <s v="Ad Creative 7"/>
    <x v="2"/>
    <n v="5.6100386100386097E-2"/>
    <n v="0"/>
    <n v="1.1415625"/>
    <n v="0"/>
    <x v="2"/>
  </r>
  <r>
    <x v="42"/>
    <x v="0"/>
    <s v="CMP-6438"/>
    <x v="1"/>
    <x v="2"/>
    <n v="272.5"/>
    <n v="29664"/>
    <n v="211"/>
    <n v="12"/>
    <n v="12"/>
    <n v="765.1"/>
    <x v="2"/>
    <x v="2"/>
    <s v="Feed"/>
    <s v="Ad Creative 7"/>
    <x v="4"/>
    <n v="7.1129989212513484E-3"/>
    <n v="1"/>
    <n v="22.708333333333332"/>
    <n v="2.8077064220183487"/>
    <x v="2"/>
  </r>
  <r>
    <x v="17"/>
    <x v="4"/>
    <s v="CMP-6154"/>
    <x v="1"/>
    <x v="6"/>
    <n v="99.43"/>
    <n v="17008"/>
    <n v="459"/>
    <n v="50"/>
    <n v="14"/>
    <n v="2019.02"/>
    <x v="4"/>
    <x v="3"/>
    <s v="Display"/>
    <s v="Ad Creative 8"/>
    <x v="4"/>
    <n v="2.6987300094073376E-2"/>
    <n v="0.28000000000000003"/>
    <n v="1.9886000000000001"/>
    <n v="20.305943880116665"/>
    <x v="2"/>
  </r>
  <r>
    <x v="45"/>
    <x v="3"/>
    <s v="CMP-8703"/>
    <x v="0"/>
    <x v="6"/>
    <n v="223.38"/>
    <n v="27616"/>
    <n v="93"/>
    <n v="20"/>
    <n v="4"/>
    <n v="187.09"/>
    <x v="2"/>
    <x v="3"/>
    <s v="Display"/>
    <s v="Ad Creative 10"/>
    <x v="0"/>
    <n v="3.3676129779837776E-3"/>
    <n v="0.2"/>
    <n v="11.169"/>
    <n v="0.8375414092577671"/>
    <x v="1"/>
  </r>
  <r>
    <x v="63"/>
    <x v="1"/>
    <s v="CMP-1966"/>
    <x v="1"/>
    <x v="11"/>
    <n v="291.42"/>
    <n v="18028"/>
    <n v="1257"/>
    <n v="12"/>
    <n v="11"/>
    <n v="1151.9000000000001"/>
    <x v="0"/>
    <x v="1"/>
    <s v="Search"/>
    <s v="Ad Creative 10"/>
    <x v="2"/>
    <n v="6.9724872420678943E-2"/>
    <n v="0.91666666666666663"/>
    <n v="24.285"/>
    <n v="3.9527142955184957"/>
    <x v="1"/>
  </r>
  <r>
    <x v="85"/>
    <x v="2"/>
    <s v="CMP-6443"/>
    <x v="1"/>
    <x v="12"/>
    <n v="195.02"/>
    <n v="11484"/>
    <n v="419"/>
    <n v="20"/>
    <n v="9"/>
    <n v="1535.83"/>
    <x v="0"/>
    <x v="4"/>
    <s v="Stories"/>
    <s v="Ad Creative 4"/>
    <x v="1"/>
    <n v="3.6485545106234758E-2"/>
    <n v="0.45"/>
    <n v="9.7510000000000012"/>
    <n v="7.875243564762588"/>
    <x v="2"/>
  </r>
  <r>
    <x v="23"/>
    <x v="4"/>
    <s v="CMP-0991"/>
    <x v="1"/>
    <x v="4"/>
    <n v="136.82"/>
    <n v="17561"/>
    <n v="1046"/>
    <n v="41"/>
    <n v="38"/>
    <n v="2444.39"/>
    <x v="3"/>
    <x v="2"/>
    <s v="Stories"/>
    <s v="Ad Creative 4"/>
    <x v="0"/>
    <n v="5.956380616138033E-2"/>
    <n v="0.92682926829268297"/>
    <n v="3.3370731707317072"/>
    <n v="17.86573600350826"/>
    <x v="1"/>
  </r>
  <r>
    <x v="60"/>
    <x v="0"/>
    <s v="CMP-8457"/>
    <x v="1"/>
    <x v="12"/>
    <n v="108.36"/>
    <n v="29830"/>
    <n v="1905"/>
    <n v="44"/>
    <n v="8"/>
    <n v="398.68"/>
    <x v="2"/>
    <x v="4"/>
    <s v="Feed"/>
    <s v="Ad Creative 3"/>
    <x v="0"/>
    <n v="6.3861884009386527E-2"/>
    <n v="0.18181818181818182"/>
    <n v="2.4627272727272729"/>
    <n v="3.67921742340347"/>
    <x v="0"/>
  </r>
  <r>
    <x v="21"/>
    <x v="4"/>
    <s v="CMP-9426"/>
    <x v="1"/>
    <x v="9"/>
    <n v="205.72"/>
    <n v="4795"/>
    <n v="249"/>
    <n v="44"/>
    <n v="24"/>
    <n v="4523.1000000000004"/>
    <x v="2"/>
    <x v="4"/>
    <s v="Feed"/>
    <s v="Ad Creative 1"/>
    <x v="0"/>
    <n v="5.1929092805005211E-2"/>
    <n v="0.54545454545454541"/>
    <n v="4.6754545454545458"/>
    <n v="21.98668092552985"/>
    <x v="1"/>
  </r>
  <r>
    <x v="31"/>
    <x v="3"/>
    <s v="CMP-5750"/>
    <x v="0"/>
    <x v="8"/>
    <n v="187.24"/>
    <n v="20194"/>
    <n v="1751"/>
    <n v="42"/>
    <n v="25"/>
    <n v="763.1"/>
    <x v="1"/>
    <x v="2"/>
    <s v="Feed"/>
    <s v="Ad Creative 7"/>
    <x v="4"/>
    <n v="8.6708923442606708E-2"/>
    <n v="0.59523809523809523"/>
    <n v="4.4580952380952379"/>
    <n v="4.0755180516983547"/>
    <x v="2"/>
  </r>
  <r>
    <x v="80"/>
    <x v="0"/>
    <s v="CMP-6058"/>
    <x v="1"/>
    <x v="5"/>
    <n v="73.849999999999994"/>
    <n v="3994"/>
    <n v="333"/>
    <n v="25"/>
    <n v="6"/>
    <n v="1151.17"/>
    <x v="4"/>
    <x v="1"/>
    <s v="Feed"/>
    <s v="Ad Creative 7"/>
    <x v="4"/>
    <n v="8.3375062593890839E-2"/>
    <n v="0.24"/>
    <n v="2.9539999999999997"/>
    <n v="15.58794854434665"/>
    <x v="1"/>
  </r>
  <r>
    <x v="3"/>
    <x v="2"/>
    <s v="CMP-0853"/>
    <x v="0"/>
    <x v="12"/>
    <n v="262.99"/>
    <n v="3922"/>
    <n v="203"/>
    <n v="30"/>
    <n v="29"/>
    <n v="3294.74"/>
    <x v="3"/>
    <x v="4"/>
    <s v="Display"/>
    <s v="Ad Creative 7"/>
    <x v="3"/>
    <n v="5.1759306476287611E-2"/>
    <n v="0.96666666666666667"/>
    <n v="8.7663333333333338"/>
    <n v="12.528004867105212"/>
    <x v="1"/>
  </r>
  <r>
    <x v="71"/>
    <x v="2"/>
    <s v="CMP-4454"/>
    <x v="1"/>
    <x v="7"/>
    <n v="170.7"/>
    <n v="25700"/>
    <n v="1780"/>
    <n v="10"/>
    <n v="10"/>
    <n v="1211.74"/>
    <x v="2"/>
    <x v="4"/>
    <s v="Feed"/>
    <s v="Ad Creative 3"/>
    <x v="0"/>
    <n v="6.9260700389105062E-2"/>
    <n v="1"/>
    <n v="17.07"/>
    <n v="7.0986526069127125"/>
    <x v="2"/>
  </r>
  <r>
    <x v="70"/>
    <x v="1"/>
    <s v="CMP-7163"/>
    <x v="1"/>
    <x v="8"/>
    <n v="33.18"/>
    <n v="7264"/>
    <n v="230"/>
    <n v="37"/>
    <n v="25"/>
    <n v="2538.83"/>
    <x v="4"/>
    <x v="2"/>
    <s v="Stories"/>
    <s v="Ad Creative 8"/>
    <x v="2"/>
    <n v="3.166299559471366E-2"/>
    <n v="0.67567567567567566"/>
    <n v="0.8967567567567567"/>
    <n v="76.516877637130804"/>
    <x v="1"/>
  </r>
  <r>
    <x v="12"/>
    <x v="1"/>
    <s v="CMP-0790"/>
    <x v="1"/>
    <x v="11"/>
    <n v="298.27"/>
    <n v="22504"/>
    <n v="1967"/>
    <n v="33"/>
    <n v="6"/>
    <n v="986.8"/>
    <x v="4"/>
    <x v="1"/>
    <s v="Stories"/>
    <s v="Ad Creative 10"/>
    <x v="4"/>
    <n v="8.7406683256309986E-2"/>
    <n v="0.18181818181818182"/>
    <n v="9.0384848484848472"/>
    <n v="3.3084118416200088"/>
    <x v="2"/>
  </r>
  <r>
    <x v="12"/>
    <x v="0"/>
    <s v="CMP-3358"/>
    <x v="1"/>
    <x v="3"/>
    <n v="114.45"/>
    <n v="6910"/>
    <n v="533"/>
    <n v="37"/>
    <n v="0"/>
    <n v="0"/>
    <x v="2"/>
    <x v="3"/>
    <s v="Search"/>
    <s v="Ad Creative 1"/>
    <x v="0"/>
    <n v="7.7134587554269177E-2"/>
    <n v="0"/>
    <n v="3.0932432432432435"/>
    <n v="0"/>
    <x v="2"/>
  </r>
  <r>
    <x v="88"/>
    <x v="1"/>
    <s v="CMP-8867"/>
    <x v="0"/>
    <x v="10"/>
    <n v="267.85000000000002"/>
    <n v="6936"/>
    <n v="124"/>
    <n v="14"/>
    <n v="2"/>
    <n v="308.69"/>
    <x v="3"/>
    <x v="0"/>
    <s v="Search"/>
    <s v="Ad Creative 7"/>
    <x v="0"/>
    <n v="1.7877739331026529E-2"/>
    <n v="0.14285714285714285"/>
    <n v="19.13214285714286"/>
    <n v="1.1524733992906477"/>
    <x v="1"/>
  </r>
  <r>
    <x v="22"/>
    <x v="2"/>
    <s v="CMP-0868"/>
    <x v="1"/>
    <x v="2"/>
    <n v="62.42"/>
    <n v="28097"/>
    <n v="1585"/>
    <n v="12"/>
    <n v="6"/>
    <n v="864.03"/>
    <x v="1"/>
    <x v="2"/>
    <s v="Feed"/>
    <s v="Ad Creative 8"/>
    <x v="3"/>
    <n v="5.6411716553368685E-2"/>
    <n v="0.5"/>
    <n v="5.2016666666666671"/>
    <n v="13.842198013457224"/>
    <x v="2"/>
  </r>
  <r>
    <x v="74"/>
    <x v="2"/>
    <s v="CMP-1785"/>
    <x v="0"/>
    <x v="4"/>
    <n v="193.99"/>
    <n v="2242"/>
    <n v="107"/>
    <n v="35"/>
    <n v="21"/>
    <n v="3956.27"/>
    <x v="2"/>
    <x v="2"/>
    <s v="Stories"/>
    <s v="Ad Creative 1"/>
    <x v="0"/>
    <n v="4.7725245316681535E-2"/>
    <n v="0.6"/>
    <n v="5.5425714285714287"/>
    <n v="20.394195577091601"/>
    <x v="2"/>
  </r>
  <r>
    <x v="1"/>
    <x v="0"/>
    <s v="CMP-2119"/>
    <x v="1"/>
    <x v="13"/>
    <n v="204.36"/>
    <n v="18750"/>
    <n v="441"/>
    <n v="10"/>
    <n v="0"/>
    <n v="0"/>
    <x v="2"/>
    <x v="0"/>
    <s v="Stories"/>
    <s v="Ad Creative 1"/>
    <x v="1"/>
    <n v="2.3519999999999999E-2"/>
    <n v="0"/>
    <n v="20.436"/>
    <n v="0"/>
    <x v="1"/>
  </r>
  <r>
    <x v="45"/>
    <x v="3"/>
    <s v="CMP-2592"/>
    <x v="0"/>
    <x v="5"/>
    <n v="177.47"/>
    <n v="18508"/>
    <n v="1603"/>
    <n v="13"/>
    <n v="5"/>
    <n v="414.02"/>
    <x v="4"/>
    <x v="1"/>
    <s v="Stories"/>
    <s v="Ad Creative 4"/>
    <x v="2"/>
    <n v="8.6611195158850227E-2"/>
    <n v="0.38461538461538464"/>
    <n v="13.651538461538461"/>
    <n v="2.3329013354369752"/>
    <x v="1"/>
  </r>
  <r>
    <x v="50"/>
    <x v="2"/>
    <s v="CMP-2036"/>
    <x v="0"/>
    <x v="14"/>
    <n v="286.58"/>
    <n v="23608"/>
    <n v="2081"/>
    <n v="43"/>
    <n v="39"/>
    <n v="5873.46"/>
    <x v="4"/>
    <x v="3"/>
    <s v="Display"/>
    <s v="Ad Creative 9"/>
    <x v="2"/>
    <n v="8.8148085394781431E-2"/>
    <n v="0.90697674418604646"/>
    <n v="6.6646511627906975"/>
    <n v="20.495010119338406"/>
    <x v="0"/>
  </r>
  <r>
    <x v="75"/>
    <x v="4"/>
    <s v="CMP-8643"/>
    <x v="0"/>
    <x v="14"/>
    <n v="223.27"/>
    <n v="20600"/>
    <n v="894"/>
    <n v="34"/>
    <n v="6"/>
    <n v="1078.27"/>
    <x v="4"/>
    <x v="3"/>
    <s v="Stories"/>
    <s v="Ad Creative 5"/>
    <x v="3"/>
    <n v="4.3398058252427187E-2"/>
    <n v="0.17647058823529413"/>
    <n v="6.5667647058823535"/>
    <n v="4.829444170734984"/>
    <x v="1"/>
  </r>
  <r>
    <x v="82"/>
    <x v="1"/>
    <s v="CMP-4507"/>
    <x v="1"/>
    <x v="6"/>
    <n v="114.83"/>
    <n v="12411"/>
    <n v="127"/>
    <n v="20"/>
    <n v="7"/>
    <n v="1327.26"/>
    <x v="4"/>
    <x v="3"/>
    <s v="Stories"/>
    <s v="Ad Creative 4"/>
    <x v="4"/>
    <n v="1.023285794859399E-2"/>
    <n v="0.35"/>
    <n v="5.7415000000000003"/>
    <n v="11.558477749716973"/>
    <x v="0"/>
  </r>
  <r>
    <x v="0"/>
    <x v="1"/>
    <s v="CMP-3004"/>
    <x v="0"/>
    <x v="5"/>
    <n v="174.2"/>
    <n v="13833"/>
    <n v="913"/>
    <n v="49"/>
    <n v="2"/>
    <n v="84.51"/>
    <x v="1"/>
    <x v="1"/>
    <s v="Feed"/>
    <s v="Ad Creative 1"/>
    <x v="3"/>
    <n v="6.6001590399768675E-2"/>
    <n v="4.0816326530612242E-2"/>
    <n v="3.5551020408163261"/>
    <n v="0.4851320321469576"/>
    <x v="0"/>
  </r>
  <r>
    <x v="36"/>
    <x v="0"/>
    <s v="CMP-2388"/>
    <x v="1"/>
    <x v="9"/>
    <n v="246.69"/>
    <n v="20448"/>
    <n v="423"/>
    <n v="49"/>
    <n v="3"/>
    <n v="408.85"/>
    <x v="3"/>
    <x v="4"/>
    <s v="Stories"/>
    <s v="Ad Creative 2"/>
    <x v="4"/>
    <n v="2.0686619718309859E-2"/>
    <n v="6.1224489795918366E-2"/>
    <n v="5.0344897959183674"/>
    <n v="1.6573432242895942"/>
    <x v="0"/>
  </r>
  <r>
    <x v="7"/>
    <x v="2"/>
    <s v="CMP-6919"/>
    <x v="1"/>
    <x v="5"/>
    <n v="155.02000000000001"/>
    <n v="3090"/>
    <n v="306"/>
    <n v="37"/>
    <n v="12"/>
    <n v="1289.3900000000001"/>
    <x v="0"/>
    <x v="1"/>
    <s v="Feed"/>
    <s v="Ad Creative 5"/>
    <x v="3"/>
    <n v="9.9029126213592236E-2"/>
    <n v="0.32432432432432434"/>
    <n v="4.1897297297297298"/>
    <n v="8.3175719262030707"/>
    <x v="1"/>
  </r>
  <r>
    <x v="23"/>
    <x v="1"/>
    <s v="CMP-8809"/>
    <x v="0"/>
    <x v="7"/>
    <n v="276.08"/>
    <n v="21925"/>
    <n v="330"/>
    <n v="26"/>
    <n v="16"/>
    <n v="1007.16"/>
    <x v="0"/>
    <x v="4"/>
    <s v="Display"/>
    <s v="Ad Creative 3"/>
    <x v="1"/>
    <n v="1.5051311288483466E-2"/>
    <n v="0.61538461538461542"/>
    <n v="10.618461538461538"/>
    <n v="3.6480730223123734"/>
    <x v="1"/>
  </r>
  <r>
    <x v="88"/>
    <x v="3"/>
    <s v="CMP-7024"/>
    <x v="1"/>
    <x v="8"/>
    <n v="106.35"/>
    <n v="11397"/>
    <n v="373"/>
    <n v="26"/>
    <n v="18"/>
    <n v="3478.88"/>
    <x v="1"/>
    <x v="2"/>
    <s v="Feed"/>
    <s v="Ad Creative 2"/>
    <x v="3"/>
    <n v="3.2727910853733437E-2"/>
    <n v="0.69230769230769229"/>
    <n v="4.0903846153846155"/>
    <n v="32.711612599905976"/>
    <x v="1"/>
  </r>
  <r>
    <x v="28"/>
    <x v="0"/>
    <s v="CMP-8187"/>
    <x v="0"/>
    <x v="14"/>
    <n v="100.11"/>
    <n v="26942"/>
    <n v="1428"/>
    <n v="16"/>
    <n v="8"/>
    <n v="586.4"/>
    <x v="0"/>
    <x v="3"/>
    <s v="Feed"/>
    <s v="Ad Creative 8"/>
    <x v="4"/>
    <n v="5.3002746640932373E-2"/>
    <n v="0.5"/>
    <n v="6.256875"/>
    <n v="5.8575566876435916"/>
    <x v="0"/>
  </r>
  <r>
    <x v="59"/>
    <x v="1"/>
    <s v="CMP-8182"/>
    <x v="0"/>
    <x v="9"/>
    <n v="89.88"/>
    <n v="7432"/>
    <n v="410"/>
    <n v="23"/>
    <n v="22"/>
    <n v="4259.46"/>
    <x v="0"/>
    <x v="4"/>
    <s v="Feed"/>
    <s v="Ad Creative 2"/>
    <x v="4"/>
    <n v="5.5166846071044134E-2"/>
    <n v="0.95652173913043481"/>
    <n v="3.9078260869565216"/>
    <n v="47.390520694259017"/>
    <x v="2"/>
  </r>
  <r>
    <x v="30"/>
    <x v="2"/>
    <s v="CMP-9587"/>
    <x v="0"/>
    <x v="8"/>
    <n v="138.97"/>
    <n v="8900"/>
    <n v="70"/>
    <n v="18"/>
    <n v="15"/>
    <n v="1357.11"/>
    <x v="3"/>
    <x v="2"/>
    <s v="Feed"/>
    <s v="Ad Creative 7"/>
    <x v="3"/>
    <n v="7.8651685393258432E-3"/>
    <n v="0.83333333333333337"/>
    <n v="7.7205555555555554"/>
    <n v="9.7654889544505998"/>
    <x v="0"/>
  </r>
  <r>
    <x v="87"/>
    <x v="0"/>
    <s v="CMP-9768"/>
    <x v="1"/>
    <x v="4"/>
    <n v="165.01"/>
    <n v="24680"/>
    <n v="1547"/>
    <n v="15"/>
    <n v="9"/>
    <n v="731.8"/>
    <x v="4"/>
    <x v="2"/>
    <s v="Feed"/>
    <s v="Ad Creative 9"/>
    <x v="3"/>
    <n v="6.2682333873581852E-2"/>
    <n v="0.6"/>
    <n v="11.000666666666666"/>
    <n v="4.4348827343797348"/>
    <x v="0"/>
  </r>
  <r>
    <x v="33"/>
    <x v="3"/>
    <s v="CMP-0403"/>
    <x v="1"/>
    <x v="14"/>
    <n v="111.02"/>
    <n v="10184"/>
    <n v="308"/>
    <n v="46"/>
    <n v="37"/>
    <n v="6412.05"/>
    <x v="4"/>
    <x v="3"/>
    <s v="Stories"/>
    <s v="Ad Creative 5"/>
    <x v="4"/>
    <n v="3.0243519245875882E-2"/>
    <n v="0.80434782608695654"/>
    <n v="2.4134782608695651"/>
    <n v="57.755809764006486"/>
    <x v="0"/>
  </r>
  <r>
    <x v="3"/>
    <x v="4"/>
    <s v="CMP-7523"/>
    <x v="0"/>
    <x v="14"/>
    <n v="278.82"/>
    <n v="22381"/>
    <n v="1606"/>
    <n v="38"/>
    <n v="29"/>
    <n v="5772.56"/>
    <x v="4"/>
    <x v="3"/>
    <s v="Stories"/>
    <s v="Ad Creative 3"/>
    <x v="0"/>
    <n v="7.1757294133416735E-2"/>
    <n v="0.76315789473684215"/>
    <n v="7.3373684210526315"/>
    <n v="20.703536331683527"/>
    <x v="1"/>
  </r>
  <r>
    <x v="51"/>
    <x v="3"/>
    <s v="CMP-2823"/>
    <x v="1"/>
    <x v="10"/>
    <n v="155.27000000000001"/>
    <n v="26867"/>
    <n v="1049"/>
    <n v="26"/>
    <n v="8"/>
    <n v="734.68"/>
    <x v="4"/>
    <x v="0"/>
    <s v="Feed"/>
    <s v="Ad Creative 3"/>
    <x v="4"/>
    <n v="3.9044180593292885E-2"/>
    <n v="0.30769230769230771"/>
    <n v="5.9719230769230771"/>
    <n v="4.7316287756810711"/>
    <x v="2"/>
  </r>
  <r>
    <x v="76"/>
    <x v="1"/>
    <s v="CMP-5900"/>
    <x v="1"/>
    <x v="6"/>
    <n v="161.91"/>
    <n v="24471"/>
    <n v="1878"/>
    <n v="43"/>
    <n v="9"/>
    <n v="276.31"/>
    <x v="1"/>
    <x v="3"/>
    <s v="Display"/>
    <s v="Ad Creative 10"/>
    <x v="4"/>
    <n v="7.67439009439745E-2"/>
    <n v="0.20930232558139536"/>
    <n v="3.7653488372093022"/>
    <n v="1.7065653758260764"/>
    <x v="2"/>
  </r>
  <r>
    <x v="36"/>
    <x v="0"/>
    <s v="CMP-5186"/>
    <x v="1"/>
    <x v="6"/>
    <n v="79.02"/>
    <n v="18698"/>
    <n v="1099"/>
    <n v="45"/>
    <n v="3"/>
    <n v="294.14"/>
    <x v="0"/>
    <x v="3"/>
    <s v="Stories"/>
    <s v="Ad Creative 10"/>
    <x v="4"/>
    <n v="5.8776339715477591E-2"/>
    <n v="6.6666666666666666E-2"/>
    <n v="1.756"/>
    <n v="3.7223487724626678"/>
    <x v="0"/>
  </r>
  <r>
    <x v="52"/>
    <x v="0"/>
    <s v="CMP-7928"/>
    <x v="1"/>
    <x v="12"/>
    <n v="143.97"/>
    <n v="4401"/>
    <n v="277"/>
    <n v="50"/>
    <n v="11"/>
    <n v="730.19"/>
    <x v="0"/>
    <x v="4"/>
    <s v="Search"/>
    <s v="Ad Creative 4"/>
    <x v="2"/>
    <n v="6.2940240854351279E-2"/>
    <n v="0.22"/>
    <n v="2.8794"/>
    <n v="5.0718205181635065"/>
    <x v="2"/>
  </r>
  <r>
    <x v="55"/>
    <x v="2"/>
    <s v="CMP-1157"/>
    <x v="1"/>
    <x v="9"/>
    <n v="137.32"/>
    <n v="24314"/>
    <n v="1261"/>
    <n v="20"/>
    <n v="7"/>
    <n v="404.24"/>
    <x v="1"/>
    <x v="4"/>
    <s v="Display"/>
    <s v="Ad Creative 2"/>
    <x v="2"/>
    <n v="5.1863124126017929E-2"/>
    <n v="0.35"/>
    <n v="6.8659999999999997"/>
    <n v="2.943780949606758"/>
    <x v="2"/>
  </r>
  <r>
    <x v="2"/>
    <x v="1"/>
    <s v="CMP-6005"/>
    <x v="1"/>
    <x v="6"/>
    <n v="276.73"/>
    <n v="16843"/>
    <n v="1039"/>
    <n v="26"/>
    <n v="25"/>
    <n v="4590.72"/>
    <x v="1"/>
    <x v="3"/>
    <s v="Feed"/>
    <s v="Ad Creative 6"/>
    <x v="3"/>
    <n v="6.1687347859644956E-2"/>
    <n v="0.96153846153846156"/>
    <n v="10.643461538461539"/>
    <n v="16.589166335417193"/>
    <x v="0"/>
  </r>
  <r>
    <x v="87"/>
    <x v="3"/>
    <s v="CMP-7099"/>
    <x v="1"/>
    <x v="6"/>
    <n v="64.290000000000006"/>
    <n v="6415"/>
    <n v="515"/>
    <n v="49"/>
    <n v="8"/>
    <n v="1501.89"/>
    <x v="1"/>
    <x v="3"/>
    <s v="Feed"/>
    <s v="Ad Creative 5"/>
    <x v="2"/>
    <n v="8.0280592361652373E-2"/>
    <n v="0.16326530612244897"/>
    <n v="1.3120408163265307"/>
    <n v="23.361175921605227"/>
    <x v="0"/>
  </r>
  <r>
    <x v="41"/>
    <x v="1"/>
    <s v="CMP-5417"/>
    <x v="0"/>
    <x v="5"/>
    <n v="181.79"/>
    <n v="16914"/>
    <n v="1491"/>
    <n v="19"/>
    <n v="13"/>
    <n v="1186.8"/>
    <x v="4"/>
    <x v="1"/>
    <s v="Feed"/>
    <s v="Ad Creative 9"/>
    <x v="2"/>
    <n v="8.8151826888967721E-2"/>
    <n v="0.68421052631578949"/>
    <n v="9.5678947368421046"/>
    <n v="6.5284119038450958"/>
    <x v="0"/>
  </r>
  <r>
    <x v="18"/>
    <x v="2"/>
    <s v="CMP-8002"/>
    <x v="0"/>
    <x v="7"/>
    <n v="100.11"/>
    <n v="1368"/>
    <n v="92"/>
    <n v="26"/>
    <n v="25"/>
    <n v="1789.95"/>
    <x v="0"/>
    <x v="4"/>
    <s v="Stories"/>
    <s v="Ad Creative 9"/>
    <x v="0"/>
    <n v="6.725146198830409E-2"/>
    <n v="0.96153846153846156"/>
    <n v="3.8503846153846153"/>
    <n v="17.879832184596943"/>
    <x v="0"/>
  </r>
  <r>
    <x v="16"/>
    <x v="0"/>
    <s v="CMP-1013"/>
    <x v="1"/>
    <x v="6"/>
    <n v="170.84"/>
    <n v="24222"/>
    <n v="1597"/>
    <n v="23"/>
    <n v="21"/>
    <n v="2717.75"/>
    <x v="3"/>
    <x v="3"/>
    <s v="Feed"/>
    <s v="Ad Creative 9"/>
    <x v="3"/>
    <n v="6.5931797539426962E-2"/>
    <n v="0.91304347826086951"/>
    <n v="7.4278260869565216"/>
    <n v="15.908159681573402"/>
    <x v="1"/>
  </r>
  <r>
    <x v="41"/>
    <x v="1"/>
    <s v="CMP-6041"/>
    <x v="1"/>
    <x v="1"/>
    <n v="171.81"/>
    <n v="12422"/>
    <n v="973"/>
    <n v="14"/>
    <n v="12"/>
    <n v="1357.24"/>
    <x v="3"/>
    <x v="1"/>
    <s v="Stories"/>
    <s v="Ad Creative 10"/>
    <x v="2"/>
    <n v="7.8328771534374494E-2"/>
    <n v="0.8571428571428571"/>
    <n v="12.272142857142857"/>
    <n v="7.8996565974041095"/>
    <x v="0"/>
  </r>
  <r>
    <x v="36"/>
    <x v="0"/>
    <s v="CMP-5406"/>
    <x v="0"/>
    <x v="1"/>
    <n v="286.27"/>
    <n v="7180"/>
    <n v="509"/>
    <n v="21"/>
    <n v="20"/>
    <n v="1197.45"/>
    <x v="1"/>
    <x v="1"/>
    <s v="Stories"/>
    <s v="Ad Creative 2"/>
    <x v="4"/>
    <n v="7.089136490250697E-2"/>
    <n v="0.95238095238095233"/>
    <n v="13.63190476190476"/>
    <n v="4.1829391832885046"/>
    <x v="0"/>
  </r>
  <r>
    <x v="64"/>
    <x v="3"/>
    <s v="CMP-7371"/>
    <x v="0"/>
    <x v="11"/>
    <n v="87.61"/>
    <n v="20421"/>
    <n v="1428"/>
    <n v="22"/>
    <n v="20"/>
    <n v="3352.72"/>
    <x v="1"/>
    <x v="1"/>
    <s v="Display"/>
    <s v="Ad Creative 7"/>
    <x v="1"/>
    <n v="6.9928015278389891E-2"/>
    <n v="0.90909090909090906"/>
    <n v="3.9822727272727274"/>
    <n v="38.268690788722743"/>
    <x v="2"/>
  </r>
  <r>
    <x v="35"/>
    <x v="1"/>
    <s v="CMP-8883"/>
    <x v="1"/>
    <x v="9"/>
    <n v="186.68"/>
    <n v="26497"/>
    <n v="1981"/>
    <n v="44"/>
    <n v="37"/>
    <n v="5680.75"/>
    <x v="3"/>
    <x v="4"/>
    <s v="Display"/>
    <s v="Ad Creative 10"/>
    <x v="4"/>
    <n v="7.4763180737441981E-2"/>
    <n v="0.84090909090909094"/>
    <n v="4.2427272727272731"/>
    <n v="30.430415684593957"/>
    <x v="2"/>
  </r>
  <r>
    <x v="79"/>
    <x v="2"/>
    <s v="CMP-1241"/>
    <x v="0"/>
    <x v="13"/>
    <n v="152.21"/>
    <n v="19470"/>
    <n v="363"/>
    <n v="12"/>
    <n v="6"/>
    <n v="421.53"/>
    <x v="4"/>
    <x v="0"/>
    <s v="Display"/>
    <s v="Ad Creative 1"/>
    <x v="4"/>
    <n v="1.864406779661017E-2"/>
    <n v="0.5"/>
    <n v="12.684166666666668"/>
    <n v="2.769397542868405"/>
    <x v="0"/>
  </r>
  <r>
    <x v="8"/>
    <x v="0"/>
    <s v="CMP-2408"/>
    <x v="1"/>
    <x v="9"/>
    <n v="27.03"/>
    <n v="24816"/>
    <n v="1106"/>
    <n v="21"/>
    <n v="4"/>
    <n v="631.75"/>
    <x v="3"/>
    <x v="4"/>
    <s v="Search"/>
    <s v="Ad Creative 2"/>
    <x v="2"/>
    <n v="4.4568020631850419E-2"/>
    <n v="0.19047619047619047"/>
    <n v="1.2871428571428571"/>
    <n v="23.372179060303367"/>
    <x v="2"/>
  </r>
  <r>
    <x v="15"/>
    <x v="3"/>
    <s v="CMP-7817"/>
    <x v="0"/>
    <x v="13"/>
    <n v="238.23"/>
    <n v="4586"/>
    <n v="105"/>
    <n v="17"/>
    <n v="17"/>
    <n v="2398.63"/>
    <x v="0"/>
    <x v="0"/>
    <s v="Display"/>
    <s v="Ad Creative 5"/>
    <x v="4"/>
    <n v="2.2895769733972962E-2"/>
    <n v="1"/>
    <n v="14.013529411764706"/>
    <n v="10.068547202283508"/>
    <x v="1"/>
  </r>
  <r>
    <x v="6"/>
    <x v="0"/>
    <s v="CMP-6908"/>
    <x v="0"/>
    <x v="8"/>
    <n v="238.64"/>
    <n v="25374"/>
    <n v="239"/>
    <n v="15"/>
    <n v="11"/>
    <n v="1706.86"/>
    <x v="2"/>
    <x v="2"/>
    <s v="Search"/>
    <s v="Ad Creative 4"/>
    <x v="4"/>
    <n v="9.419090407503744E-3"/>
    <n v="0.73333333333333328"/>
    <n v="15.909333333333333"/>
    <n v="7.1524472008045592"/>
    <x v="0"/>
  </r>
  <r>
    <x v="27"/>
    <x v="2"/>
    <s v="CMP-1367"/>
    <x v="0"/>
    <x v="4"/>
    <n v="191.79"/>
    <n v="7370"/>
    <n v="437"/>
    <n v="28"/>
    <n v="27"/>
    <n v="3127.47"/>
    <x v="3"/>
    <x v="2"/>
    <s v="Search"/>
    <s v="Ad Creative 4"/>
    <x v="0"/>
    <n v="5.9294436906377201E-2"/>
    <n v="0.9642857142857143"/>
    <n v="6.8496428571428565"/>
    <n v="16.306741748787736"/>
    <x v="0"/>
  </r>
  <r>
    <x v="80"/>
    <x v="2"/>
    <s v="CMP-3040"/>
    <x v="0"/>
    <x v="4"/>
    <n v="153.84"/>
    <n v="2919"/>
    <n v="77"/>
    <n v="36"/>
    <n v="11"/>
    <n v="1562.95"/>
    <x v="2"/>
    <x v="2"/>
    <s v="Feed"/>
    <s v="Ad Creative 5"/>
    <x v="3"/>
    <n v="2.6378896882494004E-2"/>
    <n v="0.30555555555555558"/>
    <n v="4.2733333333333334"/>
    <n v="10.159581383255331"/>
    <x v="1"/>
  </r>
  <r>
    <x v="22"/>
    <x v="3"/>
    <s v="CMP-3129"/>
    <x v="0"/>
    <x v="12"/>
    <n v="101.34"/>
    <n v="21915"/>
    <n v="662"/>
    <n v="32"/>
    <n v="6"/>
    <n v="754.56"/>
    <x v="2"/>
    <x v="4"/>
    <s v="Feed"/>
    <s v="Ad Creative 4"/>
    <x v="2"/>
    <n v="3.0207620351357517E-2"/>
    <n v="0.1875"/>
    <n v="3.1668750000000001"/>
    <n v="7.44582593250444"/>
    <x v="2"/>
  </r>
  <r>
    <x v="90"/>
    <x v="0"/>
    <s v="CMP-0201"/>
    <x v="1"/>
    <x v="6"/>
    <n v="195.05"/>
    <n v="10679"/>
    <n v="321"/>
    <n v="46"/>
    <n v="15"/>
    <n v="2237"/>
    <x v="4"/>
    <x v="3"/>
    <s v="Stories"/>
    <s v="Ad Creative 7"/>
    <x v="3"/>
    <n v="3.0058994287854669E-2"/>
    <n v="0.32608695652173914"/>
    <n v="4.2402173913043484"/>
    <n v="11.468854139964112"/>
    <x v="2"/>
  </r>
  <r>
    <x v="19"/>
    <x v="0"/>
    <s v="CMP-3486"/>
    <x v="0"/>
    <x v="6"/>
    <n v="260.26"/>
    <n v="15561"/>
    <n v="724"/>
    <n v="47"/>
    <n v="11"/>
    <n v="531.03"/>
    <x v="2"/>
    <x v="3"/>
    <s v="Stories"/>
    <s v="Ad Creative 4"/>
    <x v="3"/>
    <n v="4.6526572842362314E-2"/>
    <n v="0.23404255319148937"/>
    <n v="5.5374468085106381"/>
    <n v="2.0403826942288479"/>
    <x v="0"/>
  </r>
  <r>
    <x v="41"/>
    <x v="1"/>
    <s v="CMP-5908"/>
    <x v="1"/>
    <x v="4"/>
    <n v="128.91999999999999"/>
    <n v="24512"/>
    <n v="2112"/>
    <n v="13"/>
    <n v="2"/>
    <n v="369.89"/>
    <x v="1"/>
    <x v="2"/>
    <s v="Display"/>
    <s v="Ad Creative 4"/>
    <x v="1"/>
    <n v="8.6161879895561358E-2"/>
    <n v="0.15384615384615385"/>
    <n v="9.9169230769230765"/>
    <n v="2.8691436549798328"/>
    <x v="0"/>
  </r>
  <r>
    <x v="40"/>
    <x v="0"/>
    <s v="CMP-1664"/>
    <x v="0"/>
    <x v="13"/>
    <n v="30.58"/>
    <n v="10528"/>
    <n v="235"/>
    <n v="35"/>
    <n v="28"/>
    <n v="5301.56"/>
    <x v="2"/>
    <x v="0"/>
    <s v="Display"/>
    <s v="Ad Creative 3"/>
    <x v="0"/>
    <n v="2.2321428571428572E-2"/>
    <n v="0.8"/>
    <n v="0.87371428571428567"/>
    <n v="173.36690647482015"/>
    <x v="1"/>
  </r>
  <r>
    <x v="80"/>
    <x v="3"/>
    <s v="CMP-0920"/>
    <x v="1"/>
    <x v="7"/>
    <n v="100.37"/>
    <n v="10232"/>
    <n v="555"/>
    <n v="21"/>
    <n v="17"/>
    <n v="566.96"/>
    <x v="3"/>
    <x v="4"/>
    <s v="Feed"/>
    <s v="Ad Creative 10"/>
    <x v="0"/>
    <n v="5.4241594996090693E-2"/>
    <n v="0.80952380952380953"/>
    <n v="4.77952380952381"/>
    <n v="5.6486998107004087"/>
    <x v="1"/>
  </r>
  <r>
    <x v="10"/>
    <x v="1"/>
    <s v="CMP-5759"/>
    <x v="1"/>
    <x v="6"/>
    <n v="161.75"/>
    <n v="5036"/>
    <n v="119"/>
    <n v="44"/>
    <n v="18"/>
    <n v="2587.5700000000002"/>
    <x v="4"/>
    <x v="3"/>
    <s v="Stories"/>
    <s v="Ad Creative 6"/>
    <x v="4"/>
    <n v="2.3629864972200158E-2"/>
    <n v="0.40909090909090912"/>
    <n v="3.6761363636363638"/>
    <n v="15.997341576506956"/>
    <x v="0"/>
  </r>
  <r>
    <x v="67"/>
    <x v="1"/>
    <s v="CMP-9455"/>
    <x v="0"/>
    <x v="0"/>
    <n v="234.18"/>
    <n v="9388"/>
    <n v="812"/>
    <n v="16"/>
    <n v="15"/>
    <n v="1643.38"/>
    <x v="2"/>
    <x v="0"/>
    <s v="Stories"/>
    <s v="Ad Creative 1"/>
    <x v="1"/>
    <n v="8.6493395824456754E-2"/>
    <n v="0.9375"/>
    <n v="14.63625"/>
    <n v="7.0175933042958407"/>
    <x v="0"/>
  </r>
  <r>
    <x v="65"/>
    <x v="4"/>
    <s v="CMP-2881"/>
    <x v="1"/>
    <x v="11"/>
    <n v="176.81"/>
    <n v="15295"/>
    <n v="564"/>
    <n v="47"/>
    <n v="23"/>
    <n v="1836.56"/>
    <x v="2"/>
    <x v="1"/>
    <s v="Display"/>
    <s v="Ad Creative 3"/>
    <x v="1"/>
    <n v="3.6874795684864334E-2"/>
    <n v="0.48936170212765956"/>
    <n v="3.7619148936170212"/>
    <n v="10.38719529438380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C09639A-993F-45A3-8FB6-95208D3503A0}" name="PivotTable29" cacheId="1" dataOnRows="1" applyNumberFormats="0" applyBorderFormats="0" applyFontFormats="0" applyPatternFormats="0" applyAlignmentFormats="0" applyWidthHeightFormats="1" dataCaption="Values" updatedVersion="8" minRefreshableVersion="3" rowGrandTotals="0" colGrandTotals="0" itemPrintTitles="1" createdVersion="8" indent="0" outline="1" outlineData="1" multipleFieldFilters="0" chartFormat="8">
  <location ref="A173:B178" firstHeaderRow="1" firstDataRow="1" firstDataCol="1"/>
  <pivotFields count="23">
    <pivotField numFmtId="164" showAll="0">
      <items count="92">
        <item x="85"/>
        <item x="31"/>
        <item x="69"/>
        <item x="57"/>
        <item x="71"/>
        <item x="68"/>
        <item x="56"/>
        <item x="37"/>
        <item x="8"/>
        <item x="90"/>
        <item x="47"/>
        <item x="59"/>
        <item x="55"/>
        <item x="73"/>
        <item x="52"/>
        <item x="43"/>
        <item x="17"/>
        <item x="22"/>
        <item x="51"/>
        <item x="74"/>
        <item x="76"/>
        <item x="64"/>
        <item x="5"/>
        <item x="14"/>
        <item x="42"/>
        <item x="29"/>
        <item x="86"/>
        <item x="12"/>
        <item x="35"/>
        <item x="72"/>
        <item x="77"/>
        <item x="30"/>
        <item x="39"/>
        <item x="48"/>
        <item x="87"/>
        <item x="9"/>
        <item x="60"/>
        <item x="36"/>
        <item x="18"/>
        <item x="79"/>
        <item x="33"/>
        <item x="67"/>
        <item x="82"/>
        <item x="19"/>
        <item x="4"/>
        <item x="28"/>
        <item x="24"/>
        <item x="54"/>
        <item x="83"/>
        <item x="66"/>
        <item x="58"/>
        <item x="41"/>
        <item x="2"/>
        <item x="44"/>
        <item x="27"/>
        <item x="10"/>
        <item x="50"/>
        <item x="6"/>
        <item x="38"/>
        <item x="11"/>
        <item x="0"/>
        <item x="80"/>
        <item x="61"/>
        <item x="65"/>
        <item x="62"/>
        <item x="23"/>
        <item x="53"/>
        <item x="21"/>
        <item x="45"/>
        <item x="13"/>
        <item x="46"/>
        <item x="89"/>
        <item x="40"/>
        <item x="7"/>
        <item x="70"/>
        <item x="15"/>
        <item x="63"/>
        <item x="84"/>
        <item x="16"/>
        <item x="34"/>
        <item x="78"/>
        <item x="25"/>
        <item x="88"/>
        <item x="20"/>
        <item x="32"/>
        <item x="26"/>
        <item x="1"/>
        <item x="3"/>
        <item x="49"/>
        <item x="75"/>
        <item x="81"/>
        <item t="default"/>
      </items>
    </pivotField>
    <pivotField showAll="0"/>
    <pivotField showAll="0"/>
    <pivotField showAll="0">
      <items count="3">
        <item x="1"/>
        <item x="0"/>
        <item t="default"/>
      </items>
    </pivotField>
    <pivotField showAll="0">
      <items count="16">
        <item x="11"/>
        <item x="1"/>
        <item x="5"/>
        <item x="2"/>
        <item x="8"/>
        <item x="4"/>
        <item x="7"/>
        <item x="9"/>
        <item x="12"/>
        <item x="10"/>
        <item x="13"/>
        <item x="0"/>
        <item x="3"/>
        <item x="6"/>
        <item x="14"/>
        <item t="default"/>
      </items>
    </pivotField>
    <pivotField showAll="0"/>
    <pivotField dataField="1" showAll="0"/>
    <pivotField dataField="1" showAll="0"/>
    <pivotField dataField="1" showAll="0"/>
    <pivotField dataField="1" showAll="0"/>
    <pivotField dataField="1" showAll="0"/>
    <pivotField showAll="0"/>
    <pivotField showAll="0"/>
    <pivotField showAll="0"/>
    <pivotField showAll="0"/>
    <pivotField showAll="0"/>
    <pivotField numFmtId="10" showAll="0"/>
    <pivotField numFmtId="10" showAll="0"/>
    <pivotField showAll="0"/>
    <pivotField showAll="0"/>
    <pivotField showAll="0">
      <items count="4">
        <item x="2"/>
        <item x="0"/>
        <item x="1"/>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x="4"/>
        <item x="5"/>
        <item x="6"/>
        <item sd="0" x="7"/>
        <item sd="0" x="8"/>
        <item sd="0" x="9"/>
        <item sd="0" x="10"/>
        <item sd="0" x="11"/>
        <item sd="0" x="12"/>
        <item sd="0" x="13"/>
        <item t="default"/>
      </items>
    </pivotField>
  </pivotFields>
  <rowFields count="1">
    <field x="-2"/>
  </rowFields>
  <rowItems count="5">
    <i>
      <x/>
    </i>
    <i i="1">
      <x v="1"/>
    </i>
    <i i="2">
      <x v="2"/>
    </i>
    <i i="3">
      <x v="3"/>
    </i>
    <i i="4">
      <x v="4"/>
    </i>
  </rowItems>
  <colItems count="1">
    <i/>
  </colItems>
  <dataFields count="5">
    <dataField name="Impressions " fld="6" baseField="0" baseItem="0"/>
    <dataField name="Clicks " fld="7" baseField="0" baseItem="0"/>
    <dataField name="Leads " fld="8" baseField="0" baseItem="0"/>
    <dataField name="Sum of Conversions" fld="9" baseField="0" baseItem="0"/>
    <dataField name="Sum of Revenue (£)" fld="10" baseField="0" baseItem="0"/>
  </dataFields>
  <formats count="1">
    <format dxfId="249">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B8381DC-300F-44D6-AF54-88F44D0BA3C2}" name="PivotTable15" cacheId="1" applyNumberFormats="0" applyBorderFormats="0" applyFontFormats="0" applyPatternFormats="0" applyAlignmentFormats="0" applyWidthHeightFormats="1" dataCaption="Values" updatedVersion="8" minRefreshableVersion="3" rowGrandTotals="0" colGrandTotals="0" itemPrintTitles="1" createdVersion="8" indent="0" outline="1" outlineData="1" multipleFieldFilters="0">
  <location ref="A117:C132" firstHeaderRow="0" firstDataRow="1" firstDataCol="1"/>
  <pivotFields count="23">
    <pivotField numFmtId="164" showAll="0">
      <items count="92">
        <item x="85"/>
        <item x="31"/>
        <item x="69"/>
        <item x="57"/>
        <item x="71"/>
        <item x="68"/>
        <item x="56"/>
        <item x="37"/>
        <item x="8"/>
        <item x="90"/>
        <item x="47"/>
        <item x="59"/>
        <item x="55"/>
        <item x="73"/>
        <item x="52"/>
        <item x="43"/>
        <item x="17"/>
        <item x="22"/>
        <item x="51"/>
        <item x="74"/>
        <item x="76"/>
        <item x="64"/>
        <item x="5"/>
        <item x="14"/>
        <item x="42"/>
        <item x="29"/>
        <item x="86"/>
        <item x="12"/>
        <item x="35"/>
        <item x="72"/>
        <item x="77"/>
        <item x="30"/>
        <item x="39"/>
        <item x="48"/>
        <item x="87"/>
        <item x="9"/>
        <item x="60"/>
        <item x="36"/>
        <item x="18"/>
        <item x="79"/>
        <item x="33"/>
        <item x="67"/>
        <item x="82"/>
        <item x="19"/>
        <item x="4"/>
        <item x="28"/>
        <item x="24"/>
        <item x="54"/>
        <item x="83"/>
        <item x="66"/>
        <item x="58"/>
        <item x="41"/>
        <item x="2"/>
        <item x="44"/>
        <item x="27"/>
        <item x="10"/>
        <item x="50"/>
        <item x="6"/>
        <item x="38"/>
        <item x="11"/>
        <item x="0"/>
        <item x="80"/>
        <item x="61"/>
        <item x="65"/>
        <item x="62"/>
        <item x="23"/>
        <item x="53"/>
        <item x="21"/>
        <item x="45"/>
        <item x="13"/>
        <item x="46"/>
        <item x="89"/>
        <item x="40"/>
        <item x="7"/>
        <item x="70"/>
        <item x="15"/>
        <item x="63"/>
        <item x="84"/>
        <item x="16"/>
        <item x="34"/>
        <item x="78"/>
        <item x="25"/>
        <item x="88"/>
        <item x="20"/>
        <item x="32"/>
        <item x="26"/>
        <item x="1"/>
        <item x="3"/>
        <item x="49"/>
        <item x="75"/>
        <item x="81"/>
        <item t="default"/>
      </items>
    </pivotField>
    <pivotField showAll="0"/>
    <pivotField showAll="0"/>
    <pivotField showAll="0">
      <items count="3">
        <item x="1"/>
        <item x="0"/>
        <item t="default"/>
      </items>
    </pivotField>
    <pivotField axis="axisRow" showAll="0" sortType="descending">
      <items count="16">
        <item x="14"/>
        <item x="6"/>
        <item x="3"/>
        <item x="0"/>
        <item x="13"/>
        <item x="10"/>
        <item x="12"/>
        <item x="9"/>
        <item x="7"/>
        <item x="4"/>
        <item x="8"/>
        <item x="2"/>
        <item x="5"/>
        <item x="1"/>
        <item x="11"/>
        <item t="default"/>
      </items>
      <autoSortScope>
        <pivotArea dataOnly="0" outline="0" fieldPosition="0">
          <references count="1">
            <reference field="4294967294" count="1" selected="0">
              <x v="0"/>
            </reference>
          </references>
        </pivotArea>
      </autoSortScope>
    </pivotField>
    <pivotField dataField="1" showAll="0"/>
    <pivotField showAll="0"/>
    <pivotField showAll="0"/>
    <pivotField dataField="1" showAll="0"/>
    <pivotField showAll="0"/>
    <pivotField showAll="0"/>
    <pivotField showAll="0"/>
    <pivotField showAll="0"/>
    <pivotField showAll="0"/>
    <pivotField showAll="0"/>
    <pivotField showAll="0"/>
    <pivotField numFmtId="10" showAll="0"/>
    <pivotField numFmtId="10" showAll="0"/>
    <pivotField showAll="0"/>
    <pivotField showAll="0"/>
    <pivotField showAll="0">
      <items count="4">
        <item x="2"/>
        <item x="0"/>
        <item x="1"/>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4"/>
  </rowFields>
  <rowItems count="15">
    <i>
      <x v="5"/>
    </i>
    <i>
      <x v="7"/>
    </i>
    <i>
      <x v="14"/>
    </i>
    <i>
      <x v="11"/>
    </i>
    <i>
      <x v="1"/>
    </i>
    <i>
      <x v="4"/>
    </i>
    <i>
      <x v="2"/>
    </i>
    <i>
      <x v="13"/>
    </i>
    <i>
      <x/>
    </i>
    <i>
      <x v="9"/>
    </i>
    <i>
      <x v="8"/>
    </i>
    <i>
      <x v="12"/>
    </i>
    <i>
      <x v="6"/>
    </i>
    <i>
      <x v="10"/>
    </i>
    <i>
      <x v="3"/>
    </i>
  </rowItems>
  <colFields count="1">
    <field x="-2"/>
  </colFields>
  <colItems count="2">
    <i>
      <x/>
    </i>
    <i i="1">
      <x v="1"/>
    </i>
  </colItems>
  <dataFields count="2">
    <dataField name="Sum of Ad_Spend (£)" fld="5" baseField="0" baseItem="0"/>
    <dataField name="Sum of Leads" fld="8" baseField="0" baseItem="0"/>
  </dataFields>
  <formats count="1">
    <format dxfId="267">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76886565-D239-499A-81AF-DAB002ED670F}" name="PivotTable14" cacheId="1" applyNumberFormats="0" applyBorderFormats="0" applyFontFormats="0" applyPatternFormats="0" applyAlignmentFormats="0" applyWidthHeightFormats="1" dataCaption="Values" updatedVersion="8" minRefreshableVersion="3" rowGrandTotals="0" colGrandTotals="0" itemPrintTitles="1" createdVersion="8" indent="0" outline="1" outlineData="1" multipleFieldFilters="0">
  <location ref="A73:C78" firstHeaderRow="0" firstDataRow="1" firstDataCol="1"/>
  <pivotFields count="23">
    <pivotField numFmtId="164" showAll="0">
      <items count="92">
        <item x="85"/>
        <item x="31"/>
        <item x="69"/>
        <item x="57"/>
        <item x="71"/>
        <item x="68"/>
        <item x="56"/>
        <item x="37"/>
        <item x="8"/>
        <item x="90"/>
        <item x="47"/>
        <item x="59"/>
        <item x="55"/>
        <item x="73"/>
        <item x="52"/>
        <item x="43"/>
        <item x="17"/>
        <item x="22"/>
        <item x="51"/>
        <item x="74"/>
        <item x="76"/>
        <item x="64"/>
        <item x="5"/>
        <item x="14"/>
        <item x="42"/>
        <item x="29"/>
        <item x="86"/>
        <item x="12"/>
        <item x="35"/>
        <item x="72"/>
        <item x="77"/>
        <item x="30"/>
        <item x="39"/>
        <item x="48"/>
        <item x="87"/>
        <item x="9"/>
        <item x="60"/>
        <item x="36"/>
        <item x="18"/>
        <item x="79"/>
        <item x="33"/>
        <item x="67"/>
        <item x="82"/>
        <item x="19"/>
        <item x="4"/>
        <item x="28"/>
        <item x="24"/>
        <item x="54"/>
        <item x="83"/>
        <item x="66"/>
        <item x="58"/>
        <item x="41"/>
        <item x="2"/>
        <item x="44"/>
        <item x="27"/>
        <item x="10"/>
        <item x="50"/>
        <item x="6"/>
        <item x="38"/>
        <item x="11"/>
        <item x="0"/>
        <item x="80"/>
        <item x="61"/>
        <item x="65"/>
        <item x="62"/>
        <item x="23"/>
        <item x="53"/>
        <item x="21"/>
        <item x="45"/>
        <item x="13"/>
        <item x="46"/>
        <item x="89"/>
        <item x="40"/>
        <item x="7"/>
        <item x="70"/>
        <item x="15"/>
        <item x="63"/>
        <item x="84"/>
        <item x="16"/>
        <item x="34"/>
        <item x="78"/>
        <item x="25"/>
        <item x="88"/>
        <item x="20"/>
        <item x="32"/>
        <item x="26"/>
        <item x="1"/>
        <item x="3"/>
        <item x="49"/>
        <item x="75"/>
        <item x="81"/>
        <item t="default"/>
      </items>
    </pivotField>
    <pivotField showAll="0"/>
    <pivotField showAll="0"/>
    <pivotField showAll="0">
      <items count="3">
        <item x="1"/>
        <item x="0"/>
        <item t="default"/>
      </items>
    </pivotField>
    <pivotField axis="axisRow" showAll="0" measureFilter="1" sortType="descending">
      <items count="16">
        <item x="11"/>
        <item x="1"/>
        <item x="5"/>
        <item x="2"/>
        <item x="8"/>
        <item x="4"/>
        <item x="7"/>
        <item x="9"/>
        <item x="12"/>
        <item x="10"/>
        <item x="13"/>
        <item x="0"/>
        <item x="3"/>
        <item x="6"/>
        <item x="14"/>
        <item t="default"/>
      </items>
      <autoSortScope>
        <pivotArea dataOnly="0" outline="0" fieldPosition="0">
          <references count="1">
            <reference field="4294967294" count="1" selected="0">
              <x v="0"/>
            </reference>
          </references>
        </pivotArea>
      </autoSortScope>
    </pivotField>
    <pivotField dataField="1" showAll="0"/>
    <pivotField showAll="0"/>
    <pivotField showAll="0"/>
    <pivotField showAll="0"/>
    <pivotField showAll="0"/>
    <pivotField dataField="1" showAll="0"/>
    <pivotField showAll="0"/>
    <pivotField showAll="0"/>
    <pivotField showAll="0"/>
    <pivotField showAll="0"/>
    <pivotField showAll="0"/>
    <pivotField numFmtId="10" showAll="0"/>
    <pivotField numFmtId="10" showAll="0"/>
    <pivotField showAll="0"/>
    <pivotField showAll="0"/>
    <pivotField showAll="0">
      <items count="4">
        <item x="2"/>
        <item x="0"/>
        <item x="1"/>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4"/>
  </rowFields>
  <rowItems count="5">
    <i>
      <x v="7"/>
    </i>
    <i>
      <x v="3"/>
    </i>
    <i>
      <x v="14"/>
    </i>
    <i>
      <x v="9"/>
    </i>
    <i>
      <x/>
    </i>
  </rowItems>
  <colFields count="1">
    <field x="-2"/>
  </colFields>
  <colItems count="2">
    <i>
      <x/>
    </i>
    <i i="1">
      <x v="1"/>
    </i>
  </colItems>
  <dataFields count="2">
    <dataField name="Sum of Revenue (£)" fld="10" baseField="0" baseItem="0"/>
    <dataField name="Sum of Ad_Spend (£)" fld="5" baseField="0" baseItem="0"/>
  </dataFields>
  <formats count="1">
    <format dxfId="268">
      <pivotArea outline="0" collapsedLevelsAreSubtotals="1" fieldPosition="0"/>
    </format>
  </formats>
  <pivotTableStyleInfo name="PivotStyleLight16" showRowHeaders="1" showColHeaders="1" showRowStripes="0" showColStripes="0" showLastColumn="1"/>
  <filters count="1">
    <filter fld="4"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333F0148-43DE-4067-ADDD-43CCE4CF383A}" name="PivotTable23" cacheId="1" applyNumberFormats="0" applyBorderFormats="0" applyFontFormats="0" applyPatternFormats="0" applyAlignmentFormats="0" applyWidthHeightFormats="1" dataCaption="Values" updatedVersion="8" minRefreshableVersion="3" rowGrandTotals="0" colGrandTotals="0" itemPrintTitles="1" createdVersion="8" indent="0" outline="1" outlineData="1" multipleFieldFilters="0" chartFormat="4">
  <location ref="A105:D110" firstHeaderRow="0" firstDataRow="1" firstDataCol="1"/>
  <pivotFields count="23">
    <pivotField numFmtId="164" showAll="0">
      <items count="92">
        <item x="85"/>
        <item x="31"/>
        <item x="69"/>
        <item x="57"/>
        <item x="71"/>
        <item x="68"/>
        <item x="56"/>
        <item x="37"/>
        <item x="8"/>
        <item x="90"/>
        <item x="47"/>
        <item x="59"/>
        <item x="55"/>
        <item x="73"/>
        <item x="52"/>
        <item x="43"/>
        <item x="17"/>
        <item x="22"/>
        <item x="51"/>
        <item x="74"/>
        <item x="76"/>
        <item x="64"/>
        <item x="5"/>
        <item x="14"/>
        <item x="42"/>
        <item x="29"/>
        <item x="86"/>
        <item x="12"/>
        <item x="35"/>
        <item x="72"/>
        <item x="77"/>
        <item x="30"/>
        <item x="39"/>
        <item x="48"/>
        <item x="87"/>
        <item x="9"/>
        <item x="60"/>
        <item x="36"/>
        <item x="18"/>
        <item x="79"/>
        <item x="33"/>
        <item x="67"/>
        <item x="82"/>
        <item x="19"/>
        <item x="4"/>
        <item x="28"/>
        <item x="24"/>
        <item x="54"/>
        <item x="83"/>
        <item x="66"/>
        <item x="58"/>
        <item x="41"/>
        <item x="2"/>
        <item x="44"/>
        <item x="27"/>
        <item x="10"/>
        <item x="50"/>
        <item x="6"/>
        <item x="38"/>
        <item x="11"/>
        <item x="0"/>
        <item x="80"/>
        <item x="61"/>
        <item x="65"/>
        <item x="62"/>
        <item x="23"/>
        <item x="53"/>
        <item x="21"/>
        <item x="45"/>
        <item x="13"/>
        <item x="46"/>
        <item x="89"/>
        <item x="40"/>
        <item x="7"/>
        <item x="70"/>
        <item x="15"/>
        <item x="63"/>
        <item x="84"/>
        <item x="16"/>
        <item x="34"/>
        <item x="78"/>
        <item x="25"/>
        <item x="88"/>
        <item x="20"/>
        <item x="32"/>
        <item x="26"/>
        <item x="1"/>
        <item x="3"/>
        <item x="49"/>
        <item x="75"/>
        <item x="81"/>
        <item t="default"/>
      </items>
    </pivotField>
    <pivotField showAll="0"/>
    <pivotField showAll="0"/>
    <pivotField showAll="0">
      <items count="3">
        <item x="1"/>
        <item x="0"/>
        <item t="default"/>
      </items>
    </pivotField>
    <pivotField showAll="0">
      <items count="16">
        <item x="11"/>
        <item x="1"/>
        <item x="5"/>
        <item x="2"/>
        <item x="8"/>
        <item x="4"/>
        <item x="7"/>
        <item x="9"/>
        <item x="12"/>
        <item x="10"/>
        <item x="13"/>
        <item x="0"/>
        <item x="3"/>
        <item x="6"/>
        <item x="14"/>
        <item t="default"/>
      </items>
    </pivotField>
    <pivotField showAll="0"/>
    <pivotField dataField="1" showAll="0"/>
    <pivotField dataField="1" showAll="0"/>
    <pivotField showAll="0"/>
    <pivotField dataField="1" showAll="0"/>
    <pivotField showAll="0"/>
    <pivotField showAll="0">
      <items count="6">
        <item x="0"/>
        <item x="2"/>
        <item x="1"/>
        <item x="3"/>
        <item x="4"/>
        <item t="default"/>
      </items>
    </pivotField>
    <pivotField showAll="0"/>
    <pivotField showAll="0"/>
    <pivotField showAll="0"/>
    <pivotField axis="axisRow" showAll="0" sortType="descending">
      <items count="6">
        <item x="1"/>
        <item x="0"/>
        <item x="2"/>
        <item x="3"/>
        <item x="4"/>
        <item t="default"/>
      </items>
      <autoSortScope>
        <pivotArea dataOnly="0" outline="0" fieldPosition="0">
          <references count="1">
            <reference field="4294967294" count="1" selected="0">
              <x v="1"/>
            </reference>
          </references>
        </pivotArea>
      </autoSortScope>
    </pivotField>
    <pivotField numFmtId="10" showAll="0"/>
    <pivotField numFmtId="10" showAll="0"/>
    <pivotField showAll="0"/>
    <pivotField showAll="0"/>
    <pivotField showAll="0">
      <items count="4">
        <item x="2"/>
        <item x="0"/>
        <item x="1"/>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5"/>
  </rowFields>
  <rowItems count="5">
    <i>
      <x v="1"/>
    </i>
    <i>
      <x v="4"/>
    </i>
    <i>
      <x v="2"/>
    </i>
    <i>
      <x/>
    </i>
    <i>
      <x v="3"/>
    </i>
  </rowItems>
  <colFields count="1">
    <field x="-2"/>
  </colFields>
  <colItems count="3">
    <i>
      <x/>
    </i>
    <i i="1">
      <x v="1"/>
    </i>
    <i i="2">
      <x v="2"/>
    </i>
  </colItems>
  <dataFields count="3">
    <dataField name="Sum of Clicks" fld="7" baseField="0" baseItem="0"/>
    <dataField name="Sum of Impressions" fld="6" baseField="0" baseItem="0"/>
    <dataField name="Sum of Conversions" fld="9" baseField="0" baseItem="0"/>
  </dataFields>
  <formats count="1">
    <format dxfId="269">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07E8D543-FA3B-4856-9F23-9D5BCD1DA23D}" name="PivotTable13" cacheId="1" applyNumberFormats="0" applyBorderFormats="0" applyFontFormats="0" applyPatternFormats="0" applyAlignmentFormats="0" applyWidthHeightFormats="1" dataCaption="Values" updatedVersion="8" minRefreshableVersion="3" rowGrandTotals="0" colGrandTotals="0" itemPrintTitles="1" createdVersion="8" indent="0" outline="1" outlineData="1" multipleFieldFilters="0">
  <location ref="A65:C67" firstHeaderRow="0" firstDataRow="1" firstDataCol="1"/>
  <pivotFields count="23">
    <pivotField numFmtId="164" showAll="0">
      <items count="92">
        <item x="85"/>
        <item x="31"/>
        <item x="69"/>
        <item x="57"/>
        <item x="71"/>
        <item x="68"/>
        <item x="56"/>
        <item x="37"/>
        <item x="8"/>
        <item x="90"/>
        <item x="47"/>
        <item x="59"/>
        <item x="55"/>
        <item x="73"/>
        <item x="52"/>
        <item x="43"/>
        <item x="17"/>
        <item x="22"/>
        <item x="51"/>
        <item x="74"/>
        <item x="76"/>
        <item x="64"/>
        <item x="5"/>
        <item x="14"/>
        <item x="42"/>
        <item x="29"/>
        <item x="86"/>
        <item x="12"/>
        <item x="35"/>
        <item x="72"/>
        <item x="77"/>
        <item x="30"/>
        <item x="39"/>
        <item x="48"/>
        <item x="87"/>
        <item x="9"/>
        <item x="60"/>
        <item x="36"/>
        <item x="18"/>
        <item x="79"/>
        <item x="33"/>
        <item x="67"/>
        <item x="82"/>
        <item x="19"/>
        <item x="4"/>
        <item x="28"/>
        <item x="24"/>
        <item x="54"/>
        <item x="83"/>
        <item x="66"/>
        <item x="58"/>
        <item x="41"/>
        <item x="2"/>
        <item x="44"/>
        <item x="27"/>
        <item x="10"/>
        <item x="50"/>
        <item x="6"/>
        <item x="38"/>
        <item x="11"/>
        <item x="0"/>
        <item x="80"/>
        <item x="61"/>
        <item x="65"/>
        <item x="62"/>
        <item x="23"/>
        <item x="53"/>
        <item x="21"/>
        <item x="45"/>
        <item x="13"/>
        <item x="46"/>
        <item x="89"/>
        <item x="40"/>
        <item x="7"/>
        <item x="70"/>
        <item x="15"/>
        <item x="63"/>
        <item x="84"/>
        <item x="16"/>
        <item x="34"/>
        <item x="78"/>
        <item x="25"/>
        <item x="88"/>
        <item x="20"/>
        <item x="32"/>
        <item x="26"/>
        <item x="1"/>
        <item x="3"/>
        <item x="49"/>
        <item x="75"/>
        <item x="81"/>
        <item t="default"/>
      </items>
    </pivotField>
    <pivotField showAll="0"/>
    <pivotField showAll="0"/>
    <pivotField axis="axisRow" showAll="0">
      <items count="3">
        <item x="1"/>
        <item x="0"/>
        <item t="default"/>
      </items>
    </pivotField>
    <pivotField showAll="0"/>
    <pivotField dataField="1" showAll="0"/>
    <pivotField showAll="0"/>
    <pivotField showAll="0"/>
    <pivotField showAll="0"/>
    <pivotField showAll="0"/>
    <pivotField dataField="1" showAll="0"/>
    <pivotField showAll="0"/>
    <pivotField showAll="0"/>
    <pivotField showAll="0"/>
    <pivotField showAll="0"/>
    <pivotField showAll="0"/>
    <pivotField numFmtId="10" showAll="0"/>
    <pivotField numFmtId="10" showAll="0"/>
    <pivotField showAll="0"/>
    <pivotField showAll="0"/>
    <pivotField showAll="0">
      <items count="4">
        <item x="2"/>
        <item x="0"/>
        <item x="1"/>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3"/>
  </rowFields>
  <rowItems count="2">
    <i>
      <x/>
    </i>
    <i>
      <x v="1"/>
    </i>
  </rowItems>
  <colFields count="1">
    <field x="-2"/>
  </colFields>
  <colItems count="2">
    <i>
      <x/>
    </i>
    <i i="1">
      <x v="1"/>
    </i>
  </colItems>
  <dataFields count="2">
    <dataField name="Revenue (£) " fld="10" baseField="0" baseItem="0"/>
    <dataField name="Ad_Spend (£) " fld="5" baseField="0" baseItem="0"/>
  </dataFields>
  <formats count="1">
    <format dxfId="27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98AF2E89-0316-4E52-AC9D-B7B75819A530}" name="PivotTable6" cacheId="1" applyNumberFormats="0" applyBorderFormats="0" applyFontFormats="0" applyPatternFormats="0" applyAlignmentFormats="0" applyWidthHeightFormats="1" dataCaption="Values" updatedVersion="8" minRefreshableVersion="3" itemPrintTitles="1" createdVersion="8" indent="0" outline="1" outlineData="1" multipleFieldFilters="0">
  <location ref="A26:A27" firstHeaderRow="1" firstDataRow="1" firstDataCol="0"/>
  <pivotFields count="23">
    <pivotField numFmtId="164" showAll="0">
      <items count="92">
        <item x="85"/>
        <item x="31"/>
        <item x="69"/>
        <item x="57"/>
        <item x="71"/>
        <item x="68"/>
        <item x="56"/>
        <item x="37"/>
        <item x="8"/>
        <item x="90"/>
        <item x="47"/>
        <item x="59"/>
        <item x="55"/>
        <item x="73"/>
        <item x="52"/>
        <item x="43"/>
        <item x="17"/>
        <item x="22"/>
        <item x="51"/>
        <item x="74"/>
        <item x="76"/>
        <item x="64"/>
        <item x="5"/>
        <item x="14"/>
        <item x="42"/>
        <item x="29"/>
        <item x="86"/>
        <item x="12"/>
        <item x="35"/>
        <item x="72"/>
        <item x="77"/>
        <item x="30"/>
        <item x="39"/>
        <item x="48"/>
        <item x="87"/>
        <item x="9"/>
        <item x="60"/>
        <item x="36"/>
        <item x="18"/>
        <item x="79"/>
        <item x="33"/>
        <item x="67"/>
        <item x="82"/>
        <item x="19"/>
        <item x="4"/>
        <item x="28"/>
        <item x="24"/>
        <item x="54"/>
        <item x="83"/>
        <item x="66"/>
        <item x="58"/>
        <item x="41"/>
        <item x="2"/>
        <item x="44"/>
        <item x="27"/>
        <item x="10"/>
        <item x="50"/>
        <item x="6"/>
        <item x="38"/>
        <item x="11"/>
        <item x="0"/>
        <item x="80"/>
        <item x="61"/>
        <item x="65"/>
        <item x="62"/>
        <item x="23"/>
        <item x="53"/>
        <item x="21"/>
        <item x="45"/>
        <item x="13"/>
        <item x="46"/>
        <item x="89"/>
        <item x="40"/>
        <item x="7"/>
        <item x="70"/>
        <item x="15"/>
        <item x="63"/>
        <item x="84"/>
        <item x="16"/>
        <item x="34"/>
        <item x="78"/>
        <item x="25"/>
        <item x="88"/>
        <item x="20"/>
        <item x="32"/>
        <item x="26"/>
        <item x="1"/>
        <item x="3"/>
        <item x="49"/>
        <item x="75"/>
        <item x="81"/>
        <item t="default"/>
      </items>
    </pivotField>
    <pivotField showAll="0"/>
    <pivotField showAll="0"/>
    <pivotField showAll="0">
      <items count="3">
        <item x="1"/>
        <item x="0"/>
        <item t="default"/>
      </items>
    </pivotField>
    <pivotField showAll="0"/>
    <pivotField showAll="0"/>
    <pivotField showAll="0"/>
    <pivotField showAll="0"/>
    <pivotField showAll="0"/>
    <pivotField showAll="0"/>
    <pivotField dataField="1" showAll="0"/>
    <pivotField showAll="0"/>
    <pivotField showAll="0"/>
    <pivotField showAll="0"/>
    <pivotField showAll="0"/>
    <pivotField showAll="0"/>
    <pivotField numFmtId="10" showAll="0"/>
    <pivotField numFmtId="10" showAll="0"/>
    <pivotField showAll="0"/>
    <pivotField showAll="0"/>
    <pivotField showAll="0">
      <items count="4">
        <item x="2"/>
        <item x="0"/>
        <item x="1"/>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Sum of Revenue (£)" fld="10" baseField="0" baseItem="0"/>
  </dataFields>
  <formats count="1">
    <format dxfId="27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CD1352DC-1CD4-4546-A3CE-61CE07F05221}" name="PivotTable5" cacheId="1" applyNumberFormats="0" applyBorderFormats="0" applyFontFormats="0" applyPatternFormats="0" applyAlignmentFormats="0" applyWidthHeightFormats="1" dataCaption="Values" updatedVersion="8" minRefreshableVersion="3" itemPrintTitles="1" createdVersion="8" indent="0" outline="1" outlineData="1" multipleFieldFilters="0">
  <location ref="A22:A23" firstHeaderRow="1" firstDataRow="1" firstDataCol="0"/>
  <pivotFields count="23">
    <pivotField numFmtId="164" showAll="0">
      <items count="92">
        <item x="85"/>
        <item x="31"/>
        <item x="69"/>
        <item x="57"/>
        <item x="71"/>
        <item x="68"/>
        <item x="56"/>
        <item x="37"/>
        <item x="8"/>
        <item x="90"/>
        <item x="47"/>
        <item x="59"/>
        <item x="55"/>
        <item x="73"/>
        <item x="52"/>
        <item x="43"/>
        <item x="17"/>
        <item x="22"/>
        <item x="51"/>
        <item x="74"/>
        <item x="76"/>
        <item x="64"/>
        <item x="5"/>
        <item x="14"/>
        <item x="42"/>
        <item x="29"/>
        <item x="86"/>
        <item x="12"/>
        <item x="35"/>
        <item x="72"/>
        <item x="77"/>
        <item x="30"/>
        <item x="39"/>
        <item x="48"/>
        <item x="87"/>
        <item x="9"/>
        <item x="60"/>
        <item x="36"/>
        <item x="18"/>
        <item x="79"/>
        <item x="33"/>
        <item x="67"/>
        <item x="82"/>
        <item x="19"/>
        <item x="4"/>
        <item x="28"/>
        <item x="24"/>
        <item x="54"/>
        <item x="83"/>
        <item x="66"/>
        <item x="58"/>
        <item x="41"/>
        <item x="2"/>
        <item x="44"/>
        <item x="27"/>
        <item x="10"/>
        <item x="50"/>
        <item x="6"/>
        <item x="38"/>
        <item x="11"/>
        <item x="0"/>
        <item x="80"/>
        <item x="61"/>
        <item x="65"/>
        <item x="62"/>
        <item x="23"/>
        <item x="53"/>
        <item x="21"/>
        <item x="45"/>
        <item x="13"/>
        <item x="46"/>
        <item x="89"/>
        <item x="40"/>
        <item x="7"/>
        <item x="70"/>
        <item x="15"/>
        <item x="63"/>
        <item x="84"/>
        <item x="16"/>
        <item x="34"/>
        <item x="78"/>
        <item x="25"/>
        <item x="88"/>
        <item x="20"/>
        <item x="32"/>
        <item x="26"/>
        <item x="1"/>
        <item x="3"/>
        <item x="49"/>
        <item x="75"/>
        <item x="81"/>
        <item t="default"/>
      </items>
    </pivotField>
    <pivotField showAll="0"/>
    <pivotField showAll="0"/>
    <pivotField showAll="0">
      <items count="3">
        <item x="1"/>
        <item x="0"/>
        <item t="default"/>
      </items>
    </pivotField>
    <pivotField showAll="0"/>
    <pivotField showAll="0"/>
    <pivotField showAll="0"/>
    <pivotField showAll="0"/>
    <pivotField showAll="0"/>
    <pivotField dataField="1" showAll="0"/>
    <pivotField showAll="0"/>
    <pivotField showAll="0"/>
    <pivotField showAll="0"/>
    <pivotField showAll="0"/>
    <pivotField showAll="0"/>
    <pivotField showAll="0"/>
    <pivotField numFmtId="10" showAll="0"/>
    <pivotField numFmtId="10" showAll="0"/>
    <pivotField showAll="0"/>
    <pivotField showAll="0"/>
    <pivotField showAll="0">
      <items count="4">
        <item x="2"/>
        <item x="0"/>
        <item x="1"/>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Sum of Conversions" fld="9" baseField="0" baseItem="0"/>
  </dataFields>
  <formats count="1">
    <format dxfId="27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5138E088-DD3E-4CF1-8772-11782BC27EF2}" name="PivotTable8" cacheId="1" applyNumberFormats="0" applyBorderFormats="0" applyFontFormats="0" applyPatternFormats="0" applyAlignmentFormats="0" applyWidthHeightFormats="1" dataCaption="Values" updatedVersion="8" minRefreshableVersion="3" itemPrintTitles="1" createdVersion="8" indent="0" outline="1" outlineData="1" multipleFieldFilters="0">
  <location ref="A35:B36" firstHeaderRow="0" firstDataRow="1" firstDataCol="0"/>
  <pivotFields count="23">
    <pivotField numFmtId="164" showAll="0">
      <items count="92">
        <item x="85"/>
        <item x="31"/>
        <item x="69"/>
        <item x="57"/>
        <item x="71"/>
        <item x="68"/>
        <item x="56"/>
        <item x="37"/>
        <item x="8"/>
        <item x="90"/>
        <item x="47"/>
        <item x="59"/>
        <item x="55"/>
        <item x="73"/>
        <item x="52"/>
        <item x="43"/>
        <item x="17"/>
        <item x="22"/>
        <item x="51"/>
        <item x="74"/>
        <item x="76"/>
        <item x="64"/>
        <item x="5"/>
        <item x="14"/>
        <item x="42"/>
        <item x="29"/>
        <item x="86"/>
        <item x="12"/>
        <item x="35"/>
        <item x="72"/>
        <item x="77"/>
        <item x="30"/>
        <item x="39"/>
        <item x="48"/>
        <item x="87"/>
        <item x="9"/>
        <item x="60"/>
        <item x="36"/>
        <item x="18"/>
        <item x="79"/>
        <item x="33"/>
        <item x="67"/>
        <item x="82"/>
        <item x="19"/>
        <item x="4"/>
        <item x="28"/>
        <item x="24"/>
        <item x="54"/>
        <item x="83"/>
        <item x="66"/>
        <item x="58"/>
        <item x="41"/>
        <item x="2"/>
        <item x="44"/>
        <item x="27"/>
        <item x="10"/>
        <item x="50"/>
        <item x="6"/>
        <item x="38"/>
        <item x="11"/>
        <item x="0"/>
        <item x="80"/>
        <item x="61"/>
        <item x="65"/>
        <item x="62"/>
        <item x="23"/>
        <item x="53"/>
        <item x="21"/>
        <item x="45"/>
        <item x="13"/>
        <item x="46"/>
        <item x="89"/>
        <item x="40"/>
        <item x="7"/>
        <item x="70"/>
        <item x="15"/>
        <item x="63"/>
        <item x="84"/>
        <item x="16"/>
        <item x="34"/>
        <item x="78"/>
        <item x="25"/>
        <item x="88"/>
        <item x="20"/>
        <item x="32"/>
        <item x="26"/>
        <item x="1"/>
        <item x="3"/>
        <item x="49"/>
        <item x="75"/>
        <item x="81"/>
        <item t="default"/>
      </items>
    </pivotField>
    <pivotField showAll="0"/>
    <pivotField showAll="0"/>
    <pivotField showAll="0">
      <items count="3">
        <item x="1"/>
        <item x="0"/>
        <item t="default"/>
      </items>
    </pivotField>
    <pivotField showAll="0"/>
    <pivotField showAll="0"/>
    <pivotField showAll="0"/>
    <pivotField dataField="1" showAll="0"/>
    <pivotField showAll="0"/>
    <pivotField dataField="1" showAll="0"/>
    <pivotField showAll="0"/>
    <pivotField showAll="0"/>
    <pivotField showAll="0"/>
    <pivotField showAll="0"/>
    <pivotField showAll="0"/>
    <pivotField showAll="0"/>
    <pivotField numFmtId="10" showAll="0"/>
    <pivotField numFmtId="10" showAll="0"/>
    <pivotField showAll="0"/>
    <pivotField showAll="0"/>
    <pivotField showAll="0">
      <items count="4">
        <item x="2"/>
        <item x="0"/>
        <item x="1"/>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Items count="1">
    <i/>
  </rowItems>
  <colFields count="1">
    <field x="-2"/>
  </colFields>
  <colItems count="2">
    <i>
      <x/>
    </i>
    <i i="1">
      <x v="1"/>
    </i>
  </colItems>
  <dataFields count="2">
    <dataField name="Sum of Conversions" fld="9" baseField="0" baseItem="0"/>
    <dataField name="Sum of Clicks" fld="7" baseField="0" baseItem="0"/>
  </dataFields>
  <formats count="1">
    <format dxfId="27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D3318F3C-B157-44E6-8AF9-B2536704633B}" name="PivotTable3" cacheId="1" applyNumberFormats="0" applyBorderFormats="0" applyFontFormats="0" applyPatternFormats="0" applyAlignmentFormats="0" applyWidthHeightFormats="1" dataCaption="Values" updatedVersion="8" minRefreshableVersion="3" itemPrintTitles="1" createdVersion="8" indent="0" outline="1" outlineData="1" multipleFieldFilters="0">
  <location ref="A13:A14" firstHeaderRow="1" firstDataRow="1" firstDataCol="0"/>
  <pivotFields count="23">
    <pivotField numFmtId="164" showAll="0">
      <items count="92">
        <item x="85"/>
        <item x="31"/>
        <item x="69"/>
        <item x="57"/>
        <item x="71"/>
        <item x="68"/>
        <item x="56"/>
        <item x="37"/>
        <item x="8"/>
        <item x="90"/>
        <item x="47"/>
        <item x="59"/>
        <item x="55"/>
        <item x="73"/>
        <item x="52"/>
        <item x="43"/>
        <item x="17"/>
        <item x="22"/>
        <item x="51"/>
        <item x="74"/>
        <item x="76"/>
        <item x="64"/>
        <item x="5"/>
        <item x="14"/>
        <item x="42"/>
        <item x="29"/>
        <item x="86"/>
        <item x="12"/>
        <item x="35"/>
        <item x="72"/>
        <item x="77"/>
        <item x="30"/>
        <item x="39"/>
        <item x="48"/>
        <item x="87"/>
        <item x="9"/>
        <item x="60"/>
        <item x="36"/>
        <item x="18"/>
        <item x="79"/>
        <item x="33"/>
        <item x="67"/>
        <item x="82"/>
        <item x="19"/>
        <item x="4"/>
        <item x="28"/>
        <item x="24"/>
        <item x="54"/>
        <item x="83"/>
        <item x="66"/>
        <item x="58"/>
        <item x="41"/>
        <item x="2"/>
        <item x="44"/>
        <item x="27"/>
        <item x="10"/>
        <item x="50"/>
        <item x="6"/>
        <item x="38"/>
        <item x="11"/>
        <item x="0"/>
        <item x="80"/>
        <item x="61"/>
        <item x="65"/>
        <item x="62"/>
        <item x="23"/>
        <item x="53"/>
        <item x="21"/>
        <item x="45"/>
        <item x="13"/>
        <item x="46"/>
        <item x="89"/>
        <item x="40"/>
        <item x="7"/>
        <item x="70"/>
        <item x="15"/>
        <item x="63"/>
        <item x="84"/>
        <item x="16"/>
        <item x="34"/>
        <item x="78"/>
        <item x="25"/>
        <item x="88"/>
        <item x="20"/>
        <item x="32"/>
        <item x="26"/>
        <item x="1"/>
        <item x="3"/>
        <item x="49"/>
        <item x="75"/>
        <item x="81"/>
        <item t="default"/>
      </items>
    </pivotField>
    <pivotField showAll="0"/>
    <pivotField showAll="0"/>
    <pivotField showAll="0">
      <items count="3">
        <item x="1"/>
        <item x="0"/>
        <item t="default"/>
      </items>
    </pivotField>
    <pivotField showAll="0"/>
    <pivotField showAll="0"/>
    <pivotField showAll="0"/>
    <pivotField dataField="1" showAll="0"/>
    <pivotField showAll="0"/>
    <pivotField showAll="0"/>
    <pivotField showAll="0"/>
    <pivotField showAll="0"/>
    <pivotField showAll="0"/>
    <pivotField showAll="0"/>
    <pivotField showAll="0"/>
    <pivotField showAll="0"/>
    <pivotField numFmtId="10" showAll="0"/>
    <pivotField numFmtId="10" showAll="0"/>
    <pivotField showAll="0"/>
    <pivotField showAll="0"/>
    <pivotField showAll="0">
      <items count="4">
        <item x="2"/>
        <item x="0"/>
        <item x="1"/>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Sum of Clicks" fld="7" baseField="0" baseItem="0"/>
  </dataFields>
  <formats count="1">
    <format dxfId="274">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F404D80E-DE39-4344-956C-3415FCBCCF3C}" name="PivotTable4" cacheId="1" applyNumberFormats="0" applyBorderFormats="0" applyFontFormats="0" applyPatternFormats="0" applyAlignmentFormats="0" applyWidthHeightFormats="1" dataCaption="Values" updatedVersion="8" minRefreshableVersion="3" itemPrintTitles="1" createdVersion="8" indent="0" outline="1" outlineData="1" multipleFieldFilters="0">
  <location ref="A17:A18" firstHeaderRow="1" firstDataRow="1" firstDataCol="0"/>
  <pivotFields count="23">
    <pivotField numFmtId="164" showAll="0">
      <items count="92">
        <item x="85"/>
        <item x="31"/>
        <item x="69"/>
        <item x="57"/>
        <item x="71"/>
        <item x="68"/>
        <item x="56"/>
        <item x="37"/>
        <item x="8"/>
        <item x="90"/>
        <item x="47"/>
        <item x="59"/>
        <item x="55"/>
        <item x="73"/>
        <item x="52"/>
        <item x="43"/>
        <item x="17"/>
        <item x="22"/>
        <item x="51"/>
        <item x="74"/>
        <item x="76"/>
        <item x="64"/>
        <item x="5"/>
        <item x="14"/>
        <item x="42"/>
        <item x="29"/>
        <item x="86"/>
        <item x="12"/>
        <item x="35"/>
        <item x="72"/>
        <item x="77"/>
        <item x="30"/>
        <item x="39"/>
        <item x="48"/>
        <item x="87"/>
        <item x="9"/>
        <item x="60"/>
        <item x="36"/>
        <item x="18"/>
        <item x="79"/>
        <item x="33"/>
        <item x="67"/>
        <item x="82"/>
        <item x="19"/>
        <item x="4"/>
        <item x="28"/>
        <item x="24"/>
        <item x="54"/>
        <item x="83"/>
        <item x="66"/>
        <item x="58"/>
        <item x="41"/>
        <item x="2"/>
        <item x="44"/>
        <item x="27"/>
        <item x="10"/>
        <item x="50"/>
        <item x="6"/>
        <item x="38"/>
        <item x="11"/>
        <item x="0"/>
        <item x="80"/>
        <item x="61"/>
        <item x="65"/>
        <item x="62"/>
        <item x="23"/>
        <item x="53"/>
        <item x="21"/>
        <item x="45"/>
        <item x="13"/>
        <item x="46"/>
        <item x="89"/>
        <item x="40"/>
        <item x="7"/>
        <item x="70"/>
        <item x="15"/>
        <item x="63"/>
        <item x="84"/>
        <item x="16"/>
        <item x="34"/>
        <item x="78"/>
        <item x="25"/>
        <item x="88"/>
        <item x="20"/>
        <item x="32"/>
        <item x="26"/>
        <item x="1"/>
        <item x="3"/>
        <item x="49"/>
        <item x="75"/>
        <item x="81"/>
        <item t="default"/>
      </items>
    </pivotField>
    <pivotField showAll="0"/>
    <pivotField showAll="0"/>
    <pivotField showAll="0">
      <items count="3">
        <item x="1"/>
        <item x="0"/>
        <item t="default"/>
      </items>
    </pivotField>
    <pivotField showAll="0"/>
    <pivotField showAll="0"/>
    <pivotField showAll="0"/>
    <pivotField showAll="0"/>
    <pivotField dataField="1" showAll="0"/>
    <pivotField showAll="0"/>
    <pivotField showAll="0"/>
    <pivotField showAll="0"/>
    <pivotField showAll="0"/>
    <pivotField showAll="0"/>
    <pivotField showAll="0"/>
    <pivotField showAll="0"/>
    <pivotField numFmtId="10" showAll="0"/>
    <pivotField numFmtId="10" showAll="0"/>
    <pivotField showAll="0"/>
    <pivotField showAll="0"/>
    <pivotField showAll="0">
      <items count="4">
        <item x="2"/>
        <item x="0"/>
        <item x="1"/>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Sum of Leads" fld="8" baseField="0" baseItem="0"/>
  </dataFields>
  <formats count="1">
    <format dxfId="275">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493EBB46-6105-41A1-BAA9-8703F49C9DB6}" name="PivotTable9" cacheId="1" applyNumberFormats="0" applyBorderFormats="0" applyFontFormats="0" applyPatternFormats="0" applyAlignmentFormats="0" applyWidthHeightFormats="1" dataCaption="Values" updatedVersion="8" minRefreshableVersion="3" itemPrintTitles="1" createdVersion="8" indent="0" outline="1" outlineData="1" multipleFieldFilters="0">
  <location ref="A40:B41" firstHeaderRow="0" firstDataRow="1" firstDataCol="0"/>
  <pivotFields count="23">
    <pivotField numFmtId="164" showAll="0">
      <items count="92">
        <item x="85"/>
        <item x="31"/>
        <item x="69"/>
        <item x="57"/>
        <item x="71"/>
        <item x="68"/>
        <item x="56"/>
        <item x="37"/>
        <item x="8"/>
        <item x="90"/>
        <item x="47"/>
        <item x="59"/>
        <item x="55"/>
        <item x="73"/>
        <item x="52"/>
        <item x="43"/>
        <item x="17"/>
        <item x="22"/>
        <item x="51"/>
        <item x="74"/>
        <item x="76"/>
        <item x="64"/>
        <item x="5"/>
        <item x="14"/>
        <item x="42"/>
        <item x="29"/>
        <item x="86"/>
        <item x="12"/>
        <item x="35"/>
        <item x="72"/>
        <item x="77"/>
        <item x="30"/>
        <item x="39"/>
        <item x="48"/>
        <item x="87"/>
        <item x="9"/>
        <item x="60"/>
        <item x="36"/>
        <item x="18"/>
        <item x="79"/>
        <item x="33"/>
        <item x="67"/>
        <item x="82"/>
        <item x="19"/>
        <item x="4"/>
        <item x="28"/>
        <item x="24"/>
        <item x="54"/>
        <item x="83"/>
        <item x="66"/>
        <item x="58"/>
        <item x="41"/>
        <item x="2"/>
        <item x="44"/>
        <item x="27"/>
        <item x="10"/>
        <item x="50"/>
        <item x="6"/>
        <item x="38"/>
        <item x="11"/>
        <item x="0"/>
        <item x="80"/>
        <item x="61"/>
        <item x="65"/>
        <item x="62"/>
        <item x="23"/>
        <item x="53"/>
        <item x="21"/>
        <item x="45"/>
        <item x="13"/>
        <item x="46"/>
        <item x="89"/>
        <item x="40"/>
        <item x="7"/>
        <item x="70"/>
        <item x="15"/>
        <item x="63"/>
        <item x="84"/>
        <item x="16"/>
        <item x="34"/>
        <item x="78"/>
        <item x="25"/>
        <item x="88"/>
        <item x="20"/>
        <item x="32"/>
        <item x="26"/>
        <item x="1"/>
        <item x="3"/>
        <item x="49"/>
        <item x="75"/>
        <item x="81"/>
        <item t="default"/>
      </items>
    </pivotField>
    <pivotField showAll="0"/>
    <pivotField showAll="0"/>
    <pivotField showAll="0">
      <items count="3">
        <item x="1"/>
        <item x="0"/>
        <item t="default"/>
      </items>
    </pivotField>
    <pivotField showAll="0"/>
    <pivotField dataField="1" showAll="0"/>
    <pivotField showAll="0"/>
    <pivotField showAll="0"/>
    <pivotField dataField="1" showAll="0"/>
    <pivotField showAll="0"/>
    <pivotField showAll="0"/>
    <pivotField showAll="0"/>
    <pivotField showAll="0"/>
    <pivotField showAll="0"/>
    <pivotField showAll="0"/>
    <pivotField showAll="0"/>
    <pivotField numFmtId="10" showAll="0"/>
    <pivotField numFmtId="10" showAll="0"/>
    <pivotField showAll="0"/>
    <pivotField showAll="0"/>
    <pivotField showAll="0">
      <items count="4">
        <item x="2"/>
        <item x="0"/>
        <item x="1"/>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Items count="1">
    <i/>
  </rowItems>
  <colFields count="1">
    <field x="-2"/>
  </colFields>
  <colItems count="2">
    <i>
      <x/>
    </i>
    <i i="1">
      <x v="1"/>
    </i>
  </colItems>
  <dataFields count="2">
    <dataField name="Sum of Ad_Spend (£)" fld="5" baseField="0" baseItem="0"/>
    <dataField name="Sum of Leads" fld="8" baseField="0" baseItem="0"/>
  </dataFields>
  <formats count="1">
    <format dxfId="276">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C904D13-191E-4770-B5F8-300EFDE59A71}" name="PivotTable18" cacheId="1" applyNumberFormats="0" applyBorderFormats="0" applyFontFormats="0" applyPatternFormats="0" applyAlignmentFormats="0" applyWidthHeightFormats="1" dataCaption="Values" updatedVersion="8" minRefreshableVersion="3" rowGrandTotals="0" colGrandTotals="0" itemPrintTitles="1" createdVersion="8" indent="0" outline="1" outlineData="1" multipleFieldFilters="0">
  <location ref="A158:F160" firstHeaderRow="0" firstDataRow="1" firstDataCol="1"/>
  <pivotFields count="23">
    <pivotField numFmtId="164" showAll="0">
      <items count="92">
        <item x="85"/>
        <item x="31"/>
        <item x="69"/>
        <item x="57"/>
        <item x="71"/>
        <item x="68"/>
        <item x="56"/>
        <item x="37"/>
        <item x="8"/>
        <item x="90"/>
        <item x="47"/>
        <item x="59"/>
        <item x="55"/>
        <item x="73"/>
        <item x="52"/>
        <item x="43"/>
        <item x="17"/>
        <item x="22"/>
        <item x="51"/>
        <item x="74"/>
        <item x="76"/>
        <item x="64"/>
        <item x="5"/>
        <item x="14"/>
        <item x="42"/>
        <item x="29"/>
        <item x="86"/>
        <item x="12"/>
        <item x="35"/>
        <item x="72"/>
        <item x="77"/>
        <item x="30"/>
        <item x="39"/>
        <item x="48"/>
        <item x="87"/>
        <item x="9"/>
        <item x="60"/>
        <item x="36"/>
        <item x="18"/>
        <item x="79"/>
        <item x="33"/>
        <item x="67"/>
        <item x="82"/>
        <item x="19"/>
        <item x="4"/>
        <item x="28"/>
        <item x="24"/>
        <item x="54"/>
        <item x="83"/>
        <item x="66"/>
        <item x="58"/>
        <item x="41"/>
        <item x="2"/>
        <item x="44"/>
        <item x="27"/>
        <item x="10"/>
        <item x="50"/>
        <item x="6"/>
        <item x="38"/>
        <item x="11"/>
        <item x="0"/>
        <item x="80"/>
        <item x="61"/>
        <item x="65"/>
        <item x="62"/>
        <item x="23"/>
        <item x="53"/>
        <item x="21"/>
        <item x="45"/>
        <item x="13"/>
        <item x="46"/>
        <item x="89"/>
        <item x="40"/>
        <item x="7"/>
        <item x="70"/>
        <item x="15"/>
        <item x="63"/>
        <item x="84"/>
        <item x="16"/>
        <item x="34"/>
        <item x="78"/>
        <item x="25"/>
        <item x="88"/>
        <item x="20"/>
        <item x="32"/>
        <item x="26"/>
        <item x="1"/>
        <item x="3"/>
        <item x="49"/>
        <item x="75"/>
        <item x="81"/>
        <item t="default"/>
      </items>
    </pivotField>
    <pivotField showAll="0"/>
    <pivotField showAll="0"/>
    <pivotField axis="axisRow" showAll="0">
      <items count="3">
        <item x="1"/>
        <item x="0"/>
        <item t="default"/>
      </items>
    </pivotField>
    <pivotField showAll="0"/>
    <pivotField dataField="1" showAll="0"/>
    <pivotField showAll="0"/>
    <pivotField dataField="1" showAll="0"/>
    <pivotField dataField="1" showAll="0"/>
    <pivotField dataField="1" showAll="0"/>
    <pivotField dataField="1" showAll="0"/>
    <pivotField showAll="0"/>
    <pivotField showAll="0"/>
    <pivotField showAll="0"/>
    <pivotField showAll="0"/>
    <pivotField showAll="0"/>
    <pivotField numFmtId="10" showAll="0"/>
    <pivotField numFmtId="10" showAll="0"/>
    <pivotField showAll="0"/>
    <pivotField showAll="0"/>
    <pivotField showAll="0">
      <items count="4">
        <item x="2"/>
        <item x="0"/>
        <item x="1"/>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3"/>
  </rowFields>
  <rowItems count="2">
    <i>
      <x/>
    </i>
    <i>
      <x v="1"/>
    </i>
  </rowItems>
  <colFields count="1">
    <field x="-2"/>
  </colFields>
  <colItems count="5">
    <i>
      <x/>
    </i>
    <i i="1">
      <x v="1"/>
    </i>
    <i i="2">
      <x v="2"/>
    </i>
    <i i="3">
      <x v="3"/>
    </i>
    <i i="4">
      <x v="4"/>
    </i>
  </colItems>
  <dataFields count="5">
    <dataField name="Ad_Spend (£) " fld="5" baseField="0" baseItem="0"/>
    <dataField name="Sum of Conversions" fld="9" baseField="0" baseItem="0"/>
    <dataField name="Sum of Leads" fld="8" baseField="0" baseItem="0"/>
    <dataField name="Sum of Revenue (£)" fld="10" baseField="0" baseItem="0"/>
    <dataField name="Sum of Clicks" fld="7" baseField="0" baseItem="0"/>
  </dataFields>
  <formats count="1">
    <format dxfId="25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C0CAA924-AC75-488C-963C-95B1BF55F5FE}" name="PivotTable20" cacheId="1" applyNumberFormats="0" applyBorderFormats="0" applyFontFormats="0" applyPatternFormats="0" applyAlignmentFormats="0" applyWidthHeightFormats="1" dataCaption="Values" updatedVersion="8" minRefreshableVersion="3" rowGrandTotals="0" colGrandTotals="0" itemPrintTitles="1" createdVersion="8" indent="0" outline="1" outlineData="1" multipleFieldFilters="0" chartFormat="4">
  <location ref="A92:C97" firstHeaderRow="0" firstDataRow="1" firstDataCol="1"/>
  <pivotFields count="23">
    <pivotField numFmtId="164" showAll="0">
      <items count="92">
        <item x="85"/>
        <item x="31"/>
        <item x="69"/>
        <item x="57"/>
        <item x="71"/>
        <item x="68"/>
        <item x="56"/>
        <item x="37"/>
        <item x="8"/>
        <item x="90"/>
        <item x="47"/>
        <item x="59"/>
        <item x="55"/>
        <item x="73"/>
        <item x="52"/>
        <item x="43"/>
        <item x="17"/>
        <item x="22"/>
        <item x="51"/>
        <item x="74"/>
        <item x="76"/>
        <item x="64"/>
        <item x="5"/>
        <item x="14"/>
        <item x="42"/>
        <item x="29"/>
        <item x="86"/>
        <item x="12"/>
        <item x="35"/>
        <item x="72"/>
        <item x="77"/>
        <item x="30"/>
        <item x="39"/>
        <item x="48"/>
        <item x="87"/>
        <item x="9"/>
        <item x="60"/>
        <item x="36"/>
        <item x="18"/>
        <item x="79"/>
        <item x="33"/>
        <item x="67"/>
        <item x="82"/>
        <item x="19"/>
        <item x="4"/>
        <item x="28"/>
        <item x="24"/>
        <item x="54"/>
        <item x="83"/>
        <item x="66"/>
        <item x="58"/>
        <item x="41"/>
        <item x="2"/>
        <item x="44"/>
        <item x="27"/>
        <item x="10"/>
        <item x="50"/>
        <item x="6"/>
        <item x="38"/>
        <item x="11"/>
        <item x="0"/>
        <item x="80"/>
        <item x="61"/>
        <item x="65"/>
        <item x="62"/>
        <item x="23"/>
        <item x="53"/>
        <item x="21"/>
        <item x="45"/>
        <item x="13"/>
        <item x="46"/>
        <item x="89"/>
        <item x="40"/>
        <item x="7"/>
        <item x="70"/>
        <item x="15"/>
        <item x="63"/>
        <item x="84"/>
        <item x="16"/>
        <item x="34"/>
        <item x="78"/>
        <item x="25"/>
        <item x="88"/>
        <item x="20"/>
        <item x="32"/>
        <item x="26"/>
        <item x="1"/>
        <item x="3"/>
        <item x="49"/>
        <item x="75"/>
        <item x="81"/>
        <item t="default"/>
      </items>
    </pivotField>
    <pivotField showAll="0"/>
    <pivotField showAll="0"/>
    <pivotField showAll="0">
      <items count="3">
        <item x="1"/>
        <item x="0"/>
        <item t="default"/>
      </items>
    </pivotField>
    <pivotField showAll="0">
      <items count="16">
        <item x="11"/>
        <item x="1"/>
        <item x="5"/>
        <item x="2"/>
        <item x="8"/>
        <item x="4"/>
        <item x="7"/>
        <item x="9"/>
        <item x="12"/>
        <item x="10"/>
        <item x="13"/>
        <item x="0"/>
        <item x="3"/>
        <item x="6"/>
        <item x="14"/>
        <item t="default"/>
      </items>
    </pivotField>
    <pivotField dataField="1" showAll="0"/>
    <pivotField showAll="0"/>
    <pivotField showAll="0"/>
    <pivotField showAll="0"/>
    <pivotField dataField="1" showAll="0"/>
    <pivotField showAll="0"/>
    <pivotField axis="axisRow" showAll="0">
      <items count="6">
        <item x="0"/>
        <item x="2"/>
        <item x="1"/>
        <item x="3"/>
        <item x="4"/>
        <item t="default"/>
      </items>
    </pivotField>
    <pivotField showAll="0"/>
    <pivotField showAll="0"/>
    <pivotField showAll="0"/>
    <pivotField showAll="0"/>
    <pivotField numFmtId="10" showAll="0"/>
    <pivotField numFmtId="10" showAll="0"/>
    <pivotField showAll="0"/>
    <pivotField showAll="0"/>
    <pivotField showAll="0">
      <items count="4">
        <item x="2"/>
        <item x="0"/>
        <item x="1"/>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1"/>
  </rowFields>
  <rowItems count="5">
    <i>
      <x/>
    </i>
    <i>
      <x v="1"/>
    </i>
    <i>
      <x v="2"/>
    </i>
    <i>
      <x v="3"/>
    </i>
    <i>
      <x v="4"/>
    </i>
  </rowItems>
  <colFields count="1">
    <field x="-2"/>
  </colFields>
  <colItems count="2">
    <i>
      <x/>
    </i>
    <i i="1">
      <x v="1"/>
    </i>
  </colItems>
  <dataFields count="2">
    <dataField name="Sum of Ad_Spend (£)" fld="5" baseField="0" baseItem="0"/>
    <dataField name="Conversions " fld="9" baseField="0" baseItem="0"/>
  </dataFields>
  <formats count="1">
    <format dxfId="277">
      <pivotArea outline="0" collapsedLevelsAreSubtotals="1" fieldPosition="0"/>
    </format>
  </formats>
  <chartFormats count="2">
    <chartFormat chart="0" format="2" series="1">
      <pivotArea type="data" outline="0" fieldPosition="0">
        <references count="1">
          <reference field="4294967294" count="1" selected="0">
            <x v="1"/>
          </reference>
        </references>
      </pivotArea>
    </chartFormat>
    <chartFormat chart="3" format="8"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F34E0166-20EB-49AC-8753-88A29AD68B31}" name="PivotTable2" cacheId="1" applyNumberFormats="0" applyBorderFormats="0" applyFontFormats="0" applyPatternFormats="0" applyAlignmentFormats="0" applyWidthHeightFormats="1" dataCaption="Values" updatedVersion="8" minRefreshableVersion="3" itemPrintTitles="1" createdVersion="8" indent="0" outline="1" outlineData="1" multipleFieldFilters="0">
  <location ref="A8:A9" firstHeaderRow="1" firstDataRow="1" firstDataCol="0"/>
  <pivotFields count="23">
    <pivotField numFmtId="164" showAll="0">
      <items count="92">
        <item x="85"/>
        <item x="31"/>
        <item x="69"/>
        <item x="57"/>
        <item x="71"/>
        <item x="68"/>
        <item x="56"/>
        <item x="37"/>
        <item x="8"/>
        <item x="90"/>
        <item x="47"/>
        <item x="59"/>
        <item x="55"/>
        <item x="73"/>
        <item x="52"/>
        <item x="43"/>
        <item x="17"/>
        <item x="22"/>
        <item x="51"/>
        <item x="74"/>
        <item x="76"/>
        <item x="64"/>
        <item x="5"/>
        <item x="14"/>
        <item x="42"/>
        <item x="29"/>
        <item x="86"/>
        <item x="12"/>
        <item x="35"/>
        <item x="72"/>
        <item x="77"/>
        <item x="30"/>
        <item x="39"/>
        <item x="48"/>
        <item x="87"/>
        <item x="9"/>
        <item x="60"/>
        <item x="36"/>
        <item x="18"/>
        <item x="79"/>
        <item x="33"/>
        <item x="67"/>
        <item x="82"/>
        <item x="19"/>
        <item x="4"/>
        <item x="28"/>
        <item x="24"/>
        <item x="54"/>
        <item x="83"/>
        <item x="66"/>
        <item x="58"/>
        <item x="41"/>
        <item x="2"/>
        <item x="44"/>
        <item x="27"/>
        <item x="10"/>
        <item x="50"/>
        <item x="6"/>
        <item x="38"/>
        <item x="11"/>
        <item x="0"/>
        <item x="80"/>
        <item x="61"/>
        <item x="65"/>
        <item x="62"/>
        <item x="23"/>
        <item x="53"/>
        <item x="21"/>
        <item x="45"/>
        <item x="13"/>
        <item x="46"/>
        <item x="89"/>
        <item x="40"/>
        <item x="7"/>
        <item x="70"/>
        <item x="15"/>
        <item x="63"/>
        <item x="84"/>
        <item x="16"/>
        <item x="34"/>
        <item x="78"/>
        <item x="25"/>
        <item x="88"/>
        <item x="20"/>
        <item x="32"/>
        <item x="26"/>
        <item x="1"/>
        <item x="3"/>
        <item x="49"/>
        <item x="75"/>
        <item x="81"/>
        <item t="default"/>
      </items>
    </pivotField>
    <pivotField showAll="0"/>
    <pivotField showAll="0"/>
    <pivotField showAll="0">
      <items count="3">
        <item x="1"/>
        <item x="0"/>
        <item t="default"/>
      </items>
    </pivotField>
    <pivotField showAll="0"/>
    <pivotField showAll="0"/>
    <pivotField dataField="1" showAll="0"/>
    <pivotField showAll="0"/>
    <pivotField showAll="0"/>
    <pivotField showAll="0"/>
    <pivotField showAll="0"/>
    <pivotField showAll="0"/>
    <pivotField showAll="0"/>
    <pivotField showAll="0"/>
    <pivotField showAll="0"/>
    <pivotField showAll="0"/>
    <pivotField numFmtId="10" showAll="0"/>
    <pivotField numFmtId="10" showAll="0"/>
    <pivotField showAll="0"/>
    <pivotField showAll="0"/>
    <pivotField showAll="0">
      <items count="4">
        <item x="2"/>
        <item x="0"/>
        <item x="1"/>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Sum of Impressions" fld="6" baseField="0" baseItem="0"/>
  </dataFields>
  <formats count="1">
    <format dxfId="278">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2.xml><?xml version="1.0" encoding="utf-8"?>
<pivotTableDefinition xmlns="http://schemas.openxmlformats.org/spreadsheetml/2006/main" xmlns:mc="http://schemas.openxmlformats.org/markup-compatibility/2006" xmlns:xr="http://schemas.microsoft.com/office/spreadsheetml/2014/revision" mc:Ignorable="xr" xr:uid="{078C8CD7-6C71-4683-BF92-F9E8A17C44C5}" name="PivotTable19" cacheId="1" applyNumberFormats="0" applyBorderFormats="0" applyFontFormats="0" applyPatternFormats="0" applyAlignmentFormats="0" applyWidthHeightFormats="1" dataCaption="Values" updatedVersion="8" minRefreshableVersion="3" rowGrandTotals="0" colGrandTotals="0" itemPrintTitles="1" createdVersion="8" indent="0" outline="1" outlineData="1" multipleFieldFilters="0" chartFormat="4">
  <location ref="A84:D87" firstHeaderRow="0" firstDataRow="1" firstDataCol="1"/>
  <pivotFields count="23">
    <pivotField numFmtId="164" showAll="0">
      <items count="92">
        <item x="85"/>
        <item x="31"/>
        <item x="69"/>
        <item x="57"/>
        <item x="71"/>
        <item x="68"/>
        <item x="56"/>
        <item x="37"/>
        <item x="8"/>
        <item x="90"/>
        <item x="47"/>
        <item x="59"/>
        <item x="55"/>
        <item x="73"/>
        <item x="52"/>
        <item x="43"/>
        <item x="17"/>
        <item x="22"/>
        <item x="51"/>
        <item x="74"/>
        <item x="76"/>
        <item x="64"/>
        <item x="5"/>
        <item x="14"/>
        <item x="42"/>
        <item x="29"/>
        <item x="86"/>
        <item x="12"/>
        <item x="35"/>
        <item x="72"/>
        <item x="77"/>
        <item x="30"/>
        <item x="39"/>
        <item x="48"/>
        <item x="87"/>
        <item x="9"/>
        <item x="60"/>
        <item x="36"/>
        <item x="18"/>
        <item x="79"/>
        <item x="33"/>
        <item x="67"/>
        <item x="82"/>
        <item x="19"/>
        <item x="4"/>
        <item x="28"/>
        <item x="24"/>
        <item x="54"/>
        <item x="83"/>
        <item x="66"/>
        <item x="58"/>
        <item x="41"/>
        <item x="2"/>
        <item x="44"/>
        <item x="27"/>
        <item x="10"/>
        <item x="50"/>
        <item x="6"/>
        <item x="38"/>
        <item x="11"/>
        <item x="0"/>
        <item x="80"/>
        <item x="61"/>
        <item x="65"/>
        <item x="62"/>
        <item x="23"/>
        <item x="53"/>
        <item x="21"/>
        <item x="45"/>
        <item x="13"/>
        <item x="46"/>
        <item x="89"/>
        <item x="40"/>
        <item x="7"/>
        <item x="70"/>
        <item x="15"/>
        <item x="63"/>
        <item x="84"/>
        <item x="16"/>
        <item x="34"/>
        <item x="78"/>
        <item x="25"/>
        <item x="88"/>
        <item x="20"/>
        <item x="32"/>
        <item x="26"/>
        <item x="1"/>
        <item x="3"/>
        <item x="49"/>
        <item x="75"/>
        <item x="81"/>
        <item t="default"/>
      </items>
    </pivotField>
    <pivotField showAll="0"/>
    <pivotField showAll="0"/>
    <pivotField showAll="0">
      <items count="3">
        <item x="1"/>
        <item x="0"/>
        <item t="default"/>
      </items>
    </pivotField>
    <pivotField showAll="0">
      <items count="16">
        <item x="11"/>
        <item x="1"/>
        <item x="5"/>
        <item x="2"/>
        <item x="8"/>
        <item x="4"/>
        <item x="7"/>
        <item x="9"/>
        <item x="12"/>
        <item x="10"/>
        <item x="13"/>
        <item x="0"/>
        <item x="3"/>
        <item x="6"/>
        <item x="14"/>
        <item t="default"/>
      </items>
    </pivotField>
    <pivotField dataField="1" showAll="0"/>
    <pivotField showAll="0"/>
    <pivotField showAll="0"/>
    <pivotField showAll="0"/>
    <pivotField dataField="1" showAll="0"/>
    <pivotField dataField="1" showAll="0"/>
    <pivotField showAll="0"/>
    <pivotField showAll="0"/>
    <pivotField showAll="0"/>
    <pivotField showAll="0"/>
    <pivotField showAll="0"/>
    <pivotField numFmtId="10" showAll="0"/>
    <pivotField numFmtId="10" showAll="0"/>
    <pivotField showAll="0"/>
    <pivotField showAll="0"/>
    <pivotField axis="axisRow" showAll="0">
      <items count="4">
        <item x="2"/>
        <item x="0"/>
        <item x="1"/>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20"/>
  </rowFields>
  <rowItems count="3">
    <i>
      <x/>
    </i>
    <i>
      <x v="1"/>
    </i>
    <i>
      <x v="2"/>
    </i>
  </rowItems>
  <colFields count="1">
    <field x="-2"/>
  </colFields>
  <colItems count="3">
    <i>
      <x/>
    </i>
    <i i="1">
      <x v="1"/>
    </i>
    <i i="2">
      <x v="2"/>
    </i>
  </colItems>
  <dataFields count="3">
    <dataField name="Sum of Revenue (£)" fld="10" baseField="0" baseItem="0"/>
    <dataField name=" Ad_Spend (£) " fld="5" baseField="0" baseItem="0"/>
    <dataField name="Conversions " fld="9" baseField="0" baseItem="0"/>
  </dataFields>
  <formats count="1">
    <format dxfId="279">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D4F6127-0D67-4794-A344-DC3C9FFB26EE}" name="PivotTable17" cacheId="1" applyNumberFormats="0" applyBorderFormats="0" applyFontFormats="0" applyPatternFormats="0" applyAlignmentFormats="0" applyWidthHeightFormats="1" dataCaption="Values" updatedVersion="8" minRefreshableVersion="3" itemPrintTitles="1" createdVersion="8" indent="0" outline="1" outlineData="1" multipleFieldFilters="0">
  <location ref="A142:B143" firstHeaderRow="0" firstDataRow="1" firstDataCol="0"/>
  <pivotFields count="23">
    <pivotField numFmtId="164" showAll="0">
      <items count="92">
        <item x="85"/>
        <item x="31"/>
        <item x="69"/>
        <item x="57"/>
        <item x="71"/>
        <item x="68"/>
        <item x="56"/>
        <item x="37"/>
        <item x="8"/>
        <item x="90"/>
        <item x="47"/>
        <item x="59"/>
        <item x="55"/>
        <item x="73"/>
        <item x="52"/>
        <item x="43"/>
        <item x="17"/>
        <item x="22"/>
        <item x="51"/>
        <item x="74"/>
        <item x="76"/>
        <item x="64"/>
        <item x="5"/>
        <item x="14"/>
        <item x="42"/>
        <item x="29"/>
        <item x="86"/>
        <item x="12"/>
        <item x="35"/>
        <item x="72"/>
        <item x="77"/>
        <item x="30"/>
        <item x="39"/>
        <item x="48"/>
        <item x="87"/>
        <item x="9"/>
        <item x="60"/>
        <item x="36"/>
        <item x="18"/>
        <item x="79"/>
        <item x="33"/>
        <item x="67"/>
        <item x="82"/>
        <item x="19"/>
        <item x="4"/>
        <item x="28"/>
        <item x="24"/>
        <item x="54"/>
        <item x="83"/>
        <item x="66"/>
        <item x="58"/>
        <item x="41"/>
        <item x="2"/>
        <item x="44"/>
        <item x="27"/>
        <item x="10"/>
        <item x="50"/>
        <item x="6"/>
        <item x="38"/>
        <item x="11"/>
        <item x="0"/>
        <item x="80"/>
        <item x="61"/>
        <item x="65"/>
        <item x="62"/>
        <item x="23"/>
        <item x="53"/>
        <item x="21"/>
        <item x="45"/>
        <item x="13"/>
        <item x="46"/>
        <item x="89"/>
        <item x="40"/>
        <item x="7"/>
        <item x="70"/>
        <item x="15"/>
        <item x="63"/>
        <item x="84"/>
        <item x="16"/>
        <item x="34"/>
        <item x="78"/>
        <item x="25"/>
        <item x="88"/>
        <item x="20"/>
        <item x="32"/>
        <item x="26"/>
        <item x="1"/>
        <item x="3"/>
        <item x="49"/>
        <item x="75"/>
        <item x="81"/>
        <item t="default"/>
      </items>
    </pivotField>
    <pivotField showAll="0"/>
    <pivotField showAll="0"/>
    <pivotField showAll="0">
      <items count="3">
        <item x="1"/>
        <item x="0"/>
        <item t="default"/>
      </items>
    </pivotField>
    <pivotField showAll="0"/>
    <pivotField showAll="0"/>
    <pivotField showAll="0"/>
    <pivotField dataField="1" showAll="0"/>
    <pivotField showAll="0"/>
    <pivotField dataField="1" showAll="0"/>
    <pivotField showAll="0"/>
    <pivotField showAll="0"/>
    <pivotField showAll="0"/>
    <pivotField showAll="0"/>
    <pivotField showAll="0"/>
    <pivotField showAll="0"/>
    <pivotField numFmtId="10" showAll="0"/>
    <pivotField numFmtId="10" showAll="0"/>
    <pivotField showAll="0"/>
    <pivotField showAll="0"/>
    <pivotField showAll="0">
      <items count="4">
        <item x="2"/>
        <item x="0"/>
        <item x="1"/>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Items count="1">
    <i/>
  </rowItems>
  <colFields count="1">
    <field x="-2"/>
  </colFields>
  <colItems count="2">
    <i>
      <x/>
    </i>
    <i i="1">
      <x v="1"/>
    </i>
  </colItems>
  <dataFields count="2">
    <dataField name="Sum of Conversions" fld="9" baseField="0" baseItem="0"/>
    <dataField name="Sum of Clicks" fld="7" baseField="0" baseItem="0"/>
  </dataFields>
  <formats count="1">
    <format dxfId="25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26DAF1B-630A-4F0D-853D-0640440281E7}" name="PivotTable16" cacheId="1" applyNumberFormats="0" applyBorderFormats="0" applyFontFormats="0" applyPatternFormats="0" applyAlignmentFormats="0" applyWidthHeightFormats="1" dataCaption="Values" updatedVersion="8" minRefreshableVersion="3" rowGrandTotals="0" colGrandTotals="0" itemPrintTitles="1" createdVersion="8" indent="0" outline="1" outlineData="1" multipleFieldFilters="0" chartFormat="8">
  <location ref="A138:B139" firstHeaderRow="0" firstDataRow="1" firstDataCol="0"/>
  <pivotFields count="23">
    <pivotField numFmtId="164" showAll="0">
      <items count="92">
        <item x="85"/>
        <item x="31"/>
        <item x="69"/>
        <item x="57"/>
        <item x="71"/>
        <item x="68"/>
        <item x="56"/>
        <item x="37"/>
        <item x="8"/>
        <item x="90"/>
        <item x="47"/>
        <item x="59"/>
        <item x="55"/>
        <item x="73"/>
        <item x="52"/>
        <item x="43"/>
        <item x="17"/>
        <item x="22"/>
        <item x="51"/>
        <item x="74"/>
        <item x="76"/>
        <item x="64"/>
        <item x="5"/>
        <item x="14"/>
        <item x="42"/>
        <item x="29"/>
        <item x="86"/>
        <item x="12"/>
        <item x="35"/>
        <item x="72"/>
        <item x="77"/>
        <item x="30"/>
        <item x="39"/>
        <item x="48"/>
        <item x="87"/>
        <item x="9"/>
        <item x="60"/>
        <item x="36"/>
        <item x="18"/>
        <item x="79"/>
        <item x="33"/>
        <item x="67"/>
        <item x="82"/>
        <item x="19"/>
        <item x="4"/>
        <item x="28"/>
        <item x="24"/>
        <item x="54"/>
        <item x="83"/>
        <item x="66"/>
        <item x="58"/>
        <item x="41"/>
        <item x="2"/>
        <item x="44"/>
        <item x="27"/>
        <item x="10"/>
        <item x="50"/>
        <item x="6"/>
        <item x="38"/>
        <item x="11"/>
        <item x="0"/>
        <item x="80"/>
        <item x="61"/>
        <item x="65"/>
        <item x="62"/>
        <item x="23"/>
        <item x="53"/>
        <item x="21"/>
        <item x="45"/>
        <item x="13"/>
        <item x="46"/>
        <item x="89"/>
        <item x="40"/>
        <item x="7"/>
        <item x="70"/>
        <item x="15"/>
        <item x="63"/>
        <item x="84"/>
        <item x="16"/>
        <item x="34"/>
        <item x="78"/>
        <item x="25"/>
        <item x="88"/>
        <item x="20"/>
        <item x="32"/>
        <item x="26"/>
        <item x="1"/>
        <item x="3"/>
        <item x="49"/>
        <item x="75"/>
        <item x="81"/>
        <item t="default"/>
      </items>
    </pivotField>
    <pivotField showAll="0"/>
    <pivotField showAll="0"/>
    <pivotField showAll="0">
      <items count="3">
        <item x="1"/>
        <item x="0"/>
        <item t="default"/>
      </items>
    </pivotField>
    <pivotField showAll="0">
      <items count="16">
        <item x="11"/>
        <item x="1"/>
        <item x="5"/>
        <item x="2"/>
        <item x="8"/>
        <item x="4"/>
        <item x="7"/>
        <item x="9"/>
        <item x="12"/>
        <item x="10"/>
        <item x="13"/>
        <item x="0"/>
        <item x="3"/>
        <item x="6"/>
        <item x="14"/>
        <item t="default"/>
      </items>
    </pivotField>
    <pivotField showAll="0"/>
    <pivotField showAll="0"/>
    <pivotField showAll="0"/>
    <pivotField dataField="1" showAll="0"/>
    <pivotField showAll="0"/>
    <pivotField dataField="1" showAll="0"/>
    <pivotField showAll="0"/>
    <pivotField showAll="0"/>
    <pivotField showAll="0"/>
    <pivotField showAll="0"/>
    <pivotField showAll="0"/>
    <pivotField numFmtId="10" showAll="0"/>
    <pivotField numFmtId="10" showAll="0"/>
    <pivotField showAll="0"/>
    <pivotField showAll="0"/>
    <pivotField showAll="0">
      <items count="4">
        <item x="2"/>
        <item x="0"/>
        <item x="1"/>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x="4"/>
        <item x="5"/>
        <item x="6"/>
        <item sd="0" x="7"/>
        <item sd="0" x="8"/>
        <item sd="0" x="9"/>
        <item sd="0" x="10"/>
        <item sd="0" x="11"/>
        <item sd="0" x="12"/>
        <item sd="0" x="13"/>
        <item t="default"/>
      </items>
    </pivotField>
  </pivotFields>
  <rowItems count="1">
    <i/>
  </rowItems>
  <colFields count="1">
    <field x="-2"/>
  </colFields>
  <colItems count="2">
    <i>
      <x/>
    </i>
    <i i="1">
      <x v="1"/>
    </i>
  </colItems>
  <dataFields count="2">
    <dataField name="Sum of Revenue (£)" fld="10" baseField="0" baseItem="0"/>
    <dataField name="Leads " fld="8" baseField="0" baseItem="0"/>
  </dataFields>
  <formats count="1">
    <format dxfId="25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FD4998B-2D7F-47DE-89A9-1D3181343A66}" name="PivotTable11" cacheId="1" applyNumberFormats="0" applyBorderFormats="0" applyFontFormats="0" applyPatternFormats="0" applyAlignmentFormats="0" applyWidthHeightFormats="1" dataCaption="Values" updatedVersion="8" minRefreshableVersion="3" itemPrintTitles="1" createdVersion="8" indent="0" outline="1" outlineData="1" multipleFieldFilters="0">
  <location ref="A48:B49" firstHeaderRow="0" firstDataRow="1" firstDataCol="0"/>
  <pivotFields count="23">
    <pivotField numFmtId="164" showAll="0">
      <items count="92">
        <item x="85"/>
        <item x="31"/>
        <item x="69"/>
        <item x="57"/>
        <item x="71"/>
        <item x="68"/>
        <item x="56"/>
        <item x="37"/>
        <item x="8"/>
        <item x="90"/>
        <item x="47"/>
        <item x="59"/>
        <item x="55"/>
        <item x="73"/>
        <item x="52"/>
        <item x="43"/>
        <item x="17"/>
        <item x="22"/>
        <item x="51"/>
        <item x="74"/>
        <item x="76"/>
        <item x="64"/>
        <item x="5"/>
        <item x="14"/>
        <item x="42"/>
        <item x="29"/>
        <item x="86"/>
        <item x="12"/>
        <item x="35"/>
        <item x="72"/>
        <item x="77"/>
        <item x="30"/>
        <item x="39"/>
        <item x="48"/>
        <item x="87"/>
        <item x="9"/>
        <item x="60"/>
        <item x="36"/>
        <item x="18"/>
        <item x="79"/>
        <item x="33"/>
        <item x="67"/>
        <item x="82"/>
        <item x="19"/>
        <item x="4"/>
        <item x="28"/>
        <item x="24"/>
        <item x="54"/>
        <item x="83"/>
        <item x="66"/>
        <item x="58"/>
        <item x="41"/>
        <item x="2"/>
        <item x="44"/>
        <item x="27"/>
        <item x="10"/>
        <item x="50"/>
        <item x="6"/>
        <item x="38"/>
        <item x="11"/>
        <item x="0"/>
        <item x="80"/>
        <item x="61"/>
        <item x="65"/>
        <item x="62"/>
        <item x="23"/>
        <item x="53"/>
        <item x="21"/>
        <item x="45"/>
        <item x="13"/>
        <item x="46"/>
        <item x="89"/>
        <item x="40"/>
        <item x="7"/>
        <item x="70"/>
        <item x="15"/>
        <item x="63"/>
        <item x="84"/>
        <item x="16"/>
        <item x="34"/>
        <item x="78"/>
        <item x="25"/>
        <item x="88"/>
        <item x="20"/>
        <item x="32"/>
        <item x="26"/>
        <item x="1"/>
        <item x="3"/>
        <item x="49"/>
        <item x="75"/>
        <item x="81"/>
        <item t="default"/>
      </items>
    </pivotField>
    <pivotField showAll="0"/>
    <pivotField showAll="0"/>
    <pivotField showAll="0">
      <items count="3">
        <item x="1"/>
        <item x="0"/>
        <item t="default"/>
      </items>
    </pivotField>
    <pivotField showAll="0"/>
    <pivotField dataField="1" showAll="0"/>
    <pivotField showAll="0"/>
    <pivotField showAll="0"/>
    <pivotField showAll="0"/>
    <pivotField dataField="1" showAll="0"/>
    <pivotField showAll="0"/>
    <pivotField showAll="0"/>
    <pivotField showAll="0"/>
    <pivotField showAll="0"/>
    <pivotField showAll="0"/>
    <pivotField showAll="0"/>
    <pivotField numFmtId="10" showAll="0"/>
    <pivotField numFmtId="10" showAll="0"/>
    <pivotField showAll="0"/>
    <pivotField showAll="0"/>
    <pivotField showAll="0">
      <items count="4">
        <item x="2"/>
        <item x="0"/>
        <item x="1"/>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Items count="1">
    <i/>
  </rowItems>
  <colFields count="1">
    <field x="-2"/>
  </colFields>
  <colItems count="2">
    <i>
      <x/>
    </i>
    <i i="1">
      <x v="1"/>
    </i>
  </colItems>
  <dataFields count="2">
    <dataField name="Sum of Ad_Spend (£)" fld="5" baseField="0" baseItem="0"/>
    <dataField name="Sum of Conversions" fld="9" baseField="0" baseItem="0"/>
  </dataFields>
  <formats count="1">
    <format dxfId="26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6EA5345-F5EC-4200-A207-740CFABA7F91}" name="PivotTable12" cacheId="1" applyNumberFormats="0" applyBorderFormats="0" applyFontFormats="0" applyPatternFormats="0" applyAlignmentFormats="0" applyWidthHeightFormats="1" dataCaption="Values" updatedVersion="8" minRefreshableVersion="3" itemPrintTitles="1" createdVersion="8" indent="0" outline="1" outlineData="1" multipleFieldFilters="0">
  <location ref="A54:C60" firstHeaderRow="0" firstDataRow="1" firstDataCol="1"/>
  <pivotFields count="23">
    <pivotField numFmtId="164" showAll="0">
      <items count="92">
        <item x="85"/>
        <item x="31"/>
        <item x="69"/>
        <item x="57"/>
        <item x="71"/>
        <item x="68"/>
        <item x="56"/>
        <item x="37"/>
        <item x="8"/>
        <item x="90"/>
        <item x="47"/>
        <item x="59"/>
        <item x="55"/>
        <item x="73"/>
        <item x="52"/>
        <item x="43"/>
        <item x="17"/>
        <item x="22"/>
        <item x="51"/>
        <item x="74"/>
        <item x="76"/>
        <item x="64"/>
        <item x="5"/>
        <item x="14"/>
        <item x="42"/>
        <item x="29"/>
        <item x="86"/>
        <item x="12"/>
        <item x="35"/>
        <item x="72"/>
        <item x="77"/>
        <item x="30"/>
        <item x="39"/>
        <item x="48"/>
        <item x="87"/>
        <item x="9"/>
        <item x="60"/>
        <item x="36"/>
        <item x="18"/>
        <item x="79"/>
        <item x="33"/>
        <item x="67"/>
        <item x="82"/>
        <item x="19"/>
        <item x="4"/>
        <item x="28"/>
        <item x="24"/>
        <item x="54"/>
        <item x="83"/>
        <item x="66"/>
        <item x="58"/>
        <item x="41"/>
        <item x="2"/>
        <item x="44"/>
        <item x="27"/>
        <item x="10"/>
        <item x="50"/>
        <item x="6"/>
        <item x="38"/>
        <item x="11"/>
        <item x="0"/>
        <item x="80"/>
        <item x="61"/>
        <item x="65"/>
        <item x="62"/>
        <item x="23"/>
        <item x="53"/>
        <item x="21"/>
        <item x="45"/>
        <item x="13"/>
        <item x="46"/>
        <item x="89"/>
        <item x="40"/>
        <item x="7"/>
        <item x="70"/>
        <item x="15"/>
        <item x="63"/>
        <item x="84"/>
        <item x="16"/>
        <item x="34"/>
        <item x="78"/>
        <item x="25"/>
        <item x="88"/>
        <item x="20"/>
        <item x="32"/>
        <item x="26"/>
        <item x="1"/>
        <item x="3"/>
        <item x="49"/>
        <item x="75"/>
        <item x="81"/>
        <item t="default"/>
      </items>
    </pivotField>
    <pivotField axis="axisRow" showAll="0">
      <items count="6">
        <item x="1"/>
        <item x="0"/>
        <item x="2"/>
        <item x="4"/>
        <item x="3"/>
        <item t="default"/>
      </items>
    </pivotField>
    <pivotField showAll="0"/>
    <pivotField showAll="0">
      <items count="3">
        <item x="1"/>
        <item x="0"/>
        <item t="default"/>
      </items>
    </pivotField>
    <pivotField showAll="0"/>
    <pivotField dataField="1" showAll="0"/>
    <pivotField showAll="0"/>
    <pivotField showAll="0"/>
    <pivotField showAll="0"/>
    <pivotField showAll="0"/>
    <pivotField dataField="1" showAll="0"/>
    <pivotField showAll="0"/>
    <pivotField showAll="0"/>
    <pivotField showAll="0"/>
    <pivotField showAll="0"/>
    <pivotField showAll="0"/>
    <pivotField numFmtId="10" showAll="0"/>
    <pivotField numFmtId="10" showAll="0"/>
    <pivotField showAll="0"/>
    <pivotField showAll="0"/>
    <pivotField showAll="0">
      <items count="4">
        <item x="2"/>
        <item x="0"/>
        <item x="1"/>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
  </rowFields>
  <rowItems count="6">
    <i>
      <x/>
    </i>
    <i>
      <x v="1"/>
    </i>
    <i>
      <x v="2"/>
    </i>
    <i>
      <x v="3"/>
    </i>
    <i>
      <x v="4"/>
    </i>
    <i t="grand">
      <x/>
    </i>
  </rowItems>
  <colFields count="1">
    <field x="-2"/>
  </colFields>
  <colItems count="2">
    <i>
      <x/>
    </i>
    <i i="1">
      <x v="1"/>
    </i>
  </colItems>
  <dataFields count="2">
    <dataField name="Sum of Revenue (£)" fld="10" baseField="0" baseItem="0"/>
    <dataField name="Sum of Ad_Spend (£)" fld="5" baseField="0" baseItem="0"/>
  </dataFields>
  <formats count="1">
    <format dxfId="26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9EBF9E5-789E-4920-983B-4EDF97A74102}" name="PivotTable10" cacheId="1" applyNumberFormats="0" applyBorderFormats="0" applyFontFormats="0" applyPatternFormats="0" applyAlignmentFormats="0" applyWidthHeightFormats="1" dataCaption="Values" updatedVersion="8" minRefreshableVersion="3" itemPrintTitles="1" createdVersion="8" indent="0" outline="1" outlineData="1" multipleFieldFilters="0">
  <location ref="A44:B45" firstHeaderRow="0" firstDataRow="1" firstDataCol="0"/>
  <pivotFields count="23">
    <pivotField numFmtId="164" showAll="0">
      <items count="92">
        <item x="85"/>
        <item x="31"/>
        <item x="69"/>
        <item x="57"/>
        <item x="71"/>
        <item x="68"/>
        <item x="56"/>
        <item x="37"/>
        <item x="8"/>
        <item x="90"/>
        <item x="47"/>
        <item x="59"/>
        <item x="55"/>
        <item x="73"/>
        <item x="52"/>
        <item x="43"/>
        <item x="17"/>
        <item x="22"/>
        <item x="51"/>
        <item x="74"/>
        <item x="76"/>
        <item x="64"/>
        <item x="5"/>
        <item x="14"/>
        <item x="42"/>
        <item x="29"/>
        <item x="86"/>
        <item x="12"/>
        <item x="35"/>
        <item x="72"/>
        <item x="77"/>
        <item x="30"/>
        <item x="39"/>
        <item x="48"/>
        <item x="87"/>
        <item x="9"/>
        <item x="60"/>
        <item x="36"/>
        <item x="18"/>
        <item x="79"/>
        <item x="33"/>
        <item x="67"/>
        <item x="82"/>
        <item x="19"/>
        <item x="4"/>
        <item x="28"/>
        <item x="24"/>
        <item x="54"/>
        <item x="83"/>
        <item x="66"/>
        <item x="58"/>
        <item x="41"/>
        <item x="2"/>
        <item x="44"/>
        <item x="27"/>
        <item x="10"/>
        <item x="50"/>
        <item x="6"/>
        <item x="38"/>
        <item x="11"/>
        <item x="0"/>
        <item x="80"/>
        <item x="61"/>
        <item x="65"/>
        <item x="62"/>
        <item x="23"/>
        <item x="53"/>
        <item x="21"/>
        <item x="45"/>
        <item x="13"/>
        <item x="46"/>
        <item x="89"/>
        <item x="40"/>
        <item x="7"/>
        <item x="70"/>
        <item x="15"/>
        <item x="63"/>
        <item x="84"/>
        <item x="16"/>
        <item x="34"/>
        <item x="78"/>
        <item x="25"/>
        <item x="88"/>
        <item x="20"/>
        <item x="32"/>
        <item x="26"/>
        <item x="1"/>
        <item x="3"/>
        <item x="49"/>
        <item x="75"/>
        <item x="81"/>
        <item t="default"/>
      </items>
    </pivotField>
    <pivotField showAll="0"/>
    <pivotField showAll="0"/>
    <pivotField showAll="0">
      <items count="3">
        <item x="1"/>
        <item x="0"/>
        <item t="default"/>
      </items>
    </pivotField>
    <pivotField showAll="0"/>
    <pivotField dataField="1" showAll="0"/>
    <pivotField showAll="0"/>
    <pivotField showAll="0"/>
    <pivotField showAll="0"/>
    <pivotField showAll="0"/>
    <pivotField dataField="1" showAll="0"/>
    <pivotField showAll="0"/>
    <pivotField showAll="0"/>
    <pivotField showAll="0"/>
    <pivotField showAll="0"/>
    <pivotField showAll="0"/>
    <pivotField numFmtId="10" showAll="0"/>
    <pivotField numFmtId="10" showAll="0"/>
    <pivotField showAll="0"/>
    <pivotField showAll="0"/>
    <pivotField showAll="0">
      <items count="4">
        <item x="2"/>
        <item x="0"/>
        <item x="1"/>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Items count="1">
    <i/>
  </rowItems>
  <colFields count="1">
    <field x="-2"/>
  </colFields>
  <colItems count="2">
    <i>
      <x/>
    </i>
    <i i="1">
      <x v="1"/>
    </i>
  </colItems>
  <dataFields count="2">
    <dataField name="Sum of Revenue (£)" fld="10" baseField="0" baseItem="0"/>
    <dataField name="Sum of Ad_Spend (£)" fld="5" baseField="0" baseItem="0"/>
  </dataFields>
  <formats count="1">
    <format dxfId="264">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8B03ADFB-210F-4B79-8B7E-D529E6B19056}" name="PivotTable1" cacheId="1" applyNumberFormats="0" applyBorderFormats="0" applyFontFormats="0" applyPatternFormats="0" applyAlignmentFormats="0" applyWidthHeightFormats="1" dataCaption="Values" updatedVersion="8" minRefreshableVersion="3" itemPrintTitles="1" createdVersion="8" indent="0" outline="1" outlineData="1" multipleFieldFilters="0">
  <location ref="A3:A4" firstHeaderRow="1" firstDataRow="1" firstDataCol="0"/>
  <pivotFields count="23">
    <pivotField numFmtId="164" showAll="0">
      <items count="92">
        <item x="85"/>
        <item x="31"/>
        <item x="69"/>
        <item x="57"/>
        <item x="71"/>
        <item x="68"/>
        <item x="56"/>
        <item x="37"/>
        <item x="8"/>
        <item x="90"/>
        <item x="47"/>
        <item x="59"/>
        <item x="55"/>
        <item x="73"/>
        <item x="52"/>
        <item x="43"/>
        <item x="17"/>
        <item x="22"/>
        <item x="51"/>
        <item x="74"/>
        <item x="76"/>
        <item x="64"/>
        <item x="5"/>
        <item x="14"/>
        <item x="42"/>
        <item x="29"/>
        <item x="86"/>
        <item x="12"/>
        <item x="35"/>
        <item x="72"/>
        <item x="77"/>
        <item x="30"/>
        <item x="39"/>
        <item x="48"/>
        <item x="87"/>
        <item x="9"/>
        <item x="60"/>
        <item x="36"/>
        <item x="18"/>
        <item x="79"/>
        <item x="33"/>
        <item x="67"/>
        <item x="82"/>
        <item x="19"/>
        <item x="4"/>
        <item x="28"/>
        <item x="24"/>
        <item x="54"/>
        <item x="83"/>
        <item x="66"/>
        <item x="58"/>
        <item x="41"/>
        <item x="2"/>
        <item x="44"/>
        <item x="27"/>
        <item x="10"/>
        <item x="50"/>
        <item x="6"/>
        <item x="38"/>
        <item x="11"/>
        <item x="0"/>
        <item x="80"/>
        <item x="61"/>
        <item x="65"/>
        <item x="62"/>
        <item x="23"/>
        <item x="53"/>
        <item x="21"/>
        <item x="45"/>
        <item x="13"/>
        <item x="46"/>
        <item x="89"/>
        <item x="40"/>
        <item x="7"/>
        <item x="70"/>
        <item x="15"/>
        <item x="63"/>
        <item x="84"/>
        <item x="16"/>
        <item x="34"/>
        <item x="78"/>
        <item x="25"/>
        <item x="88"/>
        <item x="20"/>
        <item x="32"/>
        <item x="26"/>
        <item x="1"/>
        <item x="3"/>
        <item x="49"/>
        <item x="75"/>
        <item x="81"/>
        <item t="default"/>
      </items>
    </pivotField>
    <pivotField showAll="0">
      <items count="6">
        <item x="1"/>
        <item x="0"/>
        <item x="2"/>
        <item x="4"/>
        <item x="3"/>
        <item t="default"/>
      </items>
    </pivotField>
    <pivotField showAll="0"/>
    <pivotField showAll="0">
      <items count="3">
        <item x="1"/>
        <item x="0"/>
        <item t="default"/>
      </items>
    </pivotField>
    <pivotField showAll="0"/>
    <pivotField dataField="1" showAll="0"/>
    <pivotField showAll="0"/>
    <pivotField showAll="0"/>
    <pivotField showAll="0"/>
    <pivotField showAll="0"/>
    <pivotField showAll="0"/>
    <pivotField showAll="0"/>
    <pivotField showAll="0">
      <items count="6">
        <item x="1"/>
        <item x="2"/>
        <item x="4"/>
        <item x="0"/>
        <item x="3"/>
        <item t="default"/>
      </items>
    </pivotField>
    <pivotField showAll="0"/>
    <pivotField showAll="0"/>
    <pivotField showAll="0"/>
    <pivotField numFmtId="10" showAll="0"/>
    <pivotField numFmtId="10" showAll="0"/>
    <pivotField showAll="0"/>
    <pivotField showAll="0"/>
    <pivotField showAll="0">
      <items count="4">
        <item x="2"/>
        <item x="0"/>
        <item x="1"/>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Sum of Ad_Spend (£)" fld="5" baseField="0" baseItem="0" numFmtId="43"/>
  </dataFields>
  <formats count="1">
    <format dxfId="265">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1045E000-20BA-4C4B-8A5D-A2E8002D482D}" name="PivotTable7" cacheId="1" applyNumberFormats="0" applyBorderFormats="0" applyFontFormats="0" applyPatternFormats="0" applyAlignmentFormats="0" applyWidthHeightFormats="1" dataCaption="Values" updatedVersion="8" minRefreshableVersion="3" itemPrintTitles="1" createdVersion="8" indent="0" outline="1" outlineData="1" multipleFieldFilters="0">
  <location ref="A31:B32" firstHeaderRow="0" firstDataRow="1" firstDataCol="0"/>
  <pivotFields count="23">
    <pivotField numFmtId="164" showAll="0">
      <items count="92">
        <item x="85"/>
        <item x="31"/>
        <item x="69"/>
        <item x="57"/>
        <item x="71"/>
        <item x="68"/>
        <item x="56"/>
        <item x="37"/>
        <item x="8"/>
        <item x="90"/>
        <item x="47"/>
        <item x="59"/>
        <item x="55"/>
        <item x="73"/>
        <item x="52"/>
        <item x="43"/>
        <item x="17"/>
        <item x="22"/>
        <item x="51"/>
        <item x="74"/>
        <item x="76"/>
        <item x="64"/>
        <item x="5"/>
        <item x="14"/>
        <item x="42"/>
        <item x="29"/>
        <item x="86"/>
        <item x="12"/>
        <item x="35"/>
        <item x="72"/>
        <item x="77"/>
        <item x="30"/>
        <item x="39"/>
        <item x="48"/>
        <item x="87"/>
        <item x="9"/>
        <item x="60"/>
        <item x="36"/>
        <item x="18"/>
        <item x="79"/>
        <item x="33"/>
        <item x="67"/>
        <item x="82"/>
        <item x="19"/>
        <item x="4"/>
        <item x="28"/>
        <item x="24"/>
        <item x="54"/>
        <item x="83"/>
        <item x="66"/>
        <item x="58"/>
        <item x="41"/>
        <item x="2"/>
        <item x="44"/>
        <item x="27"/>
        <item x="10"/>
        <item x="50"/>
        <item x="6"/>
        <item x="38"/>
        <item x="11"/>
        <item x="0"/>
        <item x="80"/>
        <item x="61"/>
        <item x="65"/>
        <item x="62"/>
        <item x="23"/>
        <item x="53"/>
        <item x="21"/>
        <item x="45"/>
        <item x="13"/>
        <item x="46"/>
        <item x="89"/>
        <item x="40"/>
        <item x="7"/>
        <item x="70"/>
        <item x="15"/>
        <item x="63"/>
        <item x="84"/>
        <item x="16"/>
        <item x="34"/>
        <item x="78"/>
        <item x="25"/>
        <item x="88"/>
        <item x="20"/>
        <item x="32"/>
        <item x="26"/>
        <item x="1"/>
        <item x="3"/>
        <item x="49"/>
        <item x="75"/>
        <item x="81"/>
        <item t="default"/>
      </items>
    </pivotField>
    <pivotField showAll="0"/>
    <pivotField showAll="0"/>
    <pivotField showAll="0">
      <items count="3">
        <item x="1"/>
        <item x="0"/>
        <item t="default"/>
      </items>
    </pivotField>
    <pivotField showAll="0"/>
    <pivotField showAll="0"/>
    <pivotField dataField="1" showAll="0"/>
    <pivotField dataField="1" showAll="0"/>
    <pivotField showAll="0"/>
    <pivotField showAll="0"/>
    <pivotField showAll="0"/>
    <pivotField showAll="0"/>
    <pivotField showAll="0"/>
    <pivotField showAll="0"/>
    <pivotField showAll="0"/>
    <pivotField showAll="0"/>
    <pivotField numFmtId="10" showAll="0"/>
    <pivotField numFmtId="10" showAll="0"/>
    <pivotField showAll="0"/>
    <pivotField showAll="0"/>
    <pivotField showAll="0">
      <items count="4">
        <item x="2"/>
        <item x="0"/>
        <item x="1"/>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Items count="1">
    <i/>
  </rowItems>
  <colFields count="1">
    <field x="-2"/>
  </colFields>
  <colItems count="2">
    <i>
      <x/>
    </i>
    <i i="1">
      <x v="1"/>
    </i>
  </colItems>
  <dataFields count="2">
    <dataField name="Sum of Clicks" fld="7" baseField="0" baseItem="0"/>
    <dataField name="Sum of Impressions" fld="6" baseField="0" baseItem="0"/>
  </dataFields>
  <formats count="1">
    <format dxfId="266">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lient" xr10:uid="{2ED2D18F-C6A0-4963-81C8-06972E755A02}" sourceName="Client">
  <pivotTables>
    <pivotTable tabId="3" name="PivotTable1"/>
  </pivotTables>
  <data>
    <tabular pivotCacheId="1181238020">
      <items count="5">
        <i x="1" s="1"/>
        <i x="0" s="1"/>
        <i x="2" s="1"/>
        <i x="4"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rvice_Type" xr10:uid="{74FB6A96-EC93-4734-BEC6-35FA77F32970}" sourceName="Service_Type">
  <pivotTables>
    <pivotTable tabId="3" name="PivotTable1"/>
  </pivotTables>
  <data>
    <tabular pivotCacheId="1181238020">
      <items count="5">
        <i x="1" s="1"/>
        <i x="2" s="1"/>
        <i x="4" s="1"/>
        <i x="0"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latform" xr10:uid="{E37111F5-31AE-49CA-BDFC-01DB8487ABC7}" sourceName="Platform">
  <pivotTables>
    <pivotTable tabId="3" name="PivotTable1"/>
    <pivotTable tabId="3" name="PivotTable10"/>
    <pivotTable tabId="3" name="PivotTable11"/>
    <pivotTable tabId="3" name="PivotTable12"/>
    <pivotTable tabId="3" name="PivotTable2"/>
    <pivotTable tabId="3" name="PivotTable3"/>
    <pivotTable tabId="3" name="PivotTable4"/>
    <pivotTable tabId="3" name="PivotTable5"/>
    <pivotTable tabId="3" name="PivotTable6"/>
    <pivotTable tabId="3" name="PivotTable7"/>
    <pivotTable tabId="3" name="PivotTable8"/>
    <pivotTable tabId="3" name="PivotTable9"/>
    <pivotTable tabId="3" name="PivotTable14"/>
    <pivotTable tabId="3" name="PivotTable19"/>
    <pivotTable tabId="3" name="PivotTable20"/>
    <pivotTable tabId="3" name="PivotTable23"/>
    <pivotTable tabId="3" name="PivotTable15"/>
    <pivotTable tabId="3" name="PivotTable16"/>
    <pivotTable tabId="3" name="PivotTable17"/>
    <pivotTable tabId="3" name="PivotTable29"/>
  </pivotTables>
  <data>
    <tabular pivotCacheId="1181238020">
      <items count="2">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F3C01767-AA2C-437B-B178-7E014C6E463B}" sourceName="month">
  <pivotTables>
    <pivotTable tabId="3" name="PivotTable1"/>
    <pivotTable tabId="3" name="PivotTable10"/>
    <pivotTable tabId="3" name="PivotTable11"/>
    <pivotTable tabId="3" name="PivotTable12"/>
    <pivotTable tabId="3" name="PivotTable13"/>
    <pivotTable tabId="3" name="PivotTable2"/>
    <pivotTable tabId="3" name="PivotTable3"/>
    <pivotTable tabId="3" name="PivotTable4"/>
    <pivotTable tabId="3" name="PivotTable5"/>
    <pivotTable tabId="3" name="PivotTable6"/>
    <pivotTable tabId="3" name="PivotTable7"/>
    <pivotTable tabId="3" name="PivotTable8"/>
    <pivotTable tabId="3" name="PivotTable9"/>
    <pivotTable tabId="3" name="PivotTable14"/>
    <pivotTable tabId="3" name="PivotTable20"/>
    <pivotTable tabId="3" name="PivotTable23"/>
    <pivotTable tabId="3" name="PivotTable15"/>
    <pivotTable tabId="3" name="PivotTable16"/>
    <pivotTable tabId="3" name="PivotTable17"/>
    <pivotTable tabId="3" name="PivotTable18"/>
    <pivotTable tabId="3" name="PivotTable29"/>
  </pivotTables>
  <data>
    <tabular pivotCacheId="1181238020">
      <items count="3">
        <i x="2"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latform" xr10:uid="{C92657ED-A2FC-4DDC-B859-763F26F6B277}" cache="Slicer_Platform" caption="Platform" columnCount="2" showCaption="0" rowHeight="234950"/>
  <slicer name="month" xr10:uid="{BC48EF00-E04D-466F-B15A-027748440E70}" cache="Slicer_month" caption="month" columnCount="3" showCaption="0"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lient" xr10:uid="{365F6045-41C4-4E0D-AA8A-D226A0E3DF84}" cache="Slicer_Client" caption="Client" rowHeight="234950"/>
  <slicer name="Service_Type" xr10:uid="{343BEB77-6AE0-4D9F-A839-6776C63D0FAC}" cache="Slicer_Service_Type" caption="Service_Type"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02B7968-9BBE-4ED2-9E52-1362B6A4D544}" name="marketingdata" displayName="marketingdata" ref="A1:U651" totalsRowShown="0" headerRowDxfId="261" headerRowBorderDxfId="260" tableBorderDxfId="259">
  <autoFilter ref="A1:U651" xr:uid="{502B7968-9BBE-4ED2-9E52-1362B6A4D544}"/>
  <tableColumns count="21">
    <tableColumn id="1" xr3:uid="{030385C7-D4DD-4448-8CE7-87C8CE2479EF}" name="Date" dataDxfId="258"/>
    <tableColumn id="2" xr3:uid="{F104CCB3-71F3-47D0-8962-52EDBB981181}" name="Client"/>
    <tableColumn id="3" xr3:uid="{567CB71E-B99C-471B-9757-4A31EDE10747}" name="Campaign_ID"/>
    <tableColumn id="4" xr3:uid="{47BFAB13-C80D-4F9C-87DC-C9970C8E29C4}" name="Platform"/>
    <tableColumn id="5" xr3:uid="{BADFE8EA-1C00-49C9-9A27-1C02338FE5C6}" name="Campaign_Name"/>
    <tableColumn id="6" xr3:uid="{EB3CB178-C60B-428B-A415-B65FC004CC71}" name="Ad_Spend (£)"/>
    <tableColumn id="7" xr3:uid="{030C2188-26C8-482E-8C09-8E2F5D2C7751}" name="Impressions"/>
    <tableColumn id="8" xr3:uid="{2461DABB-6FB1-4325-8734-2EE3E4E5CD29}" name="Clicks"/>
    <tableColumn id="9" xr3:uid="{DC4216C8-8ABA-4A73-94FA-D2465E273365}" name="Leads"/>
    <tableColumn id="10" xr3:uid="{36D81D8E-0C26-41C6-A48D-794737D46BD5}" name="Conversions"/>
    <tableColumn id="11" xr3:uid="{17D11C6E-91A9-425F-B27B-BC69623C1DD1}" name="Revenue (£)"/>
    <tableColumn id="12" xr3:uid="{731875DE-4F42-4465-98B8-C71852283AC6}" name="Region"/>
    <tableColumn id="13" xr3:uid="{ACC6FDE7-F093-470D-A112-E9B600587D4D}" name="Service_Type"/>
    <tableColumn id="14" xr3:uid="{EC6332FB-2FFD-46C4-9FC6-125C4B0F5819}" name="Placement"/>
    <tableColumn id="15" xr3:uid="{F628EBAD-A072-4B7E-BB56-A59EB2957689}" name="Ad_Creative"/>
    <tableColumn id="16" xr3:uid="{5A5013AA-3B65-4C1A-BB68-AB71037A7892}" name="Hook_Type"/>
    <tableColumn id="17" xr3:uid="{568421EE-36C0-447D-AEBB-453FCD71FCB1}" name="CTR" dataDxfId="257">
      <calculatedColumnFormula>marketingdata[[#This Row],[Clicks]]/marketingdata[[#This Row],[Impressions]]</calculatedColumnFormula>
    </tableColumn>
    <tableColumn id="18" xr3:uid="{BCCCAC43-D513-4EB1-8BAC-E261033A1021}" name="CVR" dataDxfId="256">
      <calculatedColumnFormula>marketingdata[[#This Row],[Conversions]]/marketingdata[[#This Row],[Leads]]</calculatedColumnFormula>
    </tableColumn>
    <tableColumn id="19" xr3:uid="{2A404A75-2002-4501-9CFB-CD2D40CAC978}" name="CPL" dataDxfId="255">
      <calculatedColumnFormula>marketingdata[[#This Row],[Ad_Spend (£)]]/marketingdata[[#This Row],[Leads]]</calculatedColumnFormula>
    </tableColumn>
    <tableColumn id="20" xr3:uid="{00799AEF-A380-4EFC-935A-DC95E30678A3}" name="ROAS" dataDxfId="254">
      <calculatedColumnFormula>marketingdata[[#This Row],[Revenue (£)]]/marketingdata[[#This Row],[Ad_Spend (£)]]</calculatedColumnFormula>
    </tableColumn>
    <tableColumn id="21" xr3:uid="{893E2002-52F9-42A3-9963-CCD158F21DAA}" name="month" dataDxfId="253">
      <calculatedColumnFormula>TEXT(marketingdata[[#This Row],[Date]],"mmm")</calculatedColumnFormula>
    </tableColumn>
  </tableColumns>
  <tableStyleInfo name="TableStyleMedium9"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18" Type="http://schemas.openxmlformats.org/officeDocument/2006/relationships/pivotTable" Target="../pivotTables/pivotTable18.xml"/><Relationship Id="rId3" Type="http://schemas.openxmlformats.org/officeDocument/2006/relationships/pivotTable" Target="../pivotTables/pivotTable3.xml"/><Relationship Id="rId21" Type="http://schemas.openxmlformats.org/officeDocument/2006/relationships/pivotTable" Target="../pivotTables/pivotTable21.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openxmlformats.org/officeDocument/2006/relationships/pivotTable" Target="../pivotTables/pivotTable17.xml"/><Relationship Id="rId2" Type="http://schemas.openxmlformats.org/officeDocument/2006/relationships/pivotTable" Target="../pivotTables/pivotTable2.xml"/><Relationship Id="rId16" Type="http://schemas.openxmlformats.org/officeDocument/2006/relationships/pivotTable" Target="../pivotTables/pivotTable16.xml"/><Relationship Id="rId20" Type="http://schemas.openxmlformats.org/officeDocument/2006/relationships/pivotTable" Target="../pivotTables/pivotTable20.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24" Type="http://schemas.microsoft.com/office/2007/relationships/slicer" Target="../slicers/slicer2.xml"/><Relationship Id="rId5" Type="http://schemas.openxmlformats.org/officeDocument/2006/relationships/pivotTable" Target="../pivotTables/pivotTable5.xml"/><Relationship Id="rId15" Type="http://schemas.openxmlformats.org/officeDocument/2006/relationships/pivotTable" Target="../pivotTables/pivotTable15.xml"/><Relationship Id="rId23" Type="http://schemas.openxmlformats.org/officeDocument/2006/relationships/drawing" Target="../drawings/drawing2.xml"/><Relationship Id="rId10" Type="http://schemas.openxmlformats.org/officeDocument/2006/relationships/pivotTable" Target="../pivotTables/pivotTable10.xml"/><Relationship Id="rId19" Type="http://schemas.openxmlformats.org/officeDocument/2006/relationships/pivotTable" Target="../pivotTables/pivotTable19.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 Id="rId22" Type="http://schemas.openxmlformats.org/officeDocument/2006/relationships/pivotTable" Target="../pivotTables/pivotTable2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B41E7C-D9E9-41CA-9B29-E5BB4366A8D6}">
  <dimension ref="A1"/>
  <sheetViews>
    <sheetView showGridLines="0" tabSelected="1" topLeftCell="C19" zoomScaleNormal="100" workbookViewId="0">
      <selection activeCell="V23" sqref="V23"/>
    </sheetView>
  </sheetViews>
  <sheetFormatPr defaultRowHeight="14.4" x14ac:dyDescent="0.3"/>
  <cols>
    <col min="1" max="1" width="3" customWidth="1"/>
    <col min="2" max="2" width="2.5546875" customWidth="1"/>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D7E215-9B26-42F3-B9CC-4FA57C348F6E}">
  <dimension ref="A3:S180"/>
  <sheetViews>
    <sheetView topLeftCell="D168" workbookViewId="0">
      <selection activeCell="D174" sqref="A174:XFD174"/>
    </sheetView>
  </sheetViews>
  <sheetFormatPr defaultRowHeight="14.4" x14ac:dyDescent="0.3"/>
  <cols>
    <col min="1" max="1" width="19.109375" bestFit="1" customWidth="1"/>
    <col min="2" max="2" width="17.6640625" bestFit="1" customWidth="1"/>
    <col min="3" max="3" width="17.77734375" bestFit="1" customWidth="1"/>
    <col min="4" max="4" width="17.88671875" bestFit="1" customWidth="1"/>
    <col min="5" max="5" width="17.77734375" bestFit="1" customWidth="1"/>
    <col min="6" max="6" width="25.21875" bestFit="1" customWidth="1"/>
    <col min="8" max="8" width="11" bestFit="1" customWidth="1"/>
    <col min="9" max="9" width="17.88671875" bestFit="1" customWidth="1"/>
    <col min="10" max="10" width="12.77734375" bestFit="1" customWidth="1"/>
    <col min="14" max="14" width="10.109375" bestFit="1" customWidth="1"/>
  </cols>
  <sheetData>
    <row r="3" spans="1:2" x14ac:dyDescent="0.3">
      <c r="A3" t="s">
        <v>700</v>
      </c>
    </row>
    <row r="4" spans="1:2" x14ac:dyDescent="0.3">
      <c r="A4" s="4">
        <v>102789.04999999989</v>
      </c>
      <c r="B4" s="10">
        <f>GETPIVOTDATA("Ad_Spend (£)",$A$3)</f>
        <v>102789.04999999989</v>
      </c>
    </row>
    <row r="8" spans="1:2" x14ac:dyDescent="0.3">
      <c r="A8" t="s">
        <v>701</v>
      </c>
    </row>
    <row r="9" spans="1:2" x14ac:dyDescent="0.3">
      <c r="A9" s="4">
        <v>9983133</v>
      </c>
    </row>
    <row r="13" spans="1:2" x14ac:dyDescent="0.3">
      <c r="A13" t="s">
        <v>702</v>
      </c>
    </row>
    <row r="14" spans="1:2" x14ac:dyDescent="0.3">
      <c r="A14" s="4">
        <v>510850</v>
      </c>
    </row>
    <row r="17" spans="1:3" x14ac:dyDescent="0.3">
      <c r="A17" t="s">
        <v>703</v>
      </c>
    </row>
    <row r="18" spans="1:3" x14ac:dyDescent="0.3">
      <c r="A18" s="4">
        <v>19503</v>
      </c>
      <c r="B18" s="11">
        <f>GETPIVOTDATA("Leads",$A$17)</f>
        <v>19503</v>
      </c>
    </row>
    <row r="22" spans="1:3" x14ac:dyDescent="0.3">
      <c r="A22" t="s">
        <v>704</v>
      </c>
    </row>
    <row r="23" spans="1:3" x14ac:dyDescent="0.3">
      <c r="A23" s="4">
        <v>9630</v>
      </c>
      <c r="B23" s="11">
        <f>GETPIVOTDATA("Conversions",$A$22)</f>
        <v>9630</v>
      </c>
    </row>
    <row r="26" spans="1:3" x14ac:dyDescent="0.3">
      <c r="A26" t="s">
        <v>705</v>
      </c>
    </row>
    <row r="27" spans="1:3" x14ac:dyDescent="0.3">
      <c r="A27" s="4">
        <v>1121710.3999999994</v>
      </c>
      <c r="B27" s="10">
        <f>GETPIVOTDATA("Revenue (£)",$A$26)</f>
        <v>1121710.3999999994</v>
      </c>
    </row>
    <row r="30" spans="1:3" x14ac:dyDescent="0.3">
      <c r="A30" t="s">
        <v>16</v>
      </c>
    </row>
    <row r="31" spans="1:3" x14ac:dyDescent="0.3">
      <c r="A31" t="s">
        <v>702</v>
      </c>
      <c r="B31" t="s">
        <v>701</v>
      </c>
    </row>
    <row r="32" spans="1:3" x14ac:dyDescent="0.3">
      <c r="A32" s="4">
        <v>510850</v>
      </c>
      <c r="B32" s="4">
        <v>9983133</v>
      </c>
      <c r="C32" s="6">
        <f>GETPIVOTDATA("Sum of Clicks",$A$31)/GETPIVOTDATA("Sum of Impressions",$A$31)</f>
        <v>5.1171310649672806E-2</v>
      </c>
    </row>
    <row r="34" spans="1:3" x14ac:dyDescent="0.3">
      <c r="A34" t="s">
        <v>17</v>
      </c>
    </row>
    <row r="35" spans="1:3" x14ac:dyDescent="0.3">
      <c r="A35" t="s">
        <v>704</v>
      </c>
      <c r="B35" t="s">
        <v>702</v>
      </c>
    </row>
    <row r="36" spans="1:3" x14ac:dyDescent="0.3">
      <c r="A36" s="4">
        <v>9630</v>
      </c>
      <c r="B36" s="4">
        <v>510850</v>
      </c>
      <c r="C36" s="6">
        <f>GETPIVOTDATA("Sum of Conversions",$A$35)/GETPIVOTDATA("Sum of Clicks",$A$35)</f>
        <v>1.8850934716648723E-2</v>
      </c>
    </row>
    <row r="39" spans="1:3" x14ac:dyDescent="0.3">
      <c r="A39" t="s">
        <v>18</v>
      </c>
    </row>
    <row r="40" spans="1:3" x14ac:dyDescent="0.3">
      <c r="A40" t="s">
        <v>700</v>
      </c>
      <c r="B40" t="s">
        <v>703</v>
      </c>
    </row>
    <row r="41" spans="1:3" x14ac:dyDescent="0.3">
      <c r="A41" s="4">
        <v>102789.04999999989</v>
      </c>
      <c r="B41" s="4">
        <v>19503</v>
      </c>
      <c r="C41" s="9">
        <f>GETPIVOTDATA("Sum of Ad_Spend (£)",$A$40)/GETPIVOTDATA("Sum of Leads",$A$40)</f>
        <v>5.270422499102696</v>
      </c>
    </row>
    <row r="43" spans="1:3" x14ac:dyDescent="0.3">
      <c r="A43" t="s">
        <v>19</v>
      </c>
    </row>
    <row r="44" spans="1:3" x14ac:dyDescent="0.3">
      <c r="A44" t="s">
        <v>705</v>
      </c>
      <c r="B44" t="s">
        <v>700</v>
      </c>
    </row>
    <row r="45" spans="1:3" x14ac:dyDescent="0.3">
      <c r="A45" s="4">
        <v>1121710.3999999994</v>
      </c>
      <c r="B45" s="4">
        <v>102789.04999999989</v>
      </c>
      <c r="C45" s="7">
        <f>GETPIVOTDATA("Sum of Revenue (£)",$A$44)/GETPIVOTDATA("Sum of Ad_Spend (£)",$A$44)</f>
        <v>10.912742164656651</v>
      </c>
    </row>
    <row r="47" spans="1:3" x14ac:dyDescent="0.3">
      <c r="A47" t="s">
        <v>706</v>
      </c>
    </row>
    <row r="48" spans="1:3" x14ac:dyDescent="0.3">
      <c r="A48" t="s">
        <v>700</v>
      </c>
      <c r="B48" t="s">
        <v>704</v>
      </c>
    </row>
    <row r="49" spans="1:4" x14ac:dyDescent="0.3">
      <c r="A49" s="4">
        <v>102789.04999999989</v>
      </c>
      <c r="B49" s="4">
        <v>9630</v>
      </c>
      <c r="C49" s="7">
        <f>GETPIVOTDATA("Sum of Ad_Spend (£)",$A$48)/GETPIVOTDATA("Sum of Conversions",$A$48)</f>
        <v>10.673836967808919</v>
      </c>
    </row>
    <row r="52" spans="1:4" x14ac:dyDescent="0.3">
      <c r="A52" t="s">
        <v>707</v>
      </c>
    </row>
    <row r="54" spans="1:4" x14ac:dyDescent="0.3">
      <c r="A54" s="5" t="s">
        <v>708</v>
      </c>
      <c r="B54" t="s">
        <v>705</v>
      </c>
      <c r="C54" t="s">
        <v>700</v>
      </c>
      <c r="D54" t="s">
        <v>19</v>
      </c>
    </row>
    <row r="55" spans="1:4" x14ac:dyDescent="0.3">
      <c r="A55" s="8" t="s">
        <v>21</v>
      </c>
      <c r="B55" s="4">
        <v>229839.33999999997</v>
      </c>
      <c r="C55" s="4">
        <v>20025.910000000007</v>
      </c>
      <c r="D55" s="7">
        <f>GETPIVOTDATA("Sum of Revenue (£)",$A$54,"Client","BrightHome")/GETPIVOTDATA("Sum of Ad_Spend (£)",$A$54,"Client","BrightHome")</f>
        <v>11.477098418998182</v>
      </c>
    </row>
    <row r="56" spans="1:4" x14ac:dyDescent="0.3">
      <c r="A56" s="8" t="s">
        <v>20</v>
      </c>
      <c r="B56" s="4">
        <v>255659.84999999992</v>
      </c>
      <c r="C56" s="4">
        <v>22988.42</v>
      </c>
      <c r="D56" s="7">
        <f>GETPIVOTDATA("Sum of Revenue (£)",$A$54,"Client","EcoGarden")/GETPIVOTDATA("Sum of Ad_Spend (£)",$A$54,"Client","EcoGarden")</f>
        <v>11.121244957243688</v>
      </c>
    </row>
    <row r="57" spans="1:4" x14ac:dyDescent="0.3">
      <c r="A57" s="8" t="s">
        <v>22</v>
      </c>
      <c r="B57" s="4">
        <v>214327.45000000004</v>
      </c>
      <c r="C57" s="4">
        <v>21954.49</v>
      </c>
      <c r="D57" s="7">
        <f>GETPIVOTDATA("Sum of Revenue (£)",$A$54,"Client","GreenWindows")/GETPIVOTDATA("Sum of Ad_Spend (£)",$A$54,"Client","GreenWindows")</f>
        <v>9.7623515736416575</v>
      </c>
    </row>
    <row r="58" spans="1:4" x14ac:dyDescent="0.3">
      <c r="A58" s="8" t="s">
        <v>24</v>
      </c>
      <c r="B58" s="4">
        <v>190682.23999999999</v>
      </c>
      <c r="C58" s="4">
        <v>19696.190000000002</v>
      </c>
      <c r="D58" s="7">
        <f>GETPIVOTDATA("Sum of Revenue (£)",$A$54,"Client","Roofing Pro UK")/GETPIVOTDATA("Sum of Ad_Spend (£)",$A$54,"Client","Roofing Pro UK")</f>
        <v>9.6811738716980269</v>
      </c>
    </row>
    <row r="59" spans="1:4" x14ac:dyDescent="0.3">
      <c r="A59" s="8" t="s">
        <v>23</v>
      </c>
      <c r="B59" s="4">
        <v>231201.52000000002</v>
      </c>
      <c r="C59" s="4">
        <v>18124.040000000005</v>
      </c>
      <c r="D59" s="7">
        <f>GETPIVOTDATA("Sum of Revenue (£)",$A$54,"Client","SmartInsulate")/GETPIVOTDATA("Sum of Ad_Spend (£)",$A$54,"Client","SmartInsulate")</f>
        <v>12.756621592095359</v>
      </c>
    </row>
    <row r="60" spans="1:4" x14ac:dyDescent="0.3">
      <c r="A60" s="8" t="s">
        <v>709</v>
      </c>
      <c r="B60" s="4">
        <v>1121710.3999999999</v>
      </c>
      <c r="C60" s="4">
        <v>102789.05000000002</v>
      </c>
      <c r="D60" s="7">
        <f>GETPIVOTDATA("Sum of Revenue (£)",$A$54)/GETPIVOTDATA("Sum of Ad_Spend (£)",$A$54)</f>
        <v>10.912742164656642</v>
      </c>
    </row>
    <row r="63" spans="1:4" x14ac:dyDescent="0.3">
      <c r="A63" t="s">
        <v>710</v>
      </c>
    </row>
    <row r="65" spans="1:10" x14ac:dyDescent="0.3">
      <c r="A65" s="5" t="s">
        <v>708</v>
      </c>
      <c r="B65" t="s">
        <v>728</v>
      </c>
      <c r="C65" t="s">
        <v>729</v>
      </c>
      <c r="D65" t="s">
        <v>19</v>
      </c>
      <c r="G65" t="str">
        <f t="shared" ref="G65:J67" si="0">A65</f>
        <v>Row Labels</v>
      </c>
      <c r="H65" t="str">
        <f t="shared" si="0"/>
        <v xml:space="preserve">Revenue (£) </v>
      </c>
      <c r="I65" t="str">
        <f t="shared" si="0"/>
        <v xml:space="preserve">Ad_Spend (£) </v>
      </c>
      <c r="J65" t="str">
        <f t="shared" si="0"/>
        <v>ROAS</v>
      </c>
    </row>
    <row r="66" spans="1:10" x14ac:dyDescent="0.3">
      <c r="A66" s="8" t="s">
        <v>655</v>
      </c>
      <c r="B66" s="4">
        <v>545591.57999999973</v>
      </c>
      <c r="C66" s="4">
        <v>48607.209999999992</v>
      </c>
      <c r="D66">
        <f>GETPIVOTDATA("Revenue (£) ",$A$65,"Platform","Google Ads")/GETPIVOTDATA("Ad_Spend (£) ",$A$65,"Platform","Google Ads")</f>
        <v>11.22449899922254</v>
      </c>
      <c r="G66" t="str">
        <f t="shared" si="0"/>
        <v>Google Ads</v>
      </c>
      <c r="H66">
        <f t="shared" si="0"/>
        <v>545591.57999999973</v>
      </c>
      <c r="I66">
        <f t="shared" si="0"/>
        <v>48607.209999999992</v>
      </c>
      <c r="J66">
        <f t="shared" si="0"/>
        <v>11.22449899922254</v>
      </c>
    </row>
    <row r="67" spans="1:10" x14ac:dyDescent="0.3">
      <c r="A67" s="8" t="s">
        <v>654</v>
      </c>
      <c r="B67" s="4">
        <v>576118.81999999995</v>
      </c>
      <c r="C67" s="4">
        <v>54181.839999999946</v>
      </c>
      <c r="D67">
        <f>GETPIVOTDATA("Revenue (£) ",$A$65,"Platform","Meta")/GETPIVOTDATA("Ad_Spend (£) ",$A$65,"Platform","Meta")</f>
        <v>10.633061188029062</v>
      </c>
      <c r="G67" t="str">
        <f t="shared" si="0"/>
        <v>Meta</v>
      </c>
      <c r="H67">
        <f t="shared" si="0"/>
        <v>576118.81999999995</v>
      </c>
      <c r="I67">
        <f t="shared" si="0"/>
        <v>54181.839999999946</v>
      </c>
      <c r="J67">
        <f t="shared" si="0"/>
        <v>10.633061188029062</v>
      </c>
    </row>
    <row r="72" spans="1:10" x14ac:dyDescent="0.3">
      <c r="A72" t="s">
        <v>717</v>
      </c>
    </row>
    <row r="73" spans="1:10" x14ac:dyDescent="0.3">
      <c r="A73" s="5" t="s">
        <v>708</v>
      </c>
      <c r="B73" t="s">
        <v>705</v>
      </c>
      <c r="C73" t="s">
        <v>700</v>
      </c>
      <c r="G73" t="str">
        <f t="shared" ref="G73:H78" si="1">A73</f>
        <v>Row Labels</v>
      </c>
      <c r="H73" t="str">
        <f t="shared" si="1"/>
        <v>Sum of Revenue (£)</v>
      </c>
      <c r="I73" t="str">
        <f t="shared" ref="I73:I78" si="2">C73</f>
        <v>Sum of Ad_Spend (£)</v>
      </c>
    </row>
    <row r="74" spans="1:10" x14ac:dyDescent="0.3">
      <c r="A74" s="8" t="s">
        <v>665</v>
      </c>
      <c r="B74" s="4">
        <v>114178.62000000005</v>
      </c>
      <c r="C74" s="4">
        <v>8579.61</v>
      </c>
      <c r="G74" t="str">
        <f t="shared" si="1"/>
        <v>Roofing LeadGen</v>
      </c>
      <c r="H74">
        <f t="shared" si="1"/>
        <v>114178.62000000005</v>
      </c>
      <c r="I74">
        <f t="shared" si="2"/>
        <v>8579.61</v>
      </c>
    </row>
    <row r="75" spans="1:10" x14ac:dyDescent="0.3">
      <c r="A75" s="8" t="s">
        <v>658</v>
      </c>
      <c r="B75" s="4">
        <v>97581.709999999992</v>
      </c>
      <c r="C75" s="4">
        <v>8300.6399999999976</v>
      </c>
      <c r="G75" t="str">
        <f t="shared" si="1"/>
        <v>Insulation Boost</v>
      </c>
      <c r="H75">
        <f t="shared" si="1"/>
        <v>97581.709999999992</v>
      </c>
      <c r="I75">
        <f t="shared" si="2"/>
        <v>8300.6399999999976</v>
      </c>
    </row>
    <row r="76" spans="1:10" x14ac:dyDescent="0.3">
      <c r="A76" s="8" t="s">
        <v>670</v>
      </c>
      <c r="B76" s="4">
        <v>89776.960000000006</v>
      </c>
      <c r="C76" s="4">
        <v>6589.7000000000016</v>
      </c>
      <c r="G76" t="str">
        <f t="shared" si="1"/>
        <v>Window Installation Promo</v>
      </c>
      <c r="H76">
        <f t="shared" si="1"/>
        <v>89776.960000000006</v>
      </c>
      <c r="I76">
        <f t="shared" si="2"/>
        <v>6589.7000000000016</v>
      </c>
    </row>
    <row r="77" spans="1:10" x14ac:dyDescent="0.3">
      <c r="A77" s="8" t="s">
        <v>666</v>
      </c>
      <c r="B77" s="4">
        <v>85651.87</v>
      </c>
      <c r="C77" s="4">
        <v>8598.8900000000012</v>
      </c>
      <c r="G77" t="str">
        <f t="shared" si="1"/>
        <v>Solar Panel Install Boost</v>
      </c>
      <c r="H77">
        <f t="shared" si="1"/>
        <v>85651.87</v>
      </c>
      <c r="I77">
        <f t="shared" si="2"/>
        <v>8598.8900000000012</v>
      </c>
    </row>
    <row r="78" spans="1:10" x14ac:dyDescent="0.3">
      <c r="A78" s="8" t="s">
        <v>667</v>
      </c>
      <c r="B78" s="4">
        <v>85287.899999999965</v>
      </c>
      <c r="C78" s="4">
        <v>8529.4600000000028</v>
      </c>
      <c r="G78" t="str">
        <f t="shared" si="1"/>
        <v>Garden Redesign Boost</v>
      </c>
      <c r="H78">
        <f t="shared" si="1"/>
        <v>85287.899999999965</v>
      </c>
      <c r="I78">
        <f t="shared" si="2"/>
        <v>8529.4600000000028</v>
      </c>
    </row>
    <row r="83" spans="1:11" x14ac:dyDescent="0.3">
      <c r="A83" t="s">
        <v>718</v>
      </c>
      <c r="G83" t="str">
        <f t="shared" ref="G83:J87" si="3">A83</f>
        <v>SPEND LEAD TIME</v>
      </c>
      <c r="H83">
        <f t="shared" si="3"/>
        <v>0</v>
      </c>
      <c r="I83">
        <f t="shared" si="3"/>
        <v>0</v>
      </c>
      <c r="J83">
        <f t="shared" si="3"/>
        <v>0</v>
      </c>
    </row>
    <row r="84" spans="1:11" x14ac:dyDescent="0.3">
      <c r="A84" s="5" t="s">
        <v>708</v>
      </c>
      <c r="B84" t="s">
        <v>705</v>
      </c>
      <c r="C84" t="s">
        <v>724</v>
      </c>
      <c r="D84" t="s">
        <v>722</v>
      </c>
      <c r="G84" t="s">
        <v>741</v>
      </c>
      <c r="H84" t="s">
        <v>740</v>
      </c>
      <c r="I84" t="str">
        <f t="shared" si="3"/>
        <v xml:space="preserve"> Ad_Spend (£) </v>
      </c>
      <c r="J84" t="str">
        <f t="shared" si="3"/>
        <v xml:space="preserve">Conversions </v>
      </c>
      <c r="K84" t="s">
        <v>706</v>
      </c>
    </row>
    <row r="85" spans="1:11" x14ac:dyDescent="0.3">
      <c r="A85" s="8" t="s">
        <v>719</v>
      </c>
      <c r="B85" s="4">
        <v>344143.93999999994</v>
      </c>
      <c r="C85" s="4">
        <v>33682.580000000009</v>
      </c>
      <c r="D85" s="4">
        <v>3036</v>
      </c>
      <c r="G85" t="str">
        <f t="shared" si="3"/>
        <v>Apr</v>
      </c>
      <c r="H85" s="9">
        <f t="shared" si="3"/>
        <v>344143.93999999994</v>
      </c>
      <c r="I85" s="9">
        <f t="shared" si="3"/>
        <v>33682.580000000009</v>
      </c>
      <c r="J85">
        <f t="shared" si="3"/>
        <v>3036</v>
      </c>
      <c r="K85" s="9">
        <f>I85/J85</f>
        <v>11.094393939393942</v>
      </c>
    </row>
    <row r="86" spans="1:11" x14ac:dyDescent="0.3">
      <c r="A86" s="8" t="s">
        <v>720</v>
      </c>
      <c r="B86" s="4">
        <v>362149.03</v>
      </c>
      <c r="C86" s="4">
        <v>34149.510000000009</v>
      </c>
      <c r="D86" s="4">
        <v>3009</v>
      </c>
      <c r="G86" t="str">
        <f t="shared" si="3"/>
        <v>May</v>
      </c>
      <c r="H86" s="9">
        <f t="shared" si="3"/>
        <v>362149.03</v>
      </c>
      <c r="I86" s="9">
        <f t="shared" si="3"/>
        <v>34149.510000000009</v>
      </c>
      <c r="J86">
        <f t="shared" si="3"/>
        <v>3009</v>
      </c>
      <c r="K86" s="9">
        <f t="shared" ref="K86:K87" si="4">I86/J86</f>
        <v>11.349122632103692</v>
      </c>
    </row>
    <row r="87" spans="1:11" x14ac:dyDescent="0.3">
      <c r="A87" s="8" t="s">
        <v>721</v>
      </c>
      <c r="B87" s="4">
        <v>415417.42999999993</v>
      </c>
      <c r="C87" s="4">
        <v>34956.959999999999</v>
      </c>
      <c r="D87" s="4">
        <v>3585</v>
      </c>
      <c r="G87" t="str">
        <f t="shared" si="3"/>
        <v>Jun</v>
      </c>
      <c r="H87" s="9">
        <f t="shared" si="3"/>
        <v>415417.42999999993</v>
      </c>
      <c r="I87" s="9">
        <f t="shared" si="3"/>
        <v>34956.959999999999</v>
      </c>
      <c r="J87">
        <f t="shared" si="3"/>
        <v>3585</v>
      </c>
      <c r="K87" s="9">
        <f t="shared" si="4"/>
        <v>9.7508953974895398</v>
      </c>
    </row>
    <row r="91" spans="1:11" x14ac:dyDescent="0.3">
      <c r="A91" t="s">
        <v>725</v>
      </c>
    </row>
    <row r="92" spans="1:11" x14ac:dyDescent="0.3">
      <c r="A92" s="5" t="s">
        <v>708</v>
      </c>
      <c r="B92" t="s">
        <v>700</v>
      </c>
      <c r="C92" t="s">
        <v>722</v>
      </c>
      <c r="H92" t="str">
        <f t="shared" ref="H92:J97" si="5">A92</f>
        <v>Row Labels</v>
      </c>
      <c r="I92" t="str">
        <f t="shared" si="5"/>
        <v>Sum of Ad_Spend (£)</v>
      </c>
      <c r="J92" t="str">
        <f t="shared" si="5"/>
        <v xml:space="preserve">Conversions </v>
      </c>
      <c r="K92" t="s">
        <v>706</v>
      </c>
    </row>
    <row r="93" spans="1:11" x14ac:dyDescent="0.3">
      <c r="A93" s="8" t="s">
        <v>671</v>
      </c>
      <c r="B93" s="4">
        <v>20841.5</v>
      </c>
      <c r="C93" s="4">
        <v>2079</v>
      </c>
      <c r="H93" t="str">
        <f t="shared" si="5"/>
        <v>Birmingham</v>
      </c>
      <c r="I93">
        <f t="shared" si="5"/>
        <v>20841.5</v>
      </c>
      <c r="J93">
        <f t="shared" si="5"/>
        <v>2079</v>
      </c>
      <c r="K93">
        <f>I93/J93</f>
        <v>10.024771524771525</v>
      </c>
    </row>
    <row r="94" spans="1:11" x14ac:dyDescent="0.3">
      <c r="A94" s="8" t="s">
        <v>673</v>
      </c>
      <c r="B94" s="4">
        <v>20888.390000000003</v>
      </c>
      <c r="C94" s="4">
        <v>1862</v>
      </c>
      <c r="H94" t="str">
        <f t="shared" si="5"/>
        <v>Leeds</v>
      </c>
      <c r="I94">
        <f t="shared" si="5"/>
        <v>20888.390000000003</v>
      </c>
      <c r="J94">
        <f t="shared" si="5"/>
        <v>1862</v>
      </c>
      <c r="K94">
        <f t="shared" ref="K94:K97" si="6">I94/J94</f>
        <v>11.218254564983891</v>
      </c>
    </row>
    <row r="95" spans="1:11" x14ac:dyDescent="0.3">
      <c r="A95" s="8" t="s">
        <v>672</v>
      </c>
      <c r="B95" s="4">
        <v>21678.179999999997</v>
      </c>
      <c r="C95" s="4">
        <v>2181</v>
      </c>
      <c r="H95" t="str">
        <f t="shared" si="5"/>
        <v>Liverpool</v>
      </c>
      <c r="I95">
        <f t="shared" si="5"/>
        <v>21678.179999999997</v>
      </c>
      <c r="J95">
        <f t="shared" si="5"/>
        <v>2181</v>
      </c>
      <c r="K95">
        <f t="shared" si="6"/>
        <v>9.9395598349381</v>
      </c>
    </row>
    <row r="96" spans="1:11" x14ac:dyDescent="0.3">
      <c r="A96" s="8" t="s">
        <v>674</v>
      </c>
      <c r="B96" s="4">
        <v>19129.82</v>
      </c>
      <c r="C96" s="4">
        <v>1733</v>
      </c>
      <c r="H96" t="str">
        <f t="shared" si="5"/>
        <v>London</v>
      </c>
      <c r="I96">
        <f t="shared" si="5"/>
        <v>19129.82</v>
      </c>
      <c r="J96">
        <f t="shared" si="5"/>
        <v>1733</v>
      </c>
      <c r="K96">
        <f t="shared" si="6"/>
        <v>11.038557414887478</v>
      </c>
    </row>
    <row r="97" spans="1:11" x14ac:dyDescent="0.3">
      <c r="A97" s="8" t="s">
        <v>675</v>
      </c>
      <c r="B97" s="4">
        <v>20251.160000000003</v>
      </c>
      <c r="C97" s="4">
        <v>1775</v>
      </c>
      <c r="H97" t="str">
        <f t="shared" si="5"/>
        <v>Manchester</v>
      </c>
      <c r="I97">
        <f t="shared" si="5"/>
        <v>20251.160000000003</v>
      </c>
      <c r="J97">
        <f t="shared" si="5"/>
        <v>1775</v>
      </c>
      <c r="K97">
        <f t="shared" si="6"/>
        <v>11.409104225352115</v>
      </c>
    </row>
    <row r="104" spans="1:11" x14ac:dyDescent="0.3">
      <c r="A104" t="s">
        <v>726</v>
      </c>
    </row>
    <row r="105" spans="1:11" x14ac:dyDescent="0.3">
      <c r="A105" s="5" t="s">
        <v>708</v>
      </c>
      <c r="B105" t="s">
        <v>702</v>
      </c>
      <c r="C105" t="s">
        <v>701</v>
      </c>
      <c r="D105" t="s">
        <v>704</v>
      </c>
      <c r="F105" t="str">
        <f t="shared" ref="F105:H110" si="7">A105</f>
        <v>Row Labels</v>
      </c>
      <c r="G105" t="str">
        <f t="shared" si="7"/>
        <v>Sum of Clicks</v>
      </c>
      <c r="H105" t="str">
        <f t="shared" si="7"/>
        <v>Sum of Impressions</v>
      </c>
      <c r="I105" t="s">
        <v>16</v>
      </c>
      <c r="J105" t="s">
        <v>727</v>
      </c>
    </row>
    <row r="106" spans="1:11" x14ac:dyDescent="0.3">
      <c r="A106" s="8" t="s">
        <v>695</v>
      </c>
      <c r="B106" s="4">
        <v>115419</v>
      </c>
      <c r="C106" s="4">
        <v>2227990</v>
      </c>
      <c r="D106" s="4">
        <v>2264</v>
      </c>
      <c r="F106" t="str">
        <f t="shared" si="7"/>
        <v>Price Highlight</v>
      </c>
      <c r="G106">
        <f t="shared" si="7"/>
        <v>115419</v>
      </c>
      <c r="H106">
        <f t="shared" si="7"/>
        <v>2227990</v>
      </c>
      <c r="I106" s="6">
        <f>G106/H106</f>
        <v>5.1804092477973421E-2</v>
      </c>
      <c r="J106">
        <f t="shared" ref="J106:J110" si="8">D106</f>
        <v>2264</v>
      </c>
    </row>
    <row r="107" spans="1:11" x14ac:dyDescent="0.3">
      <c r="A107" s="8" t="s">
        <v>699</v>
      </c>
      <c r="B107" s="4">
        <v>95355</v>
      </c>
      <c r="C107" s="4">
        <v>2044228</v>
      </c>
      <c r="D107" s="4">
        <v>1702</v>
      </c>
      <c r="F107" t="str">
        <f t="shared" si="7"/>
        <v>Urgency-CTA</v>
      </c>
      <c r="G107">
        <f t="shared" si="7"/>
        <v>95355</v>
      </c>
      <c r="H107">
        <f t="shared" si="7"/>
        <v>2044228</v>
      </c>
      <c r="I107" s="6">
        <f t="shared" ref="I107:I110" si="9">G107/H107</f>
        <v>4.6645970997364283E-2</v>
      </c>
      <c r="J107">
        <f t="shared" si="8"/>
        <v>1702</v>
      </c>
    </row>
    <row r="108" spans="1:11" x14ac:dyDescent="0.3">
      <c r="A108" s="8" t="s">
        <v>697</v>
      </c>
      <c r="B108" s="4">
        <v>100171</v>
      </c>
      <c r="C108" s="4">
        <v>2017154</v>
      </c>
      <c r="D108" s="4">
        <v>1772</v>
      </c>
      <c r="F108" t="str">
        <f t="shared" si="7"/>
        <v>Problem-Solution</v>
      </c>
      <c r="G108">
        <f t="shared" si="7"/>
        <v>100171</v>
      </c>
      <c r="H108">
        <f t="shared" si="7"/>
        <v>2017154</v>
      </c>
      <c r="I108" s="6">
        <f t="shared" si="9"/>
        <v>4.9659569869231604E-2</v>
      </c>
      <c r="J108">
        <f t="shared" si="8"/>
        <v>1772</v>
      </c>
    </row>
    <row r="109" spans="1:11" x14ac:dyDescent="0.3">
      <c r="A109" s="8" t="s">
        <v>696</v>
      </c>
      <c r="B109" s="4">
        <v>105610</v>
      </c>
      <c r="C109" s="4">
        <v>1949308</v>
      </c>
      <c r="D109" s="4">
        <v>2038</v>
      </c>
      <c r="F109" t="str">
        <f t="shared" si="7"/>
        <v>Before-After</v>
      </c>
      <c r="G109">
        <f t="shared" si="7"/>
        <v>105610</v>
      </c>
      <c r="H109">
        <f t="shared" si="7"/>
        <v>1949308</v>
      </c>
      <c r="I109" s="6">
        <f t="shared" si="9"/>
        <v>5.4178200674290571E-2</v>
      </c>
      <c r="J109">
        <f t="shared" si="8"/>
        <v>2038</v>
      </c>
    </row>
    <row r="110" spans="1:11" x14ac:dyDescent="0.3">
      <c r="A110" s="8" t="s">
        <v>698</v>
      </c>
      <c r="B110" s="4">
        <v>94295</v>
      </c>
      <c r="C110" s="4">
        <v>1744453</v>
      </c>
      <c r="D110" s="4">
        <v>1854</v>
      </c>
      <c r="F110" t="str">
        <f t="shared" si="7"/>
        <v>Testimonial</v>
      </c>
      <c r="G110">
        <f t="shared" si="7"/>
        <v>94295</v>
      </c>
      <c r="H110">
        <f t="shared" si="7"/>
        <v>1744453</v>
      </c>
      <c r="I110" s="6">
        <f t="shared" si="9"/>
        <v>5.4054193492172047E-2</v>
      </c>
      <c r="J110">
        <f t="shared" si="8"/>
        <v>1854</v>
      </c>
    </row>
    <row r="116" spans="1:9" x14ac:dyDescent="0.3">
      <c r="A116" t="s">
        <v>730</v>
      </c>
    </row>
    <row r="117" spans="1:9" x14ac:dyDescent="0.3">
      <c r="A117" s="5" t="s">
        <v>708</v>
      </c>
      <c r="B117" t="s">
        <v>700</v>
      </c>
      <c r="C117" t="s">
        <v>703</v>
      </c>
      <c r="D117" t="s">
        <v>18</v>
      </c>
      <c r="F117" t="str">
        <f t="shared" ref="F117" si="10">A117</f>
        <v>Row Labels</v>
      </c>
      <c r="G117" t="str">
        <f t="shared" ref="G117" si="11">B117</f>
        <v>Sum of Ad_Spend (£)</v>
      </c>
      <c r="H117" t="str">
        <f t="shared" ref="H117" si="12">C117</f>
        <v>Sum of Leads</v>
      </c>
      <c r="I117" t="s">
        <v>18</v>
      </c>
    </row>
    <row r="118" spans="1:9" x14ac:dyDescent="0.3">
      <c r="A118" s="8" t="s">
        <v>666</v>
      </c>
      <c r="B118" s="4">
        <v>8598.8900000000012</v>
      </c>
      <c r="C118" s="4">
        <v>1622</v>
      </c>
      <c r="F118" t="str">
        <f t="shared" ref="F118:F132" si="13">A118</f>
        <v>Solar Panel Install Boost</v>
      </c>
      <c r="G118">
        <f t="shared" ref="G118:G132" si="14">B118</f>
        <v>8598.8900000000012</v>
      </c>
      <c r="H118">
        <f t="shared" ref="H118:H132" si="15">C118</f>
        <v>1622</v>
      </c>
      <c r="I118">
        <f t="shared" ref="I118:I132" si="16">G118/H118</f>
        <v>5.3014118372379784</v>
      </c>
    </row>
    <row r="119" spans="1:9" x14ac:dyDescent="0.3">
      <c r="A119" s="8" t="s">
        <v>665</v>
      </c>
      <c r="B119" s="4">
        <v>8579.61</v>
      </c>
      <c r="C119" s="4">
        <v>1852</v>
      </c>
      <c r="F119" t="str">
        <f t="shared" si="13"/>
        <v>Roofing LeadGen</v>
      </c>
      <c r="G119">
        <f t="shared" si="14"/>
        <v>8579.61</v>
      </c>
      <c r="H119">
        <f t="shared" si="15"/>
        <v>1852</v>
      </c>
      <c r="I119">
        <f t="shared" si="16"/>
        <v>4.6326187904967604</v>
      </c>
    </row>
    <row r="120" spans="1:9" x14ac:dyDescent="0.3">
      <c r="A120" s="8" t="s">
        <v>667</v>
      </c>
      <c r="B120" s="4">
        <v>8529.4600000000028</v>
      </c>
      <c r="C120" s="4">
        <v>1499</v>
      </c>
      <c r="F120" t="str">
        <f t="shared" si="13"/>
        <v>Garden Redesign Boost</v>
      </c>
      <c r="G120">
        <f t="shared" si="14"/>
        <v>8529.4600000000028</v>
      </c>
      <c r="H120">
        <f t="shared" si="15"/>
        <v>1499</v>
      </c>
      <c r="I120">
        <f t="shared" si="16"/>
        <v>5.6901000667111425</v>
      </c>
    </row>
    <row r="121" spans="1:9" x14ac:dyDescent="0.3">
      <c r="A121" s="8" t="s">
        <v>658</v>
      </c>
      <c r="B121" s="4">
        <v>8300.6399999999976</v>
      </c>
      <c r="C121" s="4">
        <v>1521</v>
      </c>
      <c r="F121" t="str">
        <f t="shared" si="13"/>
        <v>Insulation Boost</v>
      </c>
      <c r="G121">
        <f t="shared" si="14"/>
        <v>8300.6399999999976</v>
      </c>
      <c r="H121">
        <f t="shared" si="15"/>
        <v>1521</v>
      </c>
      <c r="I121">
        <f t="shared" si="16"/>
        <v>5.4573570019723849</v>
      </c>
    </row>
    <row r="122" spans="1:9" x14ac:dyDescent="0.3">
      <c r="A122" s="8" t="s">
        <v>662</v>
      </c>
      <c r="B122" s="4">
        <v>7506.7000000000025</v>
      </c>
      <c r="C122" s="4">
        <v>1482</v>
      </c>
      <c r="F122" t="str">
        <f t="shared" si="13"/>
        <v>Window Installation LeadGen</v>
      </c>
      <c r="G122">
        <f t="shared" si="14"/>
        <v>7506.7000000000025</v>
      </c>
      <c r="H122">
        <f t="shared" si="15"/>
        <v>1482</v>
      </c>
      <c r="I122">
        <f t="shared" si="16"/>
        <v>5.0652496626180854</v>
      </c>
    </row>
    <row r="123" spans="1:9" x14ac:dyDescent="0.3">
      <c r="A123" s="8" t="s">
        <v>669</v>
      </c>
      <c r="B123" s="4">
        <v>7486.8399999999974</v>
      </c>
      <c r="C123" s="4">
        <v>1220</v>
      </c>
      <c r="F123" t="str">
        <f t="shared" si="13"/>
        <v>Solar Panel Install LeadGen</v>
      </c>
      <c r="G123">
        <f t="shared" si="14"/>
        <v>7486.8399999999974</v>
      </c>
      <c r="H123">
        <f t="shared" si="15"/>
        <v>1220</v>
      </c>
      <c r="I123">
        <f t="shared" si="16"/>
        <v>6.1367540983606537</v>
      </c>
    </row>
    <row r="124" spans="1:9" x14ac:dyDescent="0.3">
      <c r="A124" s="8" t="s">
        <v>659</v>
      </c>
      <c r="B124" s="4">
        <v>7229.2800000000016</v>
      </c>
      <c r="C124" s="4">
        <v>1266</v>
      </c>
      <c r="F124" t="str">
        <f t="shared" si="13"/>
        <v>Window Installation Boost</v>
      </c>
      <c r="G124">
        <f t="shared" si="14"/>
        <v>7229.2800000000016</v>
      </c>
      <c r="H124">
        <f t="shared" si="15"/>
        <v>1266</v>
      </c>
      <c r="I124">
        <f t="shared" si="16"/>
        <v>5.7103317535545033</v>
      </c>
    </row>
    <row r="125" spans="1:9" x14ac:dyDescent="0.3">
      <c r="A125" s="8" t="s">
        <v>657</v>
      </c>
      <c r="B125" s="4">
        <v>6958.9400000000005</v>
      </c>
      <c r="C125" s="4">
        <v>1135</v>
      </c>
      <c r="F125" t="str">
        <f t="shared" si="13"/>
        <v>Garden Redesign LeadGen</v>
      </c>
      <c r="G125">
        <f t="shared" si="14"/>
        <v>6958.9400000000005</v>
      </c>
      <c r="H125">
        <f t="shared" si="15"/>
        <v>1135</v>
      </c>
      <c r="I125">
        <f t="shared" si="16"/>
        <v>6.1312246696035251</v>
      </c>
    </row>
    <row r="126" spans="1:9" x14ac:dyDescent="0.3">
      <c r="A126" s="8" t="s">
        <v>670</v>
      </c>
      <c r="B126" s="4">
        <v>6589.7000000000016</v>
      </c>
      <c r="C126" s="4">
        <v>1274</v>
      </c>
      <c r="F126" t="str">
        <f t="shared" si="13"/>
        <v>Window Installation Promo</v>
      </c>
      <c r="G126">
        <f t="shared" si="14"/>
        <v>6589.7000000000016</v>
      </c>
      <c r="H126">
        <f t="shared" si="15"/>
        <v>1274</v>
      </c>
      <c r="I126">
        <f t="shared" si="16"/>
        <v>5.172448979591838</v>
      </c>
    </row>
    <row r="127" spans="1:9" x14ac:dyDescent="0.3">
      <c r="A127" s="8" t="s">
        <v>660</v>
      </c>
      <c r="B127" s="4">
        <v>6484.6100000000006</v>
      </c>
      <c r="C127" s="4">
        <v>1251</v>
      </c>
      <c r="F127" t="str">
        <f t="shared" si="13"/>
        <v>Insulation Promo</v>
      </c>
      <c r="G127">
        <f t="shared" si="14"/>
        <v>6484.6100000000006</v>
      </c>
      <c r="H127">
        <f t="shared" si="15"/>
        <v>1251</v>
      </c>
      <c r="I127">
        <f t="shared" si="16"/>
        <v>5.1835411670663474</v>
      </c>
    </row>
    <row r="128" spans="1:9" x14ac:dyDescent="0.3">
      <c r="A128" s="8" t="s">
        <v>663</v>
      </c>
      <c r="B128" s="4">
        <v>6336.1900000000005</v>
      </c>
      <c r="C128" s="4">
        <v>1329</v>
      </c>
      <c r="F128" t="str">
        <f t="shared" si="13"/>
        <v>Roofing Boost</v>
      </c>
      <c r="G128">
        <f t="shared" si="14"/>
        <v>6336.1900000000005</v>
      </c>
      <c r="H128">
        <f t="shared" si="15"/>
        <v>1329</v>
      </c>
      <c r="I128">
        <f t="shared" si="16"/>
        <v>4.7676373212942069</v>
      </c>
    </row>
    <row r="129" spans="1:9" x14ac:dyDescent="0.3">
      <c r="A129" s="8" t="s">
        <v>661</v>
      </c>
      <c r="B129" s="4">
        <v>5965.5400000000009</v>
      </c>
      <c r="C129" s="4">
        <v>1214</v>
      </c>
      <c r="F129" t="str">
        <f t="shared" si="13"/>
        <v>Garden Redesign Promo</v>
      </c>
      <c r="G129">
        <f t="shared" si="14"/>
        <v>5965.5400000000009</v>
      </c>
      <c r="H129">
        <f t="shared" si="15"/>
        <v>1214</v>
      </c>
      <c r="I129">
        <f t="shared" si="16"/>
        <v>4.9139538714991771</v>
      </c>
    </row>
    <row r="130" spans="1:9" x14ac:dyDescent="0.3">
      <c r="A130" s="8" t="s">
        <v>668</v>
      </c>
      <c r="B130" s="4">
        <v>5042.0900000000011</v>
      </c>
      <c r="C130" s="4">
        <v>1052</v>
      </c>
      <c r="F130" t="str">
        <f t="shared" si="13"/>
        <v>Roofing Promo</v>
      </c>
      <c r="G130">
        <f t="shared" si="14"/>
        <v>5042.0900000000011</v>
      </c>
      <c r="H130">
        <f t="shared" si="15"/>
        <v>1052</v>
      </c>
      <c r="I130">
        <f t="shared" si="16"/>
        <v>4.7928612167300386</v>
      </c>
    </row>
    <row r="131" spans="1:9" x14ac:dyDescent="0.3">
      <c r="A131" s="8" t="s">
        <v>664</v>
      </c>
      <c r="B131" s="4">
        <v>4800.4400000000014</v>
      </c>
      <c r="C131" s="4">
        <v>979</v>
      </c>
      <c r="F131" t="str">
        <f t="shared" si="13"/>
        <v>Insulation LeadGen</v>
      </c>
      <c r="G131">
        <f t="shared" si="14"/>
        <v>4800.4400000000014</v>
      </c>
      <c r="H131">
        <f t="shared" si="15"/>
        <v>979</v>
      </c>
      <c r="I131">
        <f t="shared" si="16"/>
        <v>4.9034116445352414</v>
      </c>
    </row>
    <row r="132" spans="1:9" x14ac:dyDescent="0.3">
      <c r="A132" s="8" t="s">
        <v>656</v>
      </c>
      <c r="B132" s="4">
        <v>4380.12</v>
      </c>
      <c r="C132" s="4">
        <v>807</v>
      </c>
      <c r="F132" t="str">
        <f t="shared" si="13"/>
        <v>Solar Panel Install Promo</v>
      </c>
      <c r="G132">
        <f t="shared" si="14"/>
        <v>4380.12</v>
      </c>
      <c r="H132">
        <f t="shared" si="15"/>
        <v>807</v>
      </c>
      <c r="I132">
        <f t="shared" si="16"/>
        <v>5.4276579925650559</v>
      </c>
    </row>
    <row r="137" spans="1:9" x14ac:dyDescent="0.3">
      <c r="A137" t="s">
        <v>732</v>
      </c>
    </row>
    <row r="138" spans="1:9" x14ac:dyDescent="0.3">
      <c r="A138" t="s">
        <v>705</v>
      </c>
      <c r="B138" t="s">
        <v>723</v>
      </c>
    </row>
    <row r="139" spans="1:9" x14ac:dyDescent="0.3">
      <c r="A139" s="4">
        <v>1121710.3999999994</v>
      </c>
      <c r="B139" s="4">
        <v>19503</v>
      </c>
      <c r="C139">
        <f>GETPIVOTDATA("Sum of Revenue (£)",$A$138)/GETPIVOTDATA("Leads ",$A$138)</f>
        <v>57.51476183151307</v>
      </c>
    </row>
    <row r="141" spans="1:9" x14ac:dyDescent="0.3">
      <c r="A141" t="s">
        <v>17</v>
      </c>
    </row>
    <row r="142" spans="1:9" x14ac:dyDescent="0.3">
      <c r="A142" t="s">
        <v>704</v>
      </c>
      <c r="B142" t="s">
        <v>702</v>
      </c>
      <c r="D142" t="s">
        <v>733</v>
      </c>
    </row>
    <row r="143" spans="1:9" x14ac:dyDescent="0.3">
      <c r="A143" s="4">
        <v>9630</v>
      </c>
      <c r="B143" s="4">
        <v>510850</v>
      </c>
      <c r="C143" s="6">
        <f>GETPIVOTDATA("Sum of Conversions",$A$35)/GETPIVOTDATA("Sum of Clicks",$A$35)</f>
        <v>1.8850934716648723E-2</v>
      </c>
      <c r="D143" s="13">
        <f>C143*GETPIVOTDATA("Leads ",$A$138)</f>
        <v>367.64977977880005</v>
      </c>
    </row>
    <row r="145" spans="1:19" x14ac:dyDescent="0.3">
      <c r="A145" t="s">
        <v>734</v>
      </c>
    </row>
    <row r="146" spans="1:19" x14ac:dyDescent="0.3">
      <c r="A146">
        <f>GETPIVOTDATA("Sum of Revenue (£)",$A$138)/D143</f>
        <v>3051.0297073342108</v>
      </c>
    </row>
    <row r="149" spans="1:19" x14ac:dyDescent="0.3">
      <c r="A149" t="s">
        <v>735</v>
      </c>
    </row>
    <row r="150" spans="1:19" x14ac:dyDescent="0.3">
      <c r="A150" t="s">
        <v>736</v>
      </c>
      <c r="B150">
        <v>1.5</v>
      </c>
    </row>
    <row r="151" spans="1:19" x14ac:dyDescent="0.3">
      <c r="A151" t="s">
        <v>737</v>
      </c>
      <c r="B151">
        <v>3</v>
      </c>
    </row>
    <row r="153" spans="1:19" x14ac:dyDescent="0.3">
      <c r="A153" t="s">
        <v>731</v>
      </c>
      <c r="B153">
        <f>A146*B150*B151</f>
        <v>13729.633683003947</v>
      </c>
    </row>
    <row r="156" spans="1:19" x14ac:dyDescent="0.3">
      <c r="A156" t="s">
        <v>710</v>
      </c>
    </row>
    <row r="158" spans="1:19" x14ac:dyDescent="0.3">
      <c r="A158" s="5" t="s">
        <v>708</v>
      </c>
      <c r="B158" t="s">
        <v>729</v>
      </c>
      <c r="C158" t="s">
        <v>704</v>
      </c>
      <c r="D158" t="s">
        <v>703</v>
      </c>
      <c r="E158" t="s">
        <v>705</v>
      </c>
      <c r="F158" t="s">
        <v>702</v>
      </c>
      <c r="N158" t="s">
        <v>3</v>
      </c>
      <c r="O158" t="s">
        <v>706</v>
      </c>
      <c r="P158" t="s">
        <v>17</v>
      </c>
      <c r="Q158" t="s">
        <v>738</v>
      </c>
      <c r="R158" t="s">
        <v>739</v>
      </c>
      <c r="S158" t="s">
        <v>731</v>
      </c>
    </row>
    <row r="159" spans="1:19" x14ac:dyDescent="0.3">
      <c r="A159" s="8" t="s">
        <v>655</v>
      </c>
      <c r="B159" s="4">
        <v>48607.209999999992</v>
      </c>
      <c r="C159" s="4">
        <v>4846</v>
      </c>
      <c r="D159" s="4">
        <v>9646</v>
      </c>
      <c r="E159" s="4">
        <v>545591.57999999973</v>
      </c>
      <c r="F159" s="4">
        <v>254882</v>
      </c>
      <c r="N159" t="str">
        <f>A159</f>
        <v>Google Ads</v>
      </c>
      <c r="O159" s="12">
        <f>GETPIVOTDATA("Ad_Spend (£) ",$A$158,"Platform","Google Ads")/GETPIVOTDATA("Sum of Conversions",$A$158,"Platform","Google Ads")</f>
        <v>10.030377631035904</v>
      </c>
      <c r="P159" s="6">
        <f>GETPIVOTDATA("Sum of Conversions",$A$158,"Platform","Google Ads")/GETPIVOTDATA("Sum of Clicks",$A$158,"Platform","Google Ads")</f>
        <v>1.9012719611428034E-2</v>
      </c>
      <c r="Q159" s="13">
        <f>P159*GETPIVOTDATA("Sum of Leads",$A$158,"Platform","Google Ads")</f>
        <v>183.39669337183483</v>
      </c>
      <c r="R159">
        <f>GETPIVOTDATA("Sum of Revenue (£)",$A$158,"Platform","Google Ads")/Q159</f>
        <v>2974.9259376984442</v>
      </c>
      <c r="S159" s="13">
        <f>R159*B150*B151</f>
        <v>13387.166719642999</v>
      </c>
    </row>
    <row r="160" spans="1:19" x14ac:dyDescent="0.3">
      <c r="A160" s="8" t="s">
        <v>654</v>
      </c>
      <c r="B160" s="4">
        <v>54181.839999999946</v>
      </c>
      <c r="C160" s="4">
        <v>4784</v>
      </c>
      <c r="D160" s="4">
        <v>9857</v>
      </c>
      <c r="E160" s="4">
        <v>576118.81999999995</v>
      </c>
      <c r="F160" s="4">
        <v>255968</v>
      </c>
      <c r="N160" t="str">
        <f>A160</f>
        <v>Meta</v>
      </c>
      <c r="O160" s="12">
        <f>GETPIVOTDATA("Ad_Spend (£) ",$A$158,"Platform","Meta")/GETPIVOTDATA("Sum of Conversions",$A$158,"Platform","Meta")</f>
        <v>11.325635451505006</v>
      </c>
      <c r="P160" s="6">
        <f>GETPIVOTDATA("Sum of Conversions",$A$158,"Platform","Meta")/GETPIVOTDATA("Sum of Clicks",$A$158,"Platform","Meta")</f>
        <v>1.8689836229528693E-2</v>
      </c>
      <c r="Q160" s="13">
        <f>P160*GETPIVOTDATA("Sum of Leads",$A$158,"Platform","Meta")</f>
        <v>184.22571571446431</v>
      </c>
      <c r="R160">
        <f>GETPIVOTDATA("Sum of Revenue (£)",$A$158,"Platform","Meta")/Q160</f>
        <v>3127.2443033574086</v>
      </c>
      <c r="S160" s="13">
        <f>R160*B150*B151</f>
        <v>14072.599365108337</v>
      </c>
    </row>
    <row r="167" spans="1:16" x14ac:dyDescent="0.3">
      <c r="N167" t="s">
        <v>3</v>
      </c>
      <c r="O167" t="s">
        <v>706</v>
      </c>
      <c r="P167" t="s">
        <v>731</v>
      </c>
    </row>
    <row r="168" spans="1:16" x14ac:dyDescent="0.3">
      <c r="N168" t="s">
        <v>655</v>
      </c>
      <c r="O168" s="14">
        <v>10.030377631035904</v>
      </c>
      <c r="P168" s="14">
        <v>13387.166719642999</v>
      </c>
    </row>
    <row r="169" spans="1:16" x14ac:dyDescent="0.3">
      <c r="N169" t="s">
        <v>654</v>
      </c>
      <c r="O169" s="14">
        <v>11.325635451505006</v>
      </c>
      <c r="P169" s="14">
        <v>14072.599365108337</v>
      </c>
    </row>
    <row r="172" spans="1:16" x14ac:dyDescent="0.3">
      <c r="A172" t="s">
        <v>742</v>
      </c>
    </row>
    <row r="173" spans="1:16" x14ac:dyDescent="0.3">
      <c r="A173" s="5" t="s">
        <v>743</v>
      </c>
      <c r="D173" t="str">
        <f t="shared" ref="D173:E178" si="17">A173</f>
        <v>Values</v>
      </c>
      <c r="E173">
        <f t="shared" si="17"/>
        <v>0</v>
      </c>
      <c r="F173" t="s">
        <v>744</v>
      </c>
      <c r="I173" t="s">
        <v>745</v>
      </c>
      <c r="J173" t="s">
        <v>746</v>
      </c>
      <c r="K173" t="s">
        <v>17</v>
      </c>
    </row>
    <row r="174" spans="1:16" x14ac:dyDescent="0.3">
      <c r="A174" s="8" t="s">
        <v>747</v>
      </c>
      <c r="B174" s="4">
        <v>9983133</v>
      </c>
      <c r="D174" t="str">
        <f t="shared" si="17"/>
        <v xml:space="preserve">Impressions </v>
      </c>
      <c r="E174">
        <f t="shared" si="17"/>
        <v>9983133</v>
      </c>
      <c r="I174" t="str">
        <f t="shared" ref="I174:I176" si="18">D174</f>
        <v xml:space="preserve">Impressions </v>
      </c>
      <c r="J174" s="11">
        <f t="shared" ref="J174:J176" si="19">E174</f>
        <v>9983133</v>
      </c>
      <c r="K174" s="6">
        <f t="shared" ref="K174:K176" si="20">F174</f>
        <v>0</v>
      </c>
    </row>
    <row r="175" spans="1:16" x14ac:dyDescent="0.3">
      <c r="A175" s="8" t="s">
        <v>748</v>
      </c>
      <c r="B175" s="4">
        <v>510850</v>
      </c>
      <c r="D175" t="str">
        <f t="shared" si="17"/>
        <v xml:space="preserve">Clicks </v>
      </c>
      <c r="E175">
        <f t="shared" si="17"/>
        <v>510850</v>
      </c>
      <c r="F175" s="6">
        <f>E175/E174</f>
        <v>5.1171310649672806E-2</v>
      </c>
      <c r="I175" t="str">
        <f t="shared" si="18"/>
        <v xml:space="preserve">Clicks </v>
      </c>
      <c r="J175" s="11">
        <f t="shared" si="19"/>
        <v>510850</v>
      </c>
      <c r="K175" s="6">
        <f t="shared" si="20"/>
        <v>5.1171310649672806E-2</v>
      </c>
    </row>
    <row r="176" spans="1:16" x14ac:dyDescent="0.3">
      <c r="A176" s="8" t="s">
        <v>723</v>
      </c>
      <c r="B176" s="4">
        <v>19503</v>
      </c>
      <c r="D176" t="str">
        <f t="shared" si="17"/>
        <v xml:space="preserve">Leads </v>
      </c>
      <c r="E176">
        <f t="shared" si="17"/>
        <v>19503</v>
      </c>
      <c r="F176" s="6">
        <f>E176/E175</f>
        <v>3.8177547225212882E-2</v>
      </c>
      <c r="I176" t="str">
        <f t="shared" si="18"/>
        <v xml:space="preserve">Leads </v>
      </c>
      <c r="J176" s="11">
        <f t="shared" si="19"/>
        <v>19503</v>
      </c>
      <c r="K176" s="6">
        <f t="shared" si="20"/>
        <v>3.8177547225212882E-2</v>
      </c>
    </row>
    <row r="177" spans="1:11" x14ac:dyDescent="0.3">
      <c r="A177" s="8" t="s">
        <v>704</v>
      </c>
      <c r="B177" s="4">
        <v>9630</v>
      </c>
      <c r="D177" t="str">
        <f t="shared" si="17"/>
        <v>Sum of Conversions</v>
      </c>
      <c r="E177">
        <f t="shared" si="17"/>
        <v>9630</v>
      </c>
      <c r="F177" s="6">
        <f>E177/E176</f>
        <v>0.49377018920166127</v>
      </c>
      <c r="I177" t="str">
        <f>$D$180</f>
        <v>CUSTOMERS</v>
      </c>
      <c r="J177" s="11">
        <f t="shared" ref="J177:K177" si="21">E180</f>
        <v>367.64977977880005</v>
      </c>
      <c r="K177" s="6">
        <f t="shared" si="21"/>
        <v>1.8850934716648723E-2</v>
      </c>
    </row>
    <row r="178" spans="1:11" x14ac:dyDescent="0.3">
      <c r="A178" s="8" t="s">
        <v>705</v>
      </c>
      <c r="B178" s="4">
        <v>1121710.3999999994</v>
      </c>
      <c r="D178" t="str">
        <f t="shared" si="17"/>
        <v>Sum of Revenue (£)</v>
      </c>
      <c r="E178">
        <f t="shared" si="17"/>
        <v>1121710.3999999994</v>
      </c>
    </row>
    <row r="179" spans="1:11" x14ac:dyDescent="0.3">
      <c r="D179" t="s">
        <v>17</v>
      </c>
      <c r="E179" s="6">
        <f>E177/E175</f>
        <v>1.8850934716648723E-2</v>
      </c>
    </row>
    <row r="180" spans="1:11" x14ac:dyDescent="0.3">
      <c r="D180" t="s">
        <v>733</v>
      </c>
      <c r="E180" s="13">
        <f>E176*E179</f>
        <v>367.64977977880005</v>
      </c>
      <c r="F180" s="6">
        <f>E180/E176</f>
        <v>1.8850934716648723E-2</v>
      </c>
    </row>
  </sheetData>
  <autoFilter ref="F117:I117" xr:uid="{97D7E215-9B26-42F3-B9CC-4FA57C348F6E}">
    <sortState xmlns:xlrd2="http://schemas.microsoft.com/office/spreadsheetml/2017/richdata2" ref="F118:I132">
      <sortCondition descending="1" ref="I117"/>
    </sortState>
  </autoFilter>
  <sortState xmlns:xlrd2="http://schemas.microsoft.com/office/spreadsheetml/2017/richdata2" ref="F118:I132">
    <sortCondition descending="1" ref="I118:I132"/>
  </sortState>
  <pageMargins left="0.7" right="0.7" top="0.75" bottom="0.75" header="0.3" footer="0.3"/>
  <drawing r:id="rId23"/>
  <extLst>
    <ext xmlns:x14="http://schemas.microsoft.com/office/spreadsheetml/2009/9/main" uri="{A8765BA9-456A-4dab-B4F3-ACF838C121DE}">
      <x14:slicerList>
        <x14:slicer r:id="rId2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5714FF-3404-42A0-AEAF-429A1DFD38A9}">
  <dimension ref="A1:U651"/>
  <sheetViews>
    <sheetView workbookViewId="0"/>
  </sheetViews>
  <sheetFormatPr defaultRowHeight="14.4" x14ac:dyDescent="0.3"/>
  <cols>
    <col min="1" max="1" width="10.33203125" bestFit="1" customWidth="1"/>
    <col min="2" max="2" width="13.5546875" bestFit="1" customWidth="1"/>
    <col min="3" max="3" width="14.109375" customWidth="1"/>
    <col min="4" max="4" width="10.21875" customWidth="1"/>
    <col min="5" max="5" width="25.21875" bestFit="1" customWidth="1"/>
    <col min="6" max="6" width="14.33203125" customWidth="1"/>
    <col min="7" max="7" width="12.88671875" customWidth="1"/>
    <col min="8" max="8" width="7.5546875" customWidth="1"/>
    <col min="9" max="9" width="7.6640625" customWidth="1"/>
    <col min="10" max="10" width="13.109375" customWidth="1"/>
    <col min="11" max="11" width="13" customWidth="1"/>
    <col min="12" max="12" width="10.6640625" bestFit="1" customWidth="1"/>
    <col min="13" max="13" width="17.5546875" bestFit="1" customWidth="1"/>
    <col min="14" max="14" width="11.77734375" customWidth="1"/>
    <col min="15" max="15" width="13.109375" customWidth="1"/>
    <col min="16" max="16" width="15.21875" bestFit="1" customWidth="1"/>
  </cols>
  <sheetData>
    <row r="1" spans="1:21" x14ac:dyDescent="0.3">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t="s">
        <v>716</v>
      </c>
    </row>
    <row r="2" spans="1:21" x14ac:dyDescent="0.3">
      <c r="A2" s="2">
        <v>45808</v>
      </c>
      <c r="B2" t="s">
        <v>20</v>
      </c>
      <c r="C2" t="s">
        <v>25</v>
      </c>
      <c r="D2" t="s">
        <v>654</v>
      </c>
      <c r="E2" t="s">
        <v>656</v>
      </c>
      <c r="F2">
        <v>52.67</v>
      </c>
      <c r="G2">
        <v>9475</v>
      </c>
      <c r="H2">
        <v>595</v>
      </c>
      <c r="I2">
        <v>32</v>
      </c>
      <c r="J2">
        <v>17</v>
      </c>
      <c r="K2">
        <v>1966.7</v>
      </c>
      <c r="L2" t="s">
        <v>671</v>
      </c>
      <c r="M2" t="s">
        <v>676</v>
      </c>
      <c r="N2" t="s">
        <v>681</v>
      </c>
      <c r="O2" t="s">
        <v>685</v>
      </c>
      <c r="P2" t="s">
        <v>695</v>
      </c>
      <c r="Q2" s="6">
        <f>marketingdata[[#This Row],[Clicks]]/marketingdata[[#This Row],[Impressions]]</f>
        <v>6.2796833773087077E-2</v>
      </c>
      <c r="R2" s="6">
        <f>marketingdata[[#This Row],[Conversions]]/marketingdata[[#This Row],[Leads]]</f>
        <v>0.53125</v>
      </c>
      <c r="S2">
        <f>marketingdata[[#This Row],[Ad_Spend (£)]]/marketingdata[[#This Row],[Leads]]</f>
        <v>1.6459375000000001</v>
      </c>
      <c r="T2">
        <f>marketingdata[[#This Row],[Revenue (£)]]/marketingdata[[#This Row],[Ad_Spend (£)]]</f>
        <v>37.340041769508261</v>
      </c>
      <c r="U2" t="str">
        <f>TEXT(marketingdata[[#This Row],[Date]],"mmm")</f>
        <v>May</v>
      </c>
    </row>
    <row r="3" spans="1:21" x14ac:dyDescent="0.3">
      <c r="A3" s="2">
        <v>45834</v>
      </c>
      <c r="B3" t="s">
        <v>20</v>
      </c>
      <c r="C3" t="s">
        <v>26</v>
      </c>
      <c r="D3" t="s">
        <v>654</v>
      </c>
      <c r="E3" t="s">
        <v>657</v>
      </c>
      <c r="F3">
        <v>67.459999999999994</v>
      </c>
      <c r="G3">
        <v>18792</v>
      </c>
      <c r="H3">
        <v>902</v>
      </c>
      <c r="I3">
        <v>13</v>
      </c>
      <c r="J3">
        <v>8</v>
      </c>
      <c r="K3">
        <v>1476.95</v>
      </c>
      <c r="L3" t="s">
        <v>672</v>
      </c>
      <c r="M3" t="s">
        <v>677</v>
      </c>
      <c r="N3" t="s">
        <v>681</v>
      </c>
      <c r="O3" t="s">
        <v>686</v>
      </c>
      <c r="P3" t="s">
        <v>695</v>
      </c>
      <c r="Q3" s="6">
        <f>marketingdata[[#This Row],[Clicks]]/marketingdata[[#This Row],[Impressions]]</f>
        <v>4.7999148573861221E-2</v>
      </c>
      <c r="R3" s="6">
        <f>marketingdata[[#This Row],[Conversions]]/marketingdata[[#This Row],[Leads]]</f>
        <v>0.61538461538461542</v>
      </c>
      <c r="S3">
        <f>marketingdata[[#This Row],[Ad_Spend (£)]]/marketingdata[[#This Row],[Leads]]</f>
        <v>5.1892307692307691</v>
      </c>
      <c r="T3">
        <f>marketingdata[[#This Row],[Revenue (£)]]/marketingdata[[#This Row],[Ad_Spend (£)]]</f>
        <v>21.893714793951975</v>
      </c>
      <c r="U3" t="str">
        <f>TEXT(marketingdata[[#This Row],[Date]],"mmm")</f>
        <v>Jun</v>
      </c>
    </row>
    <row r="4" spans="1:21" x14ac:dyDescent="0.3">
      <c r="A4" s="2">
        <v>45800</v>
      </c>
      <c r="B4" t="s">
        <v>21</v>
      </c>
      <c r="C4" t="s">
        <v>27</v>
      </c>
      <c r="D4" t="s">
        <v>654</v>
      </c>
      <c r="E4" t="s">
        <v>658</v>
      </c>
      <c r="F4">
        <v>292.8</v>
      </c>
      <c r="G4">
        <v>26337</v>
      </c>
      <c r="H4">
        <v>1447</v>
      </c>
      <c r="I4">
        <v>46</v>
      </c>
      <c r="J4">
        <v>43</v>
      </c>
      <c r="K4">
        <v>7290.98</v>
      </c>
      <c r="L4" t="s">
        <v>672</v>
      </c>
      <c r="M4" t="s">
        <v>678</v>
      </c>
      <c r="N4" t="s">
        <v>682</v>
      </c>
      <c r="O4" t="s">
        <v>687</v>
      </c>
      <c r="P4" t="s">
        <v>696</v>
      </c>
      <c r="Q4" s="6">
        <f>marketingdata[[#This Row],[Clicks]]/marketingdata[[#This Row],[Impressions]]</f>
        <v>5.4941716976117251E-2</v>
      </c>
      <c r="R4" s="6">
        <f>marketingdata[[#This Row],[Conversions]]/marketingdata[[#This Row],[Leads]]</f>
        <v>0.93478260869565222</v>
      </c>
      <c r="S4">
        <f>marketingdata[[#This Row],[Ad_Spend (£)]]/marketingdata[[#This Row],[Leads]]</f>
        <v>6.3652173913043484</v>
      </c>
      <c r="T4">
        <f>marketingdata[[#This Row],[Revenue (£)]]/marketingdata[[#This Row],[Ad_Spend (£)]]</f>
        <v>24.900887978142073</v>
      </c>
      <c r="U4" t="str">
        <f>TEXT(marketingdata[[#This Row],[Date]],"mmm")</f>
        <v>May</v>
      </c>
    </row>
    <row r="5" spans="1:21" x14ac:dyDescent="0.3">
      <c r="A5" s="2">
        <v>45835</v>
      </c>
      <c r="B5" t="s">
        <v>20</v>
      </c>
      <c r="C5" t="s">
        <v>28</v>
      </c>
      <c r="D5" t="s">
        <v>655</v>
      </c>
      <c r="E5" t="s">
        <v>656</v>
      </c>
      <c r="F5">
        <v>166.4</v>
      </c>
      <c r="G5">
        <v>25976</v>
      </c>
      <c r="H5">
        <v>76</v>
      </c>
      <c r="I5">
        <v>22</v>
      </c>
      <c r="J5">
        <v>1</v>
      </c>
      <c r="K5">
        <v>163.44</v>
      </c>
      <c r="L5" t="s">
        <v>673</v>
      </c>
      <c r="M5" t="s">
        <v>676</v>
      </c>
      <c r="N5" t="s">
        <v>683</v>
      </c>
      <c r="O5" t="s">
        <v>688</v>
      </c>
      <c r="P5" t="s">
        <v>697</v>
      </c>
      <c r="Q5" s="6">
        <f>marketingdata[[#This Row],[Clicks]]/marketingdata[[#This Row],[Impressions]]</f>
        <v>2.9257776408992916E-3</v>
      </c>
      <c r="R5" s="6">
        <f>marketingdata[[#This Row],[Conversions]]/marketingdata[[#This Row],[Leads]]</f>
        <v>4.5454545454545456E-2</v>
      </c>
      <c r="S5">
        <f>marketingdata[[#This Row],[Ad_Spend (£)]]/marketingdata[[#This Row],[Leads]]</f>
        <v>7.5636363636363635</v>
      </c>
      <c r="T5">
        <f>marketingdata[[#This Row],[Revenue (£)]]/marketingdata[[#This Row],[Ad_Spend (£)]]</f>
        <v>0.98221153846153841</v>
      </c>
      <c r="U5" t="str">
        <f>TEXT(marketingdata[[#This Row],[Date]],"mmm")</f>
        <v>Jun</v>
      </c>
    </row>
    <row r="6" spans="1:21" x14ac:dyDescent="0.3">
      <c r="A6" s="2">
        <v>45792</v>
      </c>
      <c r="B6" t="s">
        <v>22</v>
      </c>
      <c r="C6" t="s">
        <v>29</v>
      </c>
      <c r="D6" t="s">
        <v>655</v>
      </c>
      <c r="E6" t="s">
        <v>659</v>
      </c>
      <c r="F6">
        <v>246.04</v>
      </c>
      <c r="G6">
        <v>9097</v>
      </c>
      <c r="H6">
        <v>68</v>
      </c>
      <c r="I6">
        <v>16</v>
      </c>
      <c r="J6">
        <v>16</v>
      </c>
      <c r="K6">
        <v>1939</v>
      </c>
      <c r="L6" t="s">
        <v>673</v>
      </c>
      <c r="M6" t="s">
        <v>679</v>
      </c>
      <c r="N6" t="s">
        <v>684</v>
      </c>
      <c r="O6" t="s">
        <v>687</v>
      </c>
      <c r="P6" t="s">
        <v>695</v>
      </c>
      <c r="Q6" s="6">
        <f>marketingdata[[#This Row],[Clicks]]/marketingdata[[#This Row],[Impressions]]</f>
        <v>7.4749917555237992E-3</v>
      </c>
      <c r="R6" s="6">
        <f>marketingdata[[#This Row],[Conversions]]/marketingdata[[#This Row],[Leads]]</f>
        <v>1</v>
      </c>
      <c r="S6">
        <f>marketingdata[[#This Row],[Ad_Spend (£)]]/marketingdata[[#This Row],[Leads]]</f>
        <v>15.3775</v>
      </c>
      <c r="T6">
        <f>marketingdata[[#This Row],[Revenue (£)]]/marketingdata[[#This Row],[Ad_Spend (£)]]</f>
        <v>7.8808323849780528</v>
      </c>
      <c r="U6" t="str">
        <f>TEXT(marketingdata[[#This Row],[Date]],"mmm")</f>
        <v>May</v>
      </c>
    </row>
    <row r="7" spans="1:21" x14ac:dyDescent="0.3">
      <c r="A7" s="2">
        <v>45770</v>
      </c>
      <c r="B7" t="s">
        <v>23</v>
      </c>
      <c r="C7" t="s">
        <v>30</v>
      </c>
      <c r="D7" t="s">
        <v>654</v>
      </c>
      <c r="E7" t="s">
        <v>660</v>
      </c>
      <c r="F7">
        <v>32.270000000000003</v>
      </c>
      <c r="G7">
        <v>23457</v>
      </c>
      <c r="H7">
        <v>969</v>
      </c>
      <c r="I7">
        <v>34</v>
      </c>
      <c r="J7">
        <v>20</v>
      </c>
      <c r="K7">
        <v>1849.4</v>
      </c>
      <c r="L7" t="s">
        <v>674</v>
      </c>
      <c r="M7" t="s">
        <v>678</v>
      </c>
      <c r="N7" t="s">
        <v>681</v>
      </c>
      <c r="O7" t="s">
        <v>689</v>
      </c>
      <c r="P7" t="s">
        <v>698</v>
      </c>
      <c r="Q7" s="6">
        <f>marketingdata[[#This Row],[Clicks]]/marketingdata[[#This Row],[Impressions]]</f>
        <v>4.1309630387517587E-2</v>
      </c>
      <c r="R7" s="6">
        <f>marketingdata[[#This Row],[Conversions]]/marketingdata[[#This Row],[Leads]]</f>
        <v>0.58823529411764708</v>
      </c>
      <c r="S7">
        <f>marketingdata[[#This Row],[Ad_Spend (£)]]/marketingdata[[#This Row],[Leads]]</f>
        <v>0.94911764705882362</v>
      </c>
      <c r="T7">
        <f>marketingdata[[#This Row],[Revenue (£)]]/marketingdata[[#This Row],[Ad_Spend (£)]]</f>
        <v>57.310195227765725</v>
      </c>
      <c r="U7" t="str">
        <f>TEXT(marketingdata[[#This Row],[Date]],"mmm")</f>
        <v>Apr</v>
      </c>
    </row>
    <row r="8" spans="1:21" x14ac:dyDescent="0.3">
      <c r="A8" s="2">
        <v>45805</v>
      </c>
      <c r="B8" t="s">
        <v>24</v>
      </c>
      <c r="C8" t="s">
        <v>31</v>
      </c>
      <c r="D8" t="s">
        <v>654</v>
      </c>
      <c r="E8" t="s">
        <v>659</v>
      </c>
      <c r="F8">
        <v>167.11</v>
      </c>
      <c r="G8">
        <v>13516</v>
      </c>
      <c r="H8">
        <v>1241</v>
      </c>
      <c r="I8">
        <v>32</v>
      </c>
      <c r="J8">
        <v>2</v>
      </c>
      <c r="K8">
        <v>378.99</v>
      </c>
      <c r="L8" t="s">
        <v>671</v>
      </c>
      <c r="M8" t="s">
        <v>679</v>
      </c>
      <c r="N8" t="s">
        <v>682</v>
      </c>
      <c r="O8" t="s">
        <v>690</v>
      </c>
      <c r="P8" t="s">
        <v>698</v>
      </c>
      <c r="Q8" s="6">
        <f>marketingdata[[#This Row],[Clicks]]/marketingdata[[#This Row],[Impressions]]</f>
        <v>9.1817105652559933E-2</v>
      </c>
      <c r="R8" s="6">
        <f>marketingdata[[#This Row],[Conversions]]/marketingdata[[#This Row],[Leads]]</f>
        <v>6.25E-2</v>
      </c>
      <c r="S8">
        <f>marketingdata[[#This Row],[Ad_Spend (£)]]/marketingdata[[#This Row],[Leads]]</f>
        <v>5.2221875000000004</v>
      </c>
      <c r="T8">
        <f>marketingdata[[#This Row],[Revenue (£)]]/marketingdata[[#This Row],[Ad_Spend (£)]]</f>
        <v>2.2679073664053617</v>
      </c>
      <c r="U8" t="str">
        <f>TEXT(marketingdata[[#This Row],[Date]],"mmm")</f>
        <v>May</v>
      </c>
    </row>
    <row r="9" spans="1:21" x14ac:dyDescent="0.3">
      <c r="A9" s="2">
        <v>45770</v>
      </c>
      <c r="B9" t="s">
        <v>24</v>
      </c>
      <c r="C9" t="s">
        <v>32</v>
      </c>
      <c r="D9" t="s">
        <v>654</v>
      </c>
      <c r="E9" t="s">
        <v>661</v>
      </c>
      <c r="F9">
        <v>272.88</v>
      </c>
      <c r="G9">
        <v>7135</v>
      </c>
      <c r="H9">
        <v>487</v>
      </c>
      <c r="I9">
        <v>33</v>
      </c>
      <c r="J9">
        <v>25</v>
      </c>
      <c r="K9">
        <v>4189.22</v>
      </c>
      <c r="L9" t="s">
        <v>672</v>
      </c>
      <c r="M9" t="s">
        <v>677</v>
      </c>
      <c r="N9" t="s">
        <v>684</v>
      </c>
      <c r="O9" t="s">
        <v>691</v>
      </c>
      <c r="P9" t="s">
        <v>699</v>
      </c>
      <c r="Q9" s="6">
        <f>marketingdata[[#This Row],[Clicks]]/marketingdata[[#This Row],[Impressions]]</f>
        <v>6.8255080588647515E-2</v>
      </c>
      <c r="R9" s="6">
        <f>marketingdata[[#This Row],[Conversions]]/marketingdata[[#This Row],[Leads]]</f>
        <v>0.75757575757575757</v>
      </c>
      <c r="S9">
        <f>marketingdata[[#This Row],[Ad_Spend (£)]]/marketingdata[[#This Row],[Leads]]</f>
        <v>8.2690909090909095</v>
      </c>
      <c r="T9">
        <f>marketingdata[[#This Row],[Revenue (£)]]/marketingdata[[#This Row],[Ad_Spend (£)]]</f>
        <v>15.35187628261507</v>
      </c>
      <c r="U9" t="str">
        <f>TEXT(marketingdata[[#This Row],[Date]],"mmm")</f>
        <v>Apr</v>
      </c>
    </row>
    <row r="10" spans="1:21" x14ac:dyDescent="0.3">
      <c r="A10" s="2">
        <v>45821</v>
      </c>
      <c r="B10" t="s">
        <v>20</v>
      </c>
      <c r="C10" t="s">
        <v>33</v>
      </c>
      <c r="D10" t="s">
        <v>654</v>
      </c>
      <c r="E10" t="s">
        <v>662</v>
      </c>
      <c r="F10">
        <v>152.63999999999999</v>
      </c>
      <c r="G10">
        <v>12338</v>
      </c>
      <c r="H10">
        <v>770</v>
      </c>
      <c r="I10">
        <v>10</v>
      </c>
      <c r="J10">
        <v>0</v>
      </c>
      <c r="K10">
        <v>0</v>
      </c>
      <c r="L10" t="s">
        <v>672</v>
      </c>
      <c r="M10" t="s">
        <v>679</v>
      </c>
      <c r="N10" t="s">
        <v>683</v>
      </c>
      <c r="O10" t="s">
        <v>692</v>
      </c>
      <c r="P10" t="s">
        <v>696</v>
      </c>
      <c r="Q10" s="6">
        <f>marketingdata[[#This Row],[Clicks]]/marketingdata[[#This Row],[Impressions]]</f>
        <v>6.2408818284973251E-2</v>
      </c>
      <c r="R10" s="6">
        <f>marketingdata[[#This Row],[Conversions]]/marketingdata[[#This Row],[Leads]]</f>
        <v>0</v>
      </c>
      <c r="S10">
        <f>marketingdata[[#This Row],[Ad_Spend (£)]]/marketingdata[[#This Row],[Leads]]</f>
        <v>15.263999999999999</v>
      </c>
      <c r="T10">
        <f>marketingdata[[#This Row],[Revenue (£)]]/marketingdata[[#This Row],[Ad_Spend (£)]]</f>
        <v>0</v>
      </c>
      <c r="U10" t="str">
        <f>TEXT(marketingdata[[#This Row],[Date]],"mmm")</f>
        <v>Jun</v>
      </c>
    </row>
    <row r="11" spans="1:21" x14ac:dyDescent="0.3">
      <c r="A11" s="2">
        <v>45756</v>
      </c>
      <c r="B11" t="s">
        <v>24</v>
      </c>
      <c r="C11" t="s">
        <v>34</v>
      </c>
      <c r="D11" t="s">
        <v>655</v>
      </c>
      <c r="E11" t="s">
        <v>663</v>
      </c>
      <c r="F11">
        <v>194.76</v>
      </c>
      <c r="G11">
        <v>2214</v>
      </c>
      <c r="H11">
        <v>167</v>
      </c>
      <c r="I11">
        <v>41</v>
      </c>
      <c r="J11">
        <v>24</v>
      </c>
      <c r="K11">
        <v>2472.63</v>
      </c>
      <c r="L11" t="s">
        <v>671</v>
      </c>
      <c r="M11" t="s">
        <v>680</v>
      </c>
      <c r="N11" t="s">
        <v>682</v>
      </c>
      <c r="O11" t="s">
        <v>692</v>
      </c>
      <c r="P11" t="s">
        <v>699</v>
      </c>
      <c r="Q11" s="6">
        <f>marketingdata[[#This Row],[Clicks]]/marketingdata[[#This Row],[Impressions]]</f>
        <v>7.5429087624209579E-2</v>
      </c>
      <c r="R11" s="6">
        <f>marketingdata[[#This Row],[Conversions]]/marketingdata[[#This Row],[Leads]]</f>
        <v>0.58536585365853655</v>
      </c>
      <c r="S11">
        <f>marketingdata[[#This Row],[Ad_Spend (£)]]/marketingdata[[#This Row],[Leads]]</f>
        <v>4.7502439024390242</v>
      </c>
      <c r="T11">
        <f>marketingdata[[#This Row],[Revenue (£)]]/marketingdata[[#This Row],[Ad_Spend (£)]]</f>
        <v>12.695779420825632</v>
      </c>
      <c r="U11" t="str">
        <f>TEXT(marketingdata[[#This Row],[Date]],"mmm")</f>
        <v>Apr</v>
      </c>
    </row>
    <row r="12" spans="1:21" x14ac:dyDescent="0.3">
      <c r="A12" s="2">
        <v>45808</v>
      </c>
      <c r="B12" t="s">
        <v>20</v>
      </c>
      <c r="C12" t="s">
        <v>35</v>
      </c>
      <c r="D12" t="s">
        <v>654</v>
      </c>
      <c r="E12" t="s">
        <v>664</v>
      </c>
      <c r="F12">
        <v>294.36</v>
      </c>
      <c r="G12">
        <v>24908</v>
      </c>
      <c r="H12">
        <v>2373</v>
      </c>
      <c r="I12">
        <v>33</v>
      </c>
      <c r="J12">
        <v>33</v>
      </c>
      <c r="K12">
        <v>6350.32</v>
      </c>
      <c r="L12" t="s">
        <v>672</v>
      </c>
      <c r="M12" t="s">
        <v>678</v>
      </c>
      <c r="N12" t="s">
        <v>682</v>
      </c>
      <c r="O12" t="s">
        <v>688</v>
      </c>
      <c r="P12" t="s">
        <v>696</v>
      </c>
      <c r="Q12" s="6">
        <f>marketingdata[[#This Row],[Clicks]]/marketingdata[[#This Row],[Impressions]]</f>
        <v>9.5270595792516455E-2</v>
      </c>
      <c r="R12" s="6">
        <f>marketingdata[[#This Row],[Conversions]]/marketingdata[[#This Row],[Leads]]</f>
        <v>1</v>
      </c>
      <c r="S12">
        <f>marketingdata[[#This Row],[Ad_Spend (£)]]/marketingdata[[#This Row],[Leads]]</f>
        <v>8.92</v>
      </c>
      <c r="T12">
        <f>marketingdata[[#This Row],[Revenue (£)]]/marketingdata[[#This Row],[Ad_Spend (£)]]</f>
        <v>21.57331159124881</v>
      </c>
      <c r="U12" t="str">
        <f>TEXT(marketingdata[[#This Row],[Date]],"mmm")</f>
        <v>May</v>
      </c>
    </row>
    <row r="13" spans="1:21" x14ac:dyDescent="0.3">
      <c r="A13" s="2">
        <v>45783</v>
      </c>
      <c r="B13" t="s">
        <v>20</v>
      </c>
      <c r="C13" t="s">
        <v>36</v>
      </c>
      <c r="D13" t="s">
        <v>654</v>
      </c>
      <c r="E13" t="s">
        <v>660</v>
      </c>
      <c r="F13">
        <v>22.85</v>
      </c>
      <c r="G13">
        <v>11587</v>
      </c>
      <c r="H13">
        <v>714</v>
      </c>
      <c r="I13">
        <v>48</v>
      </c>
      <c r="J13">
        <v>36</v>
      </c>
      <c r="K13">
        <v>3514.42</v>
      </c>
      <c r="L13" t="s">
        <v>674</v>
      </c>
      <c r="M13" t="s">
        <v>678</v>
      </c>
      <c r="N13" t="s">
        <v>681</v>
      </c>
      <c r="O13" t="s">
        <v>689</v>
      </c>
      <c r="P13" t="s">
        <v>698</v>
      </c>
      <c r="Q13" s="6">
        <f>marketingdata[[#This Row],[Clicks]]/marketingdata[[#This Row],[Impressions]]</f>
        <v>6.1620781910762062E-2</v>
      </c>
      <c r="R13" s="6">
        <f>marketingdata[[#This Row],[Conversions]]/marketingdata[[#This Row],[Leads]]</f>
        <v>0.75</v>
      </c>
      <c r="S13">
        <f>marketingdata[[#This Row],[Ad_Spend (£)]]/marketingdata[[#This Row],[Leads]]</f>
        <v>0.4760416666666667</v>
      </c>
      <c r="T13">
        <f>marketingdata[[#This Row],[Revenue (£)]]/marketingdata[[#This Row],[Ad_Spend (£)]]</f>
        <v>153.80393873085339</v>
      </c>
      <c r="U13" t="str">
        <f>TEXT(marketingdata[[#This Row],[Date]],"mmm")</f>
        <v>May</v>
      </c>
    </row>
    <row r="14" spans="1:21" x14ac:dyDescent="0.3">
      <c r="A14" s="2">
        <v>45803</v>
      </c>
      <c r="B14" t="s">
        <v>22</v>
      </c>
      <c r="C14" t="s">
        <v>37</v>
      </c>
      <c r="D14" t="s">
        <v>655</v>
      </c>
      <c r="E14" t="s">
        <v>658</v>
      </c>
      <c r="F14">
        <v>224.18</v>
      </c>
      <c r="G14">
        <v>4905</v>
      </c>
      <c r="H14">
        <v>158</v>
      </c>
      <c r="I14">
        <v>30</v>
      </c>
      <c r="J14">
        <v>2</v>
      </c>
      <c r="K14">
        <v>89.73</v>
      </c>
      <c r="L14" t="s">
        <v>674</v>
      </c>
      <c r="M14" t="s">
        <v>678</v>
      </c>
      <c r="N14" t="s">
        <v>682</v>
      </c>
      <c r="O14" t="s">
        <v>687</v>
      </c>
      <c r="P14" t="s">
        <v>697</v>
      </c>
      <c r="Q14" s="6">
        <f>marketingdata[[#This Row],[Clicks]]/marketingdata[[#This Row],[Impressions]]</f>
        <v>3.2212028542303775E-2</v>
      </c>
      <c r="R14" s="6">
        <f>marketingdata[[#This Row],[Conversions]]/marketingdata[[#This Row],[Leads]]</f>
        <v>6.6666666666666666E-2</v>
      </c>
      <c r="S14">
        <f>marketingdata[[#This Row],[Ad_Spend (£)]]/marketingdata[[#This Row],[Leads]]</f>
        <v>7.472666666666667</v>
      </c>
      <c r="T14">
        <f>marketingdata[[#This Row],[Revenue (£)]]/marketingdata[[#This Row],[Ad_Spend (£)]]</f>
        <v>0.40025872067088947</v>
      </c>
      <c r="U14" t="str">
        <f>TEXT(marketingdata[[#This Row],[Date]],"mmm")</f>
        <v>May</v>
      </c>
    </row>
    <row r="15" spans="1:21" x14ac:dyDescent="0.3">
      <c r="A15" s="2">
        <v>45807</v>
      </c>
      <c r="B15" t="s">
        <v>21</v>
      </c>
      <c r="C15" t="s">
        <v>38</v>
      </c>
      <c r="D15" t="s">
        <v>654</v>
      </c>
      <c r="E15" t="s">
        <v>661</v>
      </c>
      <c r="F15">
        <v>286.95</v>
      </c>
      <c r="G15">
        <v>21006</v>
      </c>
      <c r="H15">
        <v>146</v>
      </c>
      <c r="I15">
        <v>49</v>
      </c>
      <c r="J15">
        <v>18</v>
      </c>
      <c r="K15">
        <v>1317.73</v>
      </c>
      <c r="L15" t="s">
        <v>675</v>
      </c>
      <c r="M15" t="s">
        <v>677</v>
      </c>
      <c r="N15" t="s">
        <v>682</v>
      </c>
      <c r="O15" t="s">
        <v>690</v>
      </c>
      <c r="P15" t="s">
        <v>695</v>
      </c>
      <c r="Q15" s="6">
        <f>marketingdata[[#This Row],[Clicks]]/marketingdata[[#This Row],[Impressions]]</f>
        <v>6.9503951252023232E-3</v>
      </c>
      <c r="R15" s="6">
        <f>marketingdata[[#This Row],[Conversions]]/marketingdata[[#This Row],[Leads]]</f>
        <v>0.36734693877551022</v>
      </c>
      <c r="S15">
        <f>marketingdata[[#This Row],[Ad_Spend (£)]]/marketingdata[[#This Row],[Leads]]</f>
        <v>5.8561224489795913</v>
      </c>
      <c r="T15">
        <f>marketingdata[[#This Row],[Revenue (£)]]/marketingdata[[#This Row],[Ad_Spend (£)]]</f>
        <v>4.5921937619794395</v>
      </c>
      <c r="U15" t="str">
        <f>TEXT(marketingdata[[#This Row],[Date]],"mmm")</f>
        <v>May</v>
      </c>
    </row>
    <row r="16" spans="1:21" x14ac:dyDescent="0.3">
      <c r="A16" s="2">
        <v>45775</v>
      </c>
      <c r="B16" t="s">
        <v>20</v>
      </c>
      <c r="C16" t="s">
        <v>39</v>
      </c>
      <c r="D16" t="s">
        <v>655</v>
      </c>
      <c r="E16" t="s">
        <v>665</v>
      </c>
      <c r="F16">
        <v>176.14</v>
      </c>
      <c r="G16">
        <v>8657</v>
      </c>
      <c r="H16">
        <v>531</v>
      </c>
      <c r="I16">
        <v>25</v>
      </c>
      <c r="J16">
        <v>17</v>
      </c>
      <c r="K16">
        <v>2954.58</v>
      </c>
      <c r="L16" t="s">
        <v>675</v>
      </c>
      <c r="M16" t="s">
        <v>680</v>
      </c>
      <c r="N16" t="s">
        <v>684</v>
      </c>
      <c r="O16" t="s">
        <v>687</v>
      </c>
      <c r="P16" t="s">
        <v>695</v>
      </c>
      <c r="Q16" s="6">
        <f>marketingdata[[#This Row],[Clicks]]/marketingdata[[#This Row],[Impressions]]</f>
        <v>6.1337645835739862E-2</v>
      </c>
      <c r="R16" s="6">
        <f>marketingdata[[#This Row],[Conversions]]/marketingdata[[#This Row],[Leads]]</f>
        <v>0.68</v>
      </c>
      <c r="S16">
        <f>marketingdata[[#This Row],[Ad_Spend (£)]]/marketingdata[[#This Row],[Leads]]</f>
        <v>7.0455999999999994</v>
      </c>
      <c r="T16">
        <f>marketingdata[[#This Row],[Revenue (£)]]/marketingdata[[#This Row],[Ad_Spend (£)]]</f>
        <v>16.774043374588395</v>
      </c>
      <c r="U16" t="str">
        <f>TEXT(marketingdata[[#This Row],[Date]],"mmm")</f>
        <v>Apr</v>
      </c>
    </row>
    <row r="17" spans="1:21" x14ac:dyDescent="0.3">
      <c r="A17" s="2">
        <v>45817</v>
      </c>
      <c r="B17" t="s">
        <v>22</v>
      </c>
      <c r="C17" t="s">
        <v>40</v>
      </c>
      <c r="D17" t="s">
        <v>655</v>
      </c>
      <c r="E17" t="s">
        <v>666</v>
      </c>
      <c r="F17">
        <v>103.7</v>
      </c>
      <c r="G17">
        <v>22096</v>
      </c>
      <c r="H17">
        <v>2181</v>
      </c>
      <c r="I17">
        <v>43</v>
      </c>
      <c r="J17">
        <v>7</v>
      </c>
      <c r="K17">
        <v>1076.23</v>
      </c>
      <c r="L17" t="s">
        <v>671</v>
      </c>
      <c r="M17" t="s">
        <v>676</v>
      </c>
      <c r="N17" t="s">
        <v>683</v>
      </c>
      <c r="O17" t="s">
        <v>689</v>
      </c>
      <c r="P17" t="s">
        <v>696</v>
      </c>
      <c r="Q17" s="6">
        <f>marketingdata[[#This Row],[Clicks]]/marketingdata[[#This Row],[Impressions]]</f>
        <v>9.8705648081100647E-2</v>
      </c>
      <c r="R17" s="6">
        <f>marketingdata[[#This Row],[Conversions]]/marketingdata[[#This Row],[Leads]]</f>
        <v>0.16279069767441862</v>
      </c>
      <c r="S17">
        <f>marketingdata[[#This Row],[Ad_Spend (£)]]/marketingdata[[#This Row],[Leads]]</f>
        <v>2.4116279069767441</v>
      </c>
      <c r="T17">
        <f>marketingdata[[#This Row],[Revenue (£)]]/marketingdata[[#This Row],[Ad_Spend (£)]]</f>
        <v>10.378302796528446</v>
      </c>
      <c r="U17" t="str">
        <f>TEXT(marketingdata[[#This Row],[Date]],"mmm")</f>
        <v>Jun</v>
      </c>
    </row>
    <row r="18" spans="1:21" x14ac:dyDescent="0.3">
      <c r="A18" s="2">
        <v>45771</v>
      </c>
      <c r="B18" t="s">
        <v>24</v>
      </c>
      <c r="C18" t="s">
        <v>41</v>
      </c>
      <c r="D18" t="s">
        <v>655</v>
      </c>
      <c r="E18" t="s">
        <v>666</v>
      </c>
      <c r="F18">
        <v>226.69</v>
      </c>
      <c r="G18">
        <v>25057</v>
      </c>
      <c r="H18">
        <v>1289</v>
      </c>
      <c r="I18">
        <v>40</v>
      </c>
      <c r="J18">
        <v>34</v>
      </c>
      <c r="K18">
        <v>4861.3100000000004</v>
      </c>
      <c r="L18" t="s">
        <v>675</v>
      </c>
      <c r="M18" t="s">
        <v>676</v>
      </c>
      <c r="N18" t="s">
        <v>681</v>
      </c>
      <c r="O18" t="s">
        <v>689</v>
      </c>
      <c r="P18" t="s">
        <v>696</v>
      </c>
      <c r="Q18" s="6">
        <f>marketingdata[[#This Row],[Clicks]]/marketingdata[[#This Row],[Impressions]]</f>
        <v>5.1442710619786884E-2</v>
      </c>
      <c r="R18" s="6">
        <f>marketingdata[[#This Row],[Conversions]]/marketingdata[[#This Row],[Leads]]</f>
        <v>0.85</v>
      </c>
      <c r="S18">
        <f>marketingdata[[#This Row],[Ad_Spend (£)]]/marketingdata[[#This Row],[Leads]]</f>
        <v>5.6672500000000001</v>
      </c>
      <c r="T18">
        <f>marketingdata[[#This Row],[Revenue (£)]]/marketingdata[[#This Row],[Ad_Spend (£)]]</f>
        <v>21.444748334730249</v>
      </c>
      <c r="U18" t="str">
        <f>TEXT(marketingdata[[#This Row],[Date]],"mmm")</f>
        <v>Apr</v>
      </c>
    </row>
    <row r="19" spans="1:21" x14ac:dyDescent="0.3">
      <c r="A19" s="2">
        <v>45823</v>
      </c>
      <c r="B19" t="s">
        <v>23</v>
      </c>
      <c r="C19" t="s">
        <v>42</v>
      </c>
      <c r="D19" t="s">
        <v>654</v>
      </c>
      <c r="E19" t="s">
        <v>663</v>
      </c>
      <c r="F19">
        <v>112.41</v>
      </c>
      <c r="G19">
        <v>19741</v>
      </c>
      <c r="H19">
        <v>883</v>
      </c>
      <c r="I19">
        <v>46</v>
      </c>
      <c r="J19">
        <v>24</v>
      </c>
      <c r="K19">
        <v>3062.78</v>
      </c>
      <c r="L19" t="s">
        <v>675</v>
      </c>
      <c r="M19" t="s">
        <v>680</v>
      </c>
      <c r="N19" t="s">
        <v>683</v>
      </c>
      <c r="O19" t="s">
        <v>691</v>
      </c>
      <c r="P19" t="s">
        <v>696</v>
      </c>
      <c r="Q19" s="6">
        <f>marketingdata[[#This Row],[Clicks]]/marketingdata[[#This Row],[Impressions]]</f>
        <v>4.4729243705992607E-2</v>
      </c>
      <c r="R19" s="6">
        <f>marketingdata[[#This Row],[Conversions]]/marketingdata[[#This Row],[Leads]]</f>
        <v>0.52173913043478259</v>
      </c>
      <c r="S19">
        <f>marketingdata[[#This Row],[Ad_Spend (£)]]/marketingdata[[#This Row],[Leads]]</f>
        <v>2.443695652173913</v>
      </c>
      <c r="T19">
        <f>marketingdata[[#This Row],[Revenue (£)]]/marketingdata[[#This Row],[Ad_Spend (£)]]</f>
        <v>27.246508317765326</v>
      </c>
      <c r="U19" t="str">
        <f>TEXT(marketingdata[[#This Row],[Date]],"mmm")</f>
        <v>Jun</v>
      </c>
    </row>
    <row r="20" spans="1:21" x14ac:dyDescent="0.3">
      <c r="A20" s="2">
        <v>45826</v>
      </c>
      <c r="B20" t="s">
        <v>22</v>
      </c>
      <c r="C20" t="s">
        <v>43</v>
      </c>
      <c r="D20" t="s">
        <v>655</v>
      </c>
      <c r="E20" t="s">
        <v>656</v>
      </c>
      <c r="F20">
        <v>122.28</v>
      </c>
      <c r="G20">
        <v>17496</v>
      </c>
      <c r="H20">
        <v>365</v>
      </c>
      <c r="I20">
        <v>45</v>
      </c>
      <c r="J20">
        <v>40</v>
      </c>
      <c r="K20">
        <v>1482.49</v>
      </c>
      <c r="L20" t="s">
        <v>675</v>
      </c>
      <c r="M20" t="s">
        <v>676</v>
      </c>
      <c r="N20" t="s">
        <v>683</v>
      </c>
      <c r="O20" t="s">
        <v>685</v>
      </c>
      <c r="P20" t="s">
        <v>695</v>
      </c>
      <c r="Q20" s="6">
        <f>marketingdata[[#This Row],[Clicks]]/marketingdata[[#This Row],[Impressions]]</f>
        <v>2.086191129401006E-2</v>
      </c>
      <c r="R20" s="6">
        <f>marketingdata[[#This Row],[Conversions]]/marketingdata[[#This Row],[Leads]]</f>
        <v>0.88888888888888884</v>
      </c>
      <c r="S20">
        <f>marketingdata[[#This Row],[Ad_Spend (£)]]/marketingdata[[#This Row],[Leads]]</f>
        <v>2.7173333333333334</v>
      </c>
      <c r="T20">
        <f>marketingdata[[#This Row],[Revenue (£)]]/marketingdata[[#This Row],[Ad_Spend (£)]]</f>
        <v>12.123732417402682</v>
      </c>
      <c r="U20" t="str">
        <f>TEXT(marketingdata[[#This Row],[Date]],"mmm")</f>
        <v>Jun</v>
      </c>
    </row>
    <row r="21" spans="1:21" x14ac:dyDescent="0.3">
      <c r="A21" s="2">
        <v>45764</v>
      </c>
      <c r="B21" t="s">
        <v>23</v>
      </c>
      <c r="C21" t="s">
        <v>44</v>
      </c>
      <c r="D21" t="s">
        <v>655</v>
      </c>
      <c r="E21" t="s">
        <v>667</v>
      </c>
      <c r="F21">
        <v>42.04</v>
      </c>
      <c r="G21">
        <v>6071</v>
      </c>
      <c r="H21">
        <v>307</v>
      </c>
      <c r="I21">
        <v>50</v>
      </c>
      <c r="J21">
        <v>11</v>
      </c>
      <c r="K21">
        <v>1944.8</v>
      </c>
      <c r="L21" t="s">
        <v>674</v>
      </c>
      <c r="M21" t="s">
        <v>677</v>
      </c>
      <c r="N21" t="s">
        <v>684</v>
      </c>
      <c r="O21" t="s">
        <v>686</v>
      </c>
      <c r="P21" t="s">
        <v>698</v>
      </c>
      <c r="Q21" s="6">
        <f>marketingdata[[#This Row],[Clicks]]/marketingdata[[#This Row],[Impressions]]</f>
        <v>5.0568275407675833E-2</v>
      </c>
      <c r="R21" s="6">
        <f>marketingdata[[#This Row],[Conversions]]/marketingdata[[#This Row],[Leads]]</f>
        <v>0.22</v>
      </c>
      <c r="S21">
        <f>marketingdata[[#This Row],[Ad_Spend (£)]]/marketingdata[[#This Row],[Leads]]</f>
        <v>0.84079999999999999</v>
      </c>
      <c r="T21">
        <f>marketingdata[[#This Row],[Revenue (£)]]/marketingdata[[#This Row],[Ad_Spend (£)]]</f>
        <v>46.26070409134158</v>
      </c>
      <c r="U21" t="str">
        <f>TEXT(marketingdata[[#This Row],[Date]],"mmm")</f>
        <v>Apr</v>
      </c>
    </row>
    <row r="22" spans="1:21" x14ac:dyDescent="0.3">
      <c r="A22" s="2">
        <v>45786</v>
      </c>
      <c r="B22" t="s">
        <v>20</v>
      </c>
      <c r="C22" t="s">
        <v>45</v>
      </c>
      <c r="D22" t="s">
        <v>654</v>
      </c>
      <c r="E22" t="s">
        <v>667</v>
      </c>
      <c r="F22">
        <v>48.32</v>
      </c>
      <c r="G22">
        <v>8572</v>
      </c>
      <c r="H22">
        <v>341</v>
      </c>
      <c r="I22">
        <v>22</v>
      </c>
      <c r="J22">
        <v>19</v>
      </c>
      <c r="K22">
        <v>2943.1</v>
      </c>
      <c r="L22" t="s">
        <v>672</v>
      </c>
      <c r="M22" t="s">
        <v>677</v>
      </c>
      <c r="N22" t="s">
        <v>684</v>
      </c>
      <c r="O22" t="s">
        <v>692</v>
      </c>
      <c r="P22" t="s">
        <v>696</v>
      </c>
      <c r="Q22" s="6">
        <f>marketingdata[[#This Row],[Clicks]]/marketingdata[[#This Row],[Impressions]]</f>
        <v>3.9780681287914142E-2</v>
      </c>
      <c r="R22" s="6">
        <f>marketingdata[[#This Row],[Conversions]]/marketingdata[[#This Row],[Leads]]</f>
        <v>0.86363636363636365</v>
      </c>
      <c r="S22">
        <f>marketingdata[[#This Row],[Ad_Spend (£)]]/marketingdata[[#This Row],[Leads]]</f>
        <v>2.1963636363636363</v>
      </c>
      <c r="T22">
        <f>marketingdata[[#This Row],[Revenue (£)]]/marketingdata[[#This Row],[Ad_Spend (£)]]</f>
        <v>60.908526490066222</v>
      </c>
      <c r="U22" t="str">
        <f>TEXT(marketingdata[[#This Row],[Date]],"mmm")</f>
        <v>May</v>
      </c>
    </row>
    <row r="23" spans="1:21" x14ac:dyDescent="0.3">
      <c r="A23" s="2">
        <v>45805</v>
      </c>
      <c r="B23" t="s">
        <v>23</v>
      </c>
      <c r="C23" t="s">
        <v>46</v>
      </c>
      <c r="D23" t="s">
        <v>654</v>
      </c>
      <c r="E23" t="s">
        <v>659</v>
      </c>
      <c r="F23">
        <v>122.68</v>
      </c>
      <c r="G23">
        <v>27890</v>
      </c>
      <c r="H23">
        <v>2739</v>
      </c>
      <c r="I23">
        <v>23</v>
      </c>
      <c r="J23">
        <v>17</v>
      </c>
      <c r="K23">
        <v>2733.1</v>
      </c>
      <c r="L23" t="s">
        <v>672</v>
      </c>
      <c r="M23" t="s">
        <v>679</v>
      </c>
      <c r="N23" t="s">
        <v>684</v>
      </c>
      <c r="O23" t="s">
        <v>689</v>
      </c>
      <c r="P23" t="s">
        <v>698</v>
      </c>
      <c r="Q23" s="6">
        <f>marketingdata[[#This Row],[Clicks]]/marketingdata[[#This Row],[Impressions]]</f>
        <v>9.8207242739333095E-2</v>
      </c>
      <c r="R23" s="6">
        <f>marketingdata[[#This Row],[Conversions]]/marketingdata[[#This Row],[Leads]]</f>
        <v>0.73913043478260865</v>
      </c>
      <c r="S23">
        <f>marketingdata[[#This Row],[Ad_Spend (£)]]/marketingdata[[#This Row],[Leads]]</f>
        <v>5.3339130434782609</v>
      </c>
      <c r="T23">
        <f>marketingdata[[#This Row],[Revenue (£)]]/marketingdata[[#This Row],[Ad_Spend (£)]]</f>
        <v>22.278284969025105</v>
      </c>
      <c r="U23" t="str">
        <f>TEXT(marketingdata[[#This Row],[Date]],"mmm")</f>
        <v>May</v>
      </c>
    </row>
    <row r="24" spans="1:21" x14ac:dyDescent="0.3">
      <c r="A24" s="2">
        <v>45791</v>
      </c>
      <c r="B24" t="s">
        <v>20</v>
      </c>
      <c r="C24" t="s">
        <v>47</v>
      </c>
      <c r="D24" t="s">
        <v>654</v>
      </c>
      <c r="E24" t="s">
        <v>668</v>
      </c>
      <c r="F24">
        <v>96.96</v>
      </c>
      <c r="G24">
        <v>4337</v>
      </c>
      <c r="H24">
        <v>284</v>
      </c>
      <c r="I24">
        <v>15</v>
      </c>
      <c r="J24">
        <v>4</v>
      </c>
      <c r="K24">
        <v>149.4</v>
      </c>
      <c r="L24" t="s">
        <v>671</v>
      </c>
      <c r="M24" t="s">
        <v>680</v>
      </c>
      <c r="N24" t="s">
        <v>681</v>
      </c>
      <c r="O24" t="s">
        <v>691</v>
      </c>
      <c r="P24" t="s">
        <v>699</v>
      </c>
      <c r="Q24" s="6">
        <f>marketingdata[[#This Row],[Clicks]]/marketingdata[[#This Row],[Impressions]]</f>
        <v>6.5483052801475677E-2</v>
      </c>
      <c r="R24" s="6">
        <f>marketingdata[[#This Row],[Conversions]]/marketingdata[[#This Row],[Leads]]</f>
        <v>0.26666666666666666</v>
      </c>
      <c r="S24">
        <f>marketingdata[[#This Row],[Ad_Spend (£)]]/marketingdata[[#This Row],[Leads]]</f>
        <v>6.4639999999999995</v>
      </c>
      <c r="T24">
        <f>marketingdata[[#This Row],[Revenue (£)]]/marketingdata[[#This Row],[Ad_Spend (£)]]</f>
        <v>1.540841584158416</v>
      </c>
      <c r="U24" t="str">
        <f>TEXT(marketingdata[[#This Row],[Date]],"mmm")</f>
        <v>May</v>
      </c>
    </row>
    <row r="25" spans="1:21" x14ac:dyDescent="0.3">
      <c r="A25" s="2">
        <v>45831</v>
      </c>
      <c r="B25" t="s">
        <v>21</v>
      </c>
      <c r="C25" t="s">
        <v>48</v>
      </c>
      <c r="D25" t="s">
        <v>654</v>
      </c>
      <c r="E25" t="s">
        <v>668</v>
      </c>
      <c r="F25">
        <v>75.05</v>
      </c>
      <c r="G25">
        <v>8824</v>
      </c>
      <c r="H25">
        <v>796</v>
      </c>
      <c r="I25">
        <v>42</v>
      </c>
      <c r="J25">
        <v>32</v>
      </c>
      <c r="K25">
        <v>1708.46</v>
      </c>
      <c r="L25" t="s">
        <v>672</v>
      </c>
      <c r="M25" t="s">
        <v>680</v>
      </c>
      <c r="N25" t="s">
        <v>682</v>
      </c>
      <c r="O25" t="s">
        <v>689</v>
      </c>
      <c r="P25" t="s">
        <v>695</v>
      </c>
      <c r="Q25" s="6">
        <f>marketingdata[[#This Row],[Clicks]]/marketingdata[[#This Row],[Impressions]]</f>
        <v>9.0208522212148687E-2</v>
      </c>
      <c r="R25" s="6">
        <f>marketingdata[[#This Row],[Conversions]]/marketingdata[[#This Row],[Leads]]</f>
        <v>0.76190476190476186</v>
      </c>
      <c r="S25">
        <f>marketingdata[[#This Row],[Ad_Spend (£)]]/marketingdata[[#This Row],[Leads]]</f>
        <v>1.7869047619047618</v>
      </c>
      <c r="T25">
        <f>marketingdata[[#This Row],[Revenue (£)]]/marketingdata[[#This Row],[Ad_Spend (£)]]</f>
        <v>22.76429047301799</v>
      </c>
      <c r="U25" t="str">
        <f>TEXT(marketingdata[[#This Row],[Date]],"mmm")</f>
        <v>Jun</v>
      </c>
    </row>
    <row r="26" spans="1:21" x14ac:dyDescent="0.3">
      <c r="A26" s="2">
        <v>45815</v>
      </c>
      <c r="B26" t="s">
        <v>22</v>
      </c>
      <c r="C26" t="s">
        <v>49</v>
      </c>
      <c r="D26" t="s">
        <v>654</v>
      </c>
      <c r="E26" t="s">
        <v>661</v>
      </c>
      <c r="F26">
        <v>275.95</v>
      </c>
      <c r="G26">
        <v>11583</v>
      </c>
      <c r="H26">
        <v>326</v>
      </c>
      <c r="I26">
        <v>24</v>
      </c>
      <c r="J26">
        <v>17</v>
      </c>
      <c r="K26">
        <v>1825.3</v>
      </c>
      <c r="L26" t="s">
        <v>674</v>
      </c>
      <c r="M26" t="s">
        <v>677</v>
      </c>
      <c r="N26" t="s">
        <v>683</v>
      </c>
      <c r="O26" t="s">
        <v>693</v>
      </c>
      <c r="P26" t="s">
        <v>697</v>
      </c>
      <c r="Q26" s="6">
        <f>marketingdata[[#This Row],[Clicks]]/marketingdata[[#This Row],[Impressions]]</f>
        <v>2.8144694811361479E-2</v>
      </c>
      <c r="R26" s="6">
        <f>marketingdata[[#This Row],[Conversions]]/marketingdata[[#This Row],[Leads]]</f>
        <v>0.70833333333333337</v>
      </c>
      <c r="S26">
        <f>marketingdata[[#This Row],[Ad_Spend (£)]]/marketingdata[[#This Row],[Leads]]</f>
        <v>11.497916666666667</v>
      </c>
      <c r="T26">
        <f>marketingdata[[#This Row],[Revenue (£)]]/marketingdata[[#This Row],[Ad_Spend (£)]]</f>
        <v>6.6146040949447364</v>
      </c>
      <c r="U26" t="str">
        <f>TEXT(marketingdata[[#This Row],[Date]],"mmm")</f>
        <v>Jun</v>
      </c>
    </row>
    <row r="27" spans="1:21" x14ac:dyDescent="0.3">
      <c r="A27" s="2">
        <v>45765</v>
      </c>
      <c r="B27" t="s">
        <v>22</v>
      </c>
      <c r="C27" t="s">
        <v>50</v>
      </c>
      <c r="D27" t="s">
        <v>654</v>
      </c>
      <c r="E27" t="s">
        <v>664</v>
      </c>
      <c r="F27">
        <v>186.42</v>
      </c>
      <c r="G27">
        <v>13146</v>
      </c>
      <c r="H27">
        <v>423</v>
      </c>
      <c r="I27">
        <v>21</v>
      </c>
      <c r="J27">
        <v>14</v>
      </c>
      <c r="K27">
        <v>2180.9299999999998</v>
      </c>
      <c r="L27" t="s">
        <v>673</v>
      </c>
      <c r="M27" t="s">
        <v>678</v>
      </c>
      <c r="N27" t="s">
        <v>681</v>
      </c>
      <c r="O27" t="s">
        <v>693</v>
      </c>
      <c r="P27" t="s">
        <v>695</v>
      </c>
      <c r="Q27" s="6">
        <f>marketingdata[[#This Row],[Clicks]]/marketingdata[[#This Row],[Impressions]]</f>
        <v>3.2177088087631221E-2</v>
      </c>
      <c r="R27" s="6">
        <f>marketingdata[[#This Row],[Conversions]]/marketingdata[[#This Row],[Leads]]</f>
        <v>0.66666666666666663</v>
      </c>
      <c r="S27">
        <f>marketingdata[[#This Row],[Ad_Spend (£)]]/marketingdata[[#This Row],[Leads]]</f>
        <v>8.8771428571428572</v>
      </c>
      <c r="T27">
        <f>marketingdata[[#This Row],[Revenue (£)]]/marketingdata[[#This Row],[Ad_Spend (£)]]</f>
        <v>11.699012981439759</v>
      </c>
      <c r="U27" t="str">
        <f>TEXT(marketingdata[[#This Row],[Date]],"mmm")</f>
        <v>Apr</v>
      </c>
    </row>
    <row r="28" spans="1:21" x14ac:dyDescent="0.3">
      <c r="A28" s="2">
        <v>45813</v>
      </c>
      <c r="B28" t="s">
        <v>20</v>
      </c>
      <c r="C28" t="s">
        <v>51</v>
      </c>
      <c r="D28" t="s">
        <v>655</v>
      </c>
      <c r="E28" t="s">
        <v>665</v>
      </c>
      <c r="F28">
        <v>104.63</v>
      </c>
      <c r="G28">
        <v>10267</v>
      </c>
      <c r="H28">
        <v>496</v>
      </c>
      <c r="I28">
        <v>25</v>
      </c>
      <c r="J28">
        <v>13</v>
      </c>
      <c r="K28">
        <v>440.8</v>
      </c>
      <c r="L28" t="s">
        <v>673</v>
      </c>
      <c r="M28" t="s">
        <v>680</v>
      </c>
      <c r="N28" t="s">
        <v>682</v>
      </c>
      <c r="O28" t="s">
        <v>690</v>
      </c>
      <c r="P28" t="s">
        <v>696</v>
      </c>
      <c r="Q28" s="6">
        <f>marketingdata[[#This Row],[Clicks]]/marketingdata[[#This Row],[Impressions]]</f>
        <v>4.8310119801305153E-2</v>
      </c>
      <c r="R28" s="6">
        <f>marketingdata[[#This Row],[Conversions]]/marketingdata[[#This Row],[Leads]]</f>
        <v>0.52</v>
      </c>
      <c r="S28">
        <f>marketingdata[[#This Row],[Ad_Spend (£)]]/marketingdata[[#This Row],[Leads]]</f>
        <v>4.1852</v>
      </c>
      <c r="T28">
        <f>marketingdata[[#This Row],[Revenue (£)]]/marketingdata[[#This Row],[Ad_Spend (£)]]</f>
        <v>4.2129408391474721</v>
      </c>
      <c r="U28" t="str">
        <f>TEXT(marketingdata[[#This Row],[Date]],"mmm")</f>
        <v>Jun</v>
      </c>
    </row>
    <row r="29" spans="1:21" x14ac:dyDescent="0.3">
      <c r="A29" s="2">
        <v>45794</v>
      </c>
      <c r="B29" t="s">
        <v>24</v>
      </c>
      <c r="C29" t="s">
        <v>52</v>
      </c>
      <c r="D29" t="s">
        <v>654</v>
      </c>
      <c r="E29" t="s">
        <v>664</v>
      </c>
      <c r="F29">
        <v>67.959999999999994</v>
      </c>
      <c r="G29">
        <v>6232</v>
      </c>
      <c r="H29">
        <v>267</v>
      </c>
      <c r="I29">
        <v>20</v>
      </c>
      <c r="J29">
        <v>16</v>
      </c>
      <c r="K29">
        <v>1894.23</v>
      </c>
      <c r="L29" t="s">
        <v>671</v>
      </c>
      <c r="M29" t="s">
        <v>678</v>
      </c>
      <c r="N29" t="s">
        <v>681</v>
      </c>
      <c r="O29" t="s">
        <v>694</v>
      </c>
      <c r="P29" t="s">
        <v>697</v>
      </c>
      <c r="Q29" s="6">
        <f>marketingdata[[#This Row],[Clicks]]/marketingdata[[#This Row],[Impressions]]</f>
        <v>4.2843388960205391E-2</v>
      </c>
      <c r="R29" s="6">
        <f>marketingdata[[#This Row],[Conversions]]/marketingdata[[#This Row],[Leads]]</f>
        <v>0.8</v>
      </c>
      <c r="S29">
        <f>marketingdata[[#This Row],[Ad_Spend (£)]]/marketingdata[[#This Row],[Leads]]</f>
        <v>3.3979999999999997</v>
      </c>
      <c r="T29">
        <f>marketingdata[[#This Row],[Revenue (£)]]/marketingdata[[#This Row],[Ad_Spend (£)]]</f>
        <v>27.872719246615659</v>
      </c>
      <c r="U29" t="str">
        <f>TEXT(marketingdata[[#This Row],[Date]],"mmm")</f>
        <v>May</v>
      </c>
    </row>
    <row r="30" spans="1:21" x14ac:dyDescent="0.3">
      <c r="A30" s="2">
        <v>45829</v>
      </c>
      <c r="B30" t="s">
        <v>20</v>
      </c>
      <c r="C30" t="s">
        <v>53</v>
      </c>
      <c r="D30" t="s">
        <v>654</v>
      </c>
      <c r="E30" t="s">
        <v>660</v>
      </c>
      <c r="F30">
        <v>183.75</v>
      </c>
      <c r="G30">
        <v>28206</v>
      </c>
      <c r="H30">
        <v>1952</v>
      </c>
      <c r="I30">
        <v>34</v>
      </c>
      <c r="J30">
        <v>34</v>
      </c>
      <c r="K30">
        <v>2523.5700000000002</v>
      </c>
      <c r="L30" t="s">
        <v>672</v>
      </c>
      <c r="M30" t="s">
        <v>678</v>
      </c>
      <c r="N30" t="s">
        <v>682</v>
      </c>
      <c r="O30" t="s">
        <v>685</v>
      </c>
      <c r="P30" t="s">
        <v>695</v>
      </c>
      <c r="Q30" s="6">
        <f>marketingdata[[#This Row],[Clicks]]/marketingdata[[#This Row],[Impressions]]</f>
        <v>6.9205133659505064E-2</v>
      </c>
      <c r="R30" s="6">
        <f>marketingdata[[#This Row],[Conversions]]/marketingdata[[#This Row],[Leads]]</f>
        <v>1</v>
      </c>
      <c r="S30">
        <f>marketingdata[[#This Row],[Ad_Spend (£)]]/marketingdata[[#This Row],[Leads]]</f>
        <v>5.4044117647058822</v>
      </c>
      <c r="T30">
        <f>marketingdata[[#This Row],[Revenue (£)]]/marketingdata[[#This Row],[Ad_Spend (£)]]</f>
        <v>13.733714285714287</v>
      </c>
      <c r="U30" t="str">
        <f>TEXT(marketingdata[[#This Row],[Date]],"mmm")</f>
        <v>Jun</v>
      </c>
    </row>
    <row r="31" spans="1:21" x14ac:dyDescent="0.3">
      <c r="A31" s="2">
        <v>45833</v>
      </c>
      <c r="B31" t="s">
        <v>24</v>
      </c>
      <c r="C31" t="s">
        <v>54</v>
      </c>
      <c r="D31" t="s">
        <v>655</v>
      </c>
      <c r="E31" t="s">
        <v>659</v>
      </c>
      <c r="F31">
        <v>279.89</v>
      </c>
      <c r="G31">
        <v>6080</v>
      </c>
      <c r="H31">
        <v>486</v>
      </c>
      <c r="I31">
        <v>37</v>
      </c>
      <c r="J31">
        <v>19</v>
      </c>
      <c r="K31">
        <v>2943.53</v>
      </c>
      <c r="L31" t="s">
        <v>672</v>
      </c>
      <c r="M31" t="s">
        <v>679</v>
      </c>
      <c r="N31" t="s">
        <v>684</v>
      </c>
      <c r="O31" t="s">
        <v>688</v>
      </c>
      <c r="P31" t="s">
        <v>696</v>
      </c>
      <c r="Q31" s="6">
        <f>marketingdata[[#This Row],[Clicks]]/marketingdata[[#This Row],[Impressions]]</f>
        <v>7.9934210526315788E-2</v>
      </c>
      <c r="R31" s="6">
        <f>marketingdata[[#This Row],[Conversions]]/marketingdata[[#This Row],[Leads]]</f>
        <v>0.51351351351351349</v>
      </c>
      <c r="S31">
        <f>marketingdata[[#This Row],[Ad_Spend (£)]]/marketingdata[[#This Row],[Leads]]</f>
        <v>7.5645945945945945</v>
      </c>
      <c r="T31">
        <f>marketingdata[[#This Row],[Revenue (£)]]/marketingdata[[#This Row],[Ad_Spend (£)]]</f>
        <v>10.51673871878238</v>
      </c>
      <c r="U31" t="str">
        <f>TEXT(marketingdata[[#This Row],[Date]],"mmm")</f>
        <v>Jun</v>
      </c>
    </row>
    <row r="32" spans="1:21" x14ac:dyDescent="0.3">
      <c r="A32" s="2">
        <v>45802</v>
      </c>
      <c r="B32" t="s">
        <v>22</v>
      </c>
      <c r="C32" t="s">
        <v>55</v>
      </c>
      <c r="D32" t="s">
        <v>654</v>
      </c>
      <c r="E32" t="s">
        <v>661</v>
      </c>
      <c r="F32">
        <v>281.05</v>
      </c>
      <c r="G32">
        <v>1783</v>
      </c>
      <c r="H32">
        <v>61</v>
      </c>
      <c r="I32">
        <v>12</v>
      </c>
      <c r="J32">
        <v>10</v>
      </c>
      <c r="K32">
        <v>1325.65</v>
      </c>
      <c r="L32" t="s">
        <v>675</v>
      </c>
      <c r="M32" t="s">
        <v>677</v>
      </c>
      <c r="N32" t="s">
        <v>684</v>
      </c>
      <c r="O32" t="s">
        <v>693</v>
      </c>
      <c r="P32" t="s">
        <v>699</v>
      </c>
      <c r="Q32" s="6">
        <f>marketingdata[[#This Row],[Clicks]]/marketingdata[[#This Row],[Impressions]]</f>
        <v>3.4212002243409985E-2</v>
      </c>
      <c r="R32" s="6">
        <f>marketingdata[[#This Row],[Conversions]]/marketingdata[[#This Row],[Leads]]</f>
        <v>0.83333333333333337</v>
      </c>
      <c r="S32">
        <f>marketingdata[[#This Row],[Ad_Spend (£)]]/marketingdata[[#This Row],[Leads]]</f>
        <v>23.420833333333334</v>
      </c>
      <c r="T32">
        <f>marketingdata[[#This Row],[Revenue (£)]]/marketingdata[[#This Row],[Ad_Spend (£)]]</f>
        <v>4.716776374310621</v>
      </c>
      <c r="U32" t="str">
        <f>TEXT(marketingdata[[#This Row],[Date]],"mmm")</f>
        <v>May</v>
      </c>
    </row>
    <row r="33" spans="1:21" x14ac:dyDescent="0.3">
      <c r="A33" s="2">
        <v>45792</v>
      </c>
      <c r="B33" t="s">
        <v>22</v>
      </c>
      <c r="C33" t="s">
        <v>56</v>
      </c>
      <c r="D33" t="s">
        <v>654</v>
      </c>
      <c r="E33" t="s">
        <v>665</v>
      </c>
      <c r="F33">
        <v>250.09</v>
      </c>
      <c r="G33">
        <v>19289</v>
      </c>
      <c r="H33">
        <v>579</v>
      </c>
      <c r="I33">
        <v>13</v>
      </c>
      <c r="J33">
        <v>5</v>
      </c>
      <c r="K33">
        <v>981.05</v>
      </c>
      <c r="L33" t="s">
        <v>675</v>
      </c>
      <c r="M33" t="s">
        <v>680</v>
      </c>
      <c r="N33" t="s">
        <v>682</v>
      </c>
      <c r="O33" t="s">
        <v>691</v>
      </c>
      <c r="P33" t="s">
        <v>695</v>
      </c>
      <c r="Q33" s="6">
        <f>marketingdata[[#This Row],[Clicks]]/marketingdata[[#This Row],[Impressions]]</f>
        <v>3.0017108196381356E-2</v>
      </c>
      <c r="R33" s="6">
        <f>marketingdata[[#This Row],[Conversions]]/marketingdata[[#This Row],[Leads]]</f>
        <v>0.38461538461538464</v>
      </c>
      <c r="S33">
        <f>marketingdata[[#This Row],[Ad_Spend (£)]]/marketingdata[[#This Row],[Leads]]</f>
        <v>19.237692307692306</v>
      </c>
      <c r="T33">
        <f>marketingdata[[#This Row],[Revenue (£)]]/marketingdata[[#This Row],[Ad_Spend (£)]]</f>
        <v>3.922787796393298</v>
      </c>
      <c r="U33" t="str">
        <f>TEXT(marketingdata[[#This Row],[Date]],"mmm")</f>
        <v>May</v>
      </c>
    </row>
    <row r="34" spans="1:21" x14ac:dyDescent="0.3">
      <c r="A34" s="2">
        <v>45813</v>
      </c>
      <c r="B34" t="s">
        <v>23</v>
      </c>
      <c r="C34" t="s">
        <v>57</v>
      </c>
      <c r="D34" t="s">
        <v>655</v>
      </c>
      <c r="E34" t="s">
        <v>666</v>
      </c>
      <c r="F34">
        <v>91.16</v>
      </c>
      <c r="G34">
        <v>12869</v>
      </c>
      <c r="H34">
        <v>1047</v>
      </c>
      <c r="I34">
        <v>39</v>
      </c>
      <c r="J34">
        <v>32</v>
      </c>
      <c r="K34">
        <v>3937.04</v>
      </c>
      <c r="L34" t="s">
        <v>675</v>
      </c>
      <c r="M34" t="s">
        <v>676</v>
      </c>
      <c r="N34" t="s">
        <v>684</v>
      </c>
      <c r="O34" t="s">
        <v>686</v>
      </c>
      <c r="P34" t="s">
        <v>697</v>
      </c>
      <c r="Q34" s="6">
        <f>marketingdata[[#This Row],[Clicks]]/marketingdata[[#This Row],[Impressions]]</f>
        <v>8.1358302898438109E-2</v>
      </c>
      <c r="R34" s="6">
        <f>marketingdata[[#This Row],[Conversions]]/marketingdata[[#This Row],[Leads]]</f>
        <v>0.82051282051282048</v>
      </c>
      <c r="S34">
        <f>marketingdata[[#This Row],[Ad_Spend (£)]]/marketingdata[[#This Row],[Leads]]</f>
        <v>2.3374358974358973</v>
      </c>
      <c r="T34">
        <f>marketingdata[[#This Row],[Revenue (£)]]/marketingdata[[#This Row],[Ad_Spend (£)]]</f>
        <v>43.188240456340502</v>
      </c>
      <c r="U34" t="str">
        <f>TEXT(marketingdata[[#This Row],[Date]],"mmm")</f>
        <v>Jun</v>
      </c>
    </row>
    <row r="35" spans="1:21" x14ac:dyDescent="0.3">
      <c r="A35" s="2">
        <v>45793</v>
      </c>
      <c r="B35" t="s">
        <v>20</v>
      </c>
      <c r="C35" t="s">
        <v>58</v>
      </c>
      <c r="D35" t="s">
        <v>655</v>
      </c>
      <c r="E35" t="s">
        <v>661</v>
      </c>
      <c r="F35">
        <v>44.73</v>
      </c>
      <c r="G35">
        <v>4475</v>
      </c>
      <c r="H35">
        <v>138</v>
      </c>
      <c r="I35">
        <v>11</v>
      </c>
      <c r="J35">
        <v>5</v>
      </c>
      <c r="K35">
        <v>933.49</v>
      </c>
      <c r="L35" t="s">
        <v>672</v>
      </c>
      <c r="M35" t="s">
        <v>677</v>
      </c>
      <c r="N35" t="s">
        <v>681</v>
      </c>
      <c r="O35" t="s">
        <v>694</v>
      </c>
      <c r="P35" t="s">
        <v>696</v>
      </c>
      <c r="Q35" s="6">
        <f>marketingdata[[#This Row],[Clicks]]/marketingdata[[#This Row],[Impressions]]</f>
        <v>3.0837988826815644E-2</v>
      </c>
      <c r="R35" s="6">
        <f>marketingdata[[#This Row],[Conversions]]/marketingdata[[#This Row],[Leads]]</f>
        <v>0.45454545454545453</v>
      </c>
      <c r="S35">
        <f>marketingdata[[#This Row],[Ad_Spend (£)]]/marketingdata[[#This Row],[Leads]]</f>
        <v>4.0663636363636364</v>
      </c>
      <c r="T35">
        <f>marketingdata[[#This Row],[Revenue (£)]]/marketingdata[[#This Row],[Ad_Spend (£)]]</f>
        <v>20.86943885535435</v>
      </c>
      <c r="U35" t="str">
        <f>TEXT(marketingdata[[#This Row],[Date]],"mmm")</f>
        <v>May</v>
      </c>
    </row>
    <row r="36" spans="1:21" x14ac:dyDescent="0.3">
      <c r="A36" s="2">
        <v>45773</v>
      </c>
      <c r="B36" t="s">
        <v>22</v>
      </c>
      <c r="C36" t="s">
        <v>59</v>
      </c>
      <c r="D36" t="s">
        <v>655</v>
      </c>
      <c r="E36" t="s">
        <v>660</v>
      </c>
      <c r="F36">
        <v>155.52000000000001</v>
      </c>
      <c r="G36">
        <v>17726</v>
      </c>
      <c r="H36">
        <v>333</v>
      </c>
      <c r="I36">
        <v>33</v>
      </c>
      <c r="J36">
        <v>28</v>
      </c>
      <c r="K36">
        <v>2417.15</v>
      </c>
      <c r="L36" t="s">
        <v>674</v>
      </c>
      <c r="M36" t="s">
        <v>678</v>
      </c>
      <c r="N36" t="s">
        <v>682</v>
      </c>
      <c r="O36" t="s">
        <v>689</v>
      </c>
      <c r="P36" t="s">
        <v>695</v>
      </c>
      <c r="Q36" s="6">
        <f>marketingdata[[#This Row],[Clicks]]/marketingdata[[#This Row],[Impressions]]</f>
        <v>1.8785964120500959E-2</v>
      </c>
      <c r="R36" s="6">
        <f>marketingdata[[#This Row],[Conversions]]/marketingdata[[#This Row],[Leads]]</f>
        <v>0.84848484848484851</v>
      </c>
      <c r="S36">
        <f>marketingdata[[#This Row],[Ad_Spend (£)]]/marketingdata[[#This Row],[Leads]]</f>
        <v>4.7127272727272729</v>
      </c>
      <c r="T36">
        <f>marketingdata[[#This Row],[Revenue (£)]]/marketingdata[[#This Row],[Ad_Spend (£)]]</f>
        <v>15.542373971193415</v>
      </c>
      <c r="U36" t="str">
        <f>TEXT(marketingdata[[#This Row],[Date]],"mmm")</f>
        <v>Apr</v>
      </c>
    </row>
    <row r="37" spans="1:21" x14ac:dyDescent="0.3">
      <c r="A37" s="2">
        <v>45807</v>
      </c>
      <c r="B37" t="s">
        <v>20</v>
      </c>
      <c r="C37" t="s">
        <v>60</v>
      </c>
      <c r="D37" t="s">
        <v>654</v>
      </c>
      <c r="E37" t="s">
        <v>663</v>
      </c>
      <c r="F37">
        <v>267.7</v>
      </c>
      <c r="G37">
        <v>4628</v>
      </c>
      <c r="H37">
        <v>133</v>
      </c>
      <c r="I37">
        <v>30</v>
      </c>
      <c r="J37">
        <v>23</v>
      </c>
      <c r="K37">
        <v>2794.27</v>
      </c>
      <c r="L37" t="s">
        <v>674</v>
      </c>
      <c r="M37" t="s">
        <v>680</v>
      </c>
      <c r="N37" t="s">
        <v>682</v>
      </c>
      <c r="O37" t="s">
        <v>686</v>
      </c>
      <c r="P37" t="s">
        <v>697</v>
      </c>
      <c r="Q37" s="6">
        <f>marketingdata[[#This Row],[Clicks]]/marketingdata[[#This Row],[Impressions]]</f>
        <v>2.8738115816767502E-2</v>
      </c>
      <c r="R37" s="6">
        <f>marketingdata[[#This Row],[Conversions]]/marketingdata[[#This Row],[Leads]]</f>
        <v>0.76666666666666672</v>
      </c>
      <c r="S37">
        <f>marketingdata[[#This Row],[Ad_Spend (£)]]/marketingdata[[#This Row],[Leads]]</f>
        <v>8.9233333333333338</v>
      </c>
      <c r="T37">
        <f>marketingdata[[#This Row],[Revenue (£)]]/marketingdata[[#This Row],[Ad_Spend (£)]]</f>
        <v>10.438064998132237</v>
      </c>
      <c r="U37" t="str">
        <f>TEXT(marketingdata[[#This Row],[Date]],"mmm")</f>
        <v>May</v>
      </c>
    </row>
    <row r="38" spans="1:21" x14ac:dyDescent="0.3">
      <c r="A38" s="2">
        <v>45817</v>
      </c>
      <c r="B38" t="s">
        <v>23</v>
      </c>
      <c r="C38" t="s">
        <v>61</v>
      </c>
      <c r="D38" t="s">
        <v>655</v>
      </c>
      <c r="E38" t="s">
        <v>658</v>
      </c>
      <c r="F38">
        <v>141.33000000000001</v>
      </c>
      <c r="G38">
        <v>10457</v>
      </c>
      <c r="H38">
        <v>774</v>
      </c>
      <c r="I38">
        <v>41</v>
      </c>
      <c r="J38">
        <v>16</v>
      </c>
      <c r="K38">
        <v>1963.93</v>
      </c>
      <c r="L38" t="s">
        <v>672</v>
      </c>
      <c r="M38" t="s">
        <v>678</v>
      </c>
      <c r="N38" t="s">
        <v>681</v>
      </c>
      <c r="O38" t="s">
        <v>690</v>
      </c>
      <c r="P38" t="s">
        <v>698</v>
      </c>
      <c r="Q38" s="6">
        <f>marketingdata[[#This Row],[Clicks]]/marketingdata[[#This Row],[Impressions]]</f>
        <v>7.4017404609352591E-2</v>
      </c>
      <c r="R38" s="6">
        <f>marketingdata[[#This Row],[Conversions]]/marketingdata[[#This Row],[Leads]]</f>
        <v>0.3902439024390244</v>
      </c>
      <c r="S38">
        <f>marketingdata[[#This Row],[Ad_Spend (£)]]/marketingdata[[#This Row],[Leads]]</f>
        <v>3.4470731707317075</v>
      </c>
      <c r="T38">
        <f>marketingdata[[#This Row],[Revenue (£)]]/marketingdata[[#This Row],[Ad_Spend (£)]]</f>
        <v>13.896058869312954</v>
      </c>
      <c r="U38" t="str">
        <f>TEXT(marketingdata[[#This Row],[Date]],"mmm")</f>
        <v>Jun</v>
      </c>
    </row>
    <row r="39" spans="1:21" x14ac:dyDescent="0.3">
      <c r="A39" s="2">
        <v>45792</v>
      </c>
      <c r="B39" t="s">
        <v>20</v>
      </c>
      <c r="C39" t="s">
        <v>62</v>
      </c>
      <c r="D39" t="s">
        <v>654</v>
      </c>
      <c r="E39" t="s">
        <v>665</v>
      </c>
      <c r="F39">
        <v>159.78</v>
      </c>
      <c r="G39">
        <v>16403</v>
      </c>
      <c r="H39">
        <v>1600</v>
      </c>
      <c r="I39">
        <v>24</v>
      </c>
      <c r="J39">
        <v>23</v>
      </c>
      <c r="K39">
        <v>2702.04</v>
      </c>
      <c r="L39" t="s">
        <v>674</v>
      </c>
      <c r="M39" t="s">
        <v>680</v>
      </c>
      <c r="N39" t="s">
        <v>684</v>
      </c>
      <c r="O39" t="s">
        <v>691</v>
      </c>
      <c r="P39" t="s">
        <v>695</v>
      </c>
      <c r="Q39" s="6">
        <f>marketingdata[[#This Row],[Clicks]]/marketingdata[[#This Row],[Impressions]]</f>
        <v>9.7543132353837714E-2</v>
      </c>
      <c r="R39" s="6">
        <f>marketingdata[[#This Row],[Conversions]]/marketingdata[[#This Row],[Leads]]</f>
        <v>0.95833333333333337</v>
      </c>
      <c r="S39">
        <f>marketingdata[[#This Row],[Ad_Spend (£)]]/marketingdata[[#This Row],[Leads]]</f>
        <v>6.6574999999999998</v>
      </c>
      <c r="T39">
        <f>marketingdata[[#This Row],[Revenue (£)]]/marketingdata[[#This Row],[Ad_Spend (£)]]</f>
        <v>16.911002628614344</v>
      </c>
      <c r="U39" t="str">
        <f>TEXT(marketingdata[[#This Row],[Date]],"mmm")</f>
        <v>May</v>
      </c>
    </row>
    <row r="40" spans="1:21" x14ac:dyDescent="0.3">
      <c r="A40" s="2">
        <v>45813</v>
      </c>
      <c r="B40" t="s">
        <v>23</v>
      </c>
      <c r="C40" t="s">
        <v>63</v>
      </c>
      <c r="D40" t="s">
        <v>654</v>
      </c>
      <c r="E40" t="s">
        <v>663</v>
      </c>
      <c r="F40">
        <v>168.63</v>
      </c>
      <c r="G40">
        <v>13473</v>
      </c>
      <c r="H40">
        <v>416</v>
      </c>
      <c r="I40">
        <v>35</v>
      </c>
      <c r="J40">
        <v>33</v>
      </c>
      <c r="K40">
        <v>2888.77</v>
      </c>
      <c r="L40" t="s">
        <v>674</v>
      </c>
      <c r="M40" t="s">
        <v>680</v>
      </c>
      <c r="N40" t="s">
        <v>683</v>
      </c>
      <c r="O40" t="s">
        <v>689</v>
      </c>
      <c r="P40" t="s">
        <v>698</v>
      </c>
      <c r="Q40" s="6">
        <f>marketingdata[[#This Row],[Clicks]]/marketingdata[[#This Row],[Impressions]]</f>
        <v>3.0876567950716246E-2</v>
      </c>
      <c r="R40" s="6">
        <f>marketingdata[[#This Row],[Conversions]]/marketingdata[[#This Row],[Leads]]</f>
        <v>0.94285714285714284</v>
      </c>
      <c r="S40">
        <f>marketingdata[[#This Row],[Ad_Spend (£)]]/marketingdata[[#This Row],[Leads]]</f>
        <v>4.8179999999999996</v>
      </c>
      <c r="T40">
        <f>marketingdata[[#This Row],[Revenue (£)]]/marketingdata[[#This Row],[Ad_Spend (£)]]</f>
        <v>17.13081895273676</v>
      </c>
      <c r="U40" t="str">
        <f>TEXT(marketingdata[[#This Row],[Date]],"mmm")</f>
        <v>Jun</v>
      </c>
    </row>
    <row r="41" spans="1:21" x14ac:dyDescent="0.3">
      <c r="A41" s="2">
        <v>45756</v>
      </c>
      <c r="B41" t="s">
        <v>20</v>
      </c>
      <c r="C41" t="s">
        <v>64</v>
      </c>
      <c r="D41" t="s">
        <v>655</v>
      </c>
      <c r="E41" t="s">
        <v>659</v>
      </c>
      <c r="F41">
        <v>252.68</v>
      </c>
      <c r="G41">
        <v>13564</v>
      </c>
      <c r="H41">
        <v>1216</v>
      </c>
      <c r="I41">
        <v>22</v>
      </c>
      <c r="J41">
        <v>4</v>
      </c>
      <c r="K41">
        <v>207.42</v>
      </c>
      <c r="L41" t="s">
        <v>672</v>
      </c>
      <c r="M41" t="s">
        <v>679</v>
      </c>
      <c r="N41" t="s">
        <v>682</v>
      </c>
      <c r="O41" t="s">
        <v>693</v>
      </c>
      <c r="P41" t="s">
        <v>696</v>
      </c>
      <c r="Q41" s="6">
        <f>marketingdata[[#This Row],[Clicks]]/marketingdata[[#This Row],[Impressions]]</f>
        <v>8.9649071070480688E-2</v>
      </c>
      <c r="R41" s="6">
        <f>marketingdata[[#This Row],[Conversions]]/marketingdata[[#This Row],[Leads]]</f>
        <v>0.18181818181818182</v>
      </c>
      <c r="S41">
        <f>marketingdata[[#This Row],[Ad_Spend (£)]]/marketingdata[[#This Row],[Leads]]</f>
        <v>11.485454545454546</v>
      </c>
      <c r="T41">
        <f>marketingdata[[#This Row],[Revenue (£)]]/marketingdata[[#This Row],[Ad_Spend (£)]]</f>
        <v>0.82088016463511149</v>
      </c>
      <c r="U41" t="str">
        <f>TEXT(marketingdata[[#This Row],[Date]],"mmm")</f>
        <v>Apr</v>
      </c>
    </row>
    <row r="42" spans="1:21" x14ac:dyDescent="0.3">
      <c r="A42" s="2">
        <v>45835</v>
      </c>
      <c r="B42" t="s">
        <v>22</v>
      </c>
      <c r="C42" t="s">
        <v>65</v>
      </c>
      <c r="D42" t="s">
        <v>655</v>
      </c>
      <c r="E42" t="s">
        <v>661</v>
      </c>
      <c r="F42">
        <v>90.67</v>
      </c>
      <c r="G42">
        <v>12487</v>
      </c>
      <c r="H42">
        <v>206</v>
      </c>
      <c r="I42">
        <v>48</v>
      </c>
      <c r="J42">
        <v>18</v>
      </c>
      <c r="K42">
        <v>1647.94</v>
      </c>
      <c r="L42" t="s">
        <v>673</v>
      </c>
      <c r="M42" t="s">
        <v>677</v>
      </c>
      <c r="N42" t="s">
        <v>684</v>
      </c>
      <c r="O42" t="s">
        <v>687</v>
      </c>
      <c r="P42" t="s">
        <v>697</v>
      </c>
      <c r="Q42" s="6">
        <f>marketingdata[[#This Row],[Clicks]]/marketingdata[[#This Row],[Impressions]]</f>
        <v>1.6497157043325057E-2</v>
      </c>
      <c r="R42" s="6">
        <f>marketingdata[[#This Row],[Conversions]]/marketingdata[[#This Row],[Leads]]</f>
        <v>0.375</v>
      </c>
      <c r="S42">
        <f>marketingdata[[#This Row],[Ad_Spend (£)]]/marketingdata[[#This Row],[Leads]]</f>
        <v>1.8889583333333333</v>
      </c>
      <c r="T42">
        <f>marketingdata[[#This Row],[Revenue (£)]]/marketingdata[[#This Row],[Ad_Spend (£)]]</f>
        <v>18.175140619830152</v>
      </c>
      <c r="U42" t="str">
        <f>TEXT(marketingdata[[#This Row],[Date]],"mmm")</f>
        <v>Jun</v>
      </c>
    </row>
    <row r="43" spans="1:21" x14ac:dyDescent="0.3">
      <c r="A43" s="2">
        <v>45779</v>
      </c>
      <c r="B43" t="s">
        <v>22</v>
      </c>
      <c r="C43" t="s">
        <v>66</v>
      </c>
      <c r="D43" t="s">
        <v>654</v>
      </c>
      <c r="E43" t="s">
        <v>660</v>
      </c>
      <c r="F43">
        <v>156.94999999999999</v>
      </c>
      <c r="G43">
        <v>24724</v>
      </c>
      <c r="H43">
        <v>1010</v>
      </c>
      <c r="I43">
        <v>31</v>
      </c>
      <c r="J43">
        <v>10</v>
      </c>
      <c r="K43">
        <v>1163.67</v>
      </c>
      <c r="L43" t="s">
        <v>672</v>
      </c>
      <c r="M43" t="s">
        <v>678</v>
      </c>
      <c r="N43" t="s">
        <v>683</v>
      </c>
      <c r="O43" t="s">
        <v>686</v>
      </c>
      <c r="P43" t="s">
        <v>698</v>
      </c>
      <c r="Q43" s="6">
        <f>marketingdata[[#This Row],[Clicks]]/marketingdata[[#This Row],[Impressions]]</f>
        <v>4.0850994984630316E-2</v>
      </c>
      <c r="R43" s="6">
        <f>marketingdata[[#This Row],[Conversions]]/marketingdata[[#This Row],[Leads]]</f>
        <v>0.32258064516129031</v>
      </c>
      <c r="S43">
        <f>marketingdata[[#This Row],[Ad_Spend (£)]]/marketingdata[[#This Row],[Leads]]</f>
        <v>5.0629032258064512</v>
      </c>
      <c r="T43">
        <f>marketingdata[[#This Row],[Revenue (£)]]/marketingdata[[#This Row],[Ad_Spend (£)]]</f>
        <v>7.4142720611659776</v>
      </c>
      <c r="U43" t="str">
        <f>TEXT(marketingdata[[#This Row],[Date]],"mmm")</f>
        <v>May</v>
      </c>
    </row>
    <row r="44" spans="1:21" x14ac:dyDescent="0.3">
      <c r="A44" s="2">
        <v>45749</v>
      </c>
      <c r="B44" t="s">
        <v>21</v>
      </c>
      <c r="C44" t="s">
        <v>67</v>
      </c>
      <c r="D44" t="s">
        <v>655</v>
      </c>
      <c r="E44" t="s">
        <v>656</v>
      </c>
      <c r="F44">
        <v>97.92</v>
      </c>
      <c r="G44">
        <v>11819</v>
      </c>
      <c r="H44">
        <v>694</v>
      </c>
      <c r="I44">
        <v>19</v>
      </c>
      <c r="J44">
        <v>6</v>
      </c>
      <c r="K44">
        <v>1038.67</v>
      </c>
      <c r="L44" t="s">
        <v>674</v>
      </c>
      <c r="M44" t="s">
        <v>676</v>
      </c>
      <c r="N44" t="s">
        <v>682</v>
      </c>
      <c r="O44" t="s">
        <v>693</v>
      </c>
      <c r="P44" t="s">
        <v>698</v>
      </c>
      <c r="Q44" s="6">
        <f>marketingdata[[#This Row],[Clicks]]/marketingdata[[#This Row],[Impressions]]</f>
        <v>5.8719011760724256E-2</v>
      </c>
      <c r="R44" s="6">
        <f>marketingdata[[#This Row],[Conversions]]/marketingdata[[#This Row],[Leads]]</f>
        <v>0.31578947368421051</v>
      </c>
      <c r="S44">
        <f>marketingdata[[#This Row],[Ad_Spend (£)]]/marketingdata[[#This Row],[Leads]]</f>
        <v>5.1536842105263156</v>
      </c>
      <c r="T44">
        <f>marketingdata[[#This Row],[Revenue (£)]]/marketingdata[[#This Row],[Ad_Spend (£)]]</f>
        <v>10.60733251633987</v>
      </c>
      <c r="U44" t="str">
        <f>TEXT(marketingdata[[#This Row],[Date]],"mmm")</f>
        <v>Apr</v>
      </c>
    </row>
    <row r="45" spans="1:21" x14ac:dyDescent="0.3">
      <c r="A45" s="2">
        <v>45832</v>
      </c>
      <c r="B45" t="s">
        <v>23</v>
      </c>
      <c r="C45" t="s">
        <v>68</v>
      </c>
      <c r="D45" t="s">
        <v>655</v>
      </c>
      <c r="E45" t="s">
        <v>658</v>
      </c>
      <c r="F45">
        <v>264.37</v>
      </c>
      <c r="G45">
        <v>17937</v>
      </c>
      <c r="H45">
        <v>977</v>
      </c>
      <c r="I45">
        <v>39</v>
      </c>
      <c r="J45">
        <v>38</v>
      </c>
      <c r="K45">
        <v>7228.18</v>
      </c>
      <c r="L45" t="s">
        <v>675</v>
      </c>
      <c r="M45" t="s">
        <v>678</v>
      </c>
      <c r="N45" t="s">
        <v>682</v>
      </c>
      <c r="O45" t="s">
        <v>687</v>
      </c>
      <c r="P45" t="s">
        <v>698</v>
      </c>
      <c r="Q45" s="6">
        <f>marketingdata[[#This Row],[Clicks]]/marketingdata[[#This Row],[Impressions]]</f>
        <v>5.4468417238111168E-2</v>
      </c>
      <c r="R45" s="6">
        <f>marketingdata[[#This Row],[Conversions]]/marketingdata[[#This Row],[Leads]]</f>
        <v>0.97435897435897434</v>
      </c>
      <c r="S45">
        <f>marketingdata[[#This Row],[Ad_Spend (£)]]/marketingdata[[#This Row],[Leads]]</f>
        <v>6.778717948717949</v>
      </c>
      <c r="T45">
        <f>marketingdata[[#This Row],[Revenue (£)]]/marketingdata[[#This Row],[Ad_Spend (£)]]</f>
        <v>27.341150660059764</v>
      </c>
      <c r="U45" t="str">
        <f>TEXT(marketingdata[[#This Row],[Date]],"mmm")</f>
        <v>Jun</v>
      </c>
    </row>
    <row r="46" spans="1:21" x14ac:dyDescent="0.3">
      <c r="A46" s="2">
        <v>45788</v>
      </c>
      <c r="B46" t="s">
        <v>22</v>
      </c>
      <c r="C46" t="s">
        <v>69</v>
      </c>
      <c r="D46" t="s">
        <v>655</v>
      </c>
      <c r="E46" t="s">
        <v>668</v>
      </c>
      <c r="F46">
        <v>131.87</v>
      </c>
      <c r="G46">
        <v>29698</v>
      </c>
      <c r="H46">
        <v>331</v>
      </c>
      <c r="I46">
        <v>22</v>
      </c>
      <c r="J46">
        <v>8</v>
      </c>
      <c r="K46">
        <v>623.11</v>
      </c>
      <c r="L46" t="s">
        <v>671</v>
      </c>
      <c r="M46" t="s">
        <v>680</v>
      </c>
      <c r="N46" t="s">
        <v>681</v>
      </c>
      <c r="O46" t="s">
        <v>688</v>
      </c>
      <c r="P46" t="s">
        <v>696</v>
      </c>
      <c r="Q46" s="6">
        <f>marketingdata[[#This Row],[Clicks]]/marketingdata[[#This Row],[Impressions]]</f>
        <v>1.1145531685635396E-2</v>
      </c>
      <c r="R46" s="6">
        <f>marketingdata[[#This Row],[Conversions]]/marketingdata[[#This Row],[Leads]]</f>
        <v>0.36363636363636365</v>
      </c>
      <c r="S46">
        <f>marketingdata[[#This Row],[Ad_Spend (£)]]/marketingdata[[#This Row],[Leads]]</f>
        <v>5.9940909090909091</v>
      </c>
      <c r="T46">
        <f>marketingdata[[#This Row],[Revenue (£)]]/marketingdata[[#This Row],[Ad_Spend (£)]]</f>
        <v>4.7251838932281789</v>
      </c>
      <c r="U46" t="str">
        <f>TEXT(marketingdata[[#This Row],[Date]],"mmm")</f>
        <v>May</v>
      </c>
    </row>
    <row r="47" spans="1:21" x14ac:dyDescent="0.3">
      <c r="A47" s="2">
        <v>45827</v>
      </c>
      <c r="B47" t="s">
        <v>21</v>
      </c>
      <c r="C47" t="s">
        <v>70</v>
      </c>
      <c r="D47" t="s">
        <v>655</v>
      </c>
      <c r="E47" t="s">
        <v>667</v>
      </c>
      <c r="F47">
        <v>198.04</v>
      </c>
      <c r="G47">
        <v>1829</v>
      </c>
      <c r="H47">
        <v>135</v>
      </c>
      <c r="I47">
        <v>27</v>
      </c>
      <c r="J47">
        <v>27</v>
      </c>
      <c r="K47">
        <v>2840.18</v>
      </c>
      <c r="L47" t="s">
        <v>671</v>
      </c>
      <c r="M47" t="s">
        <v>677</v>
      </c>
      <c r="N47" t="s">
        <v>683</v>
      </c>
      <c r="O47" t="s">
        <v>685</v>
      </c>
      <c r="P47" t="s">
        <v>696</v>
      </c>
      <c r="Q47" s="6">
        <f>marketingdata[[#This Row],[Clicks]]/marketingdata[[#This Row],[Impressions]]</f>
        <v>7.3810825587752871E-2</v>
      </c>
      <c r="R47" s="6">
        <f>marketingdata[[#This Row],[Conversions]]/marketingdata[[#This Row],[Leads]]</f>
        <v>1</v>
      </c>
      <c r="S47">
        <f>marketingdata[[#This Row],[Ad_Spend (£)]]/marketingdata[[#This Row],[Leads]]</f>
        <v>7.3348148148148145</v>
      </c>
      <c r="T47">
        <f>marketingdata[[#This Row],[Revenue (£)]]/marketingdata[[#This Row],[Ad_Spend (£)]]</f>
        <v>14.341446172490405</v>
      </c>
      <c r="U47" t="str">
        <f>TEXT(marketingdata[[#This Row],[Date]],"mmm")</f>
        <v>Jun</v>
      </c>
    </row>
    <row r="48" spans="1:21" x14ac:dyDescent="0.3">
      <c r="A48" s="2">
        <v>45802</v>
      </c>
      <c r="B48" t="s">
        <v>24</v>
      </c>
      <c r="C48" t="s">
        <v>71</v>
      </c>
      <c r="D48" t="s">
        <v>655</v>
      </c>
      <c r="E48" t="s">
        <v>661</v>
      </c>
      <c r="F48">
        <v>117.91</v>
      </c>
      <c r="G48">
        <v>18156</v>
      </c>
      <c r="H48">
        <v>56</v>
      </c>
      <c r="I48">
        <v>50</v>
      </c>
      <c r="J48">
        <v>26</v>
      </c>
      <c r="K48">
        <v>2167.84</v>
      </c>
      <c r="L48" t="s">
        <v>674</v>
      </c>
      <c r="M48" t="s">
        <v>677</v>
      </c>
      <c r="N48" t="s">
        <v>682</v>
      </c>
      <c r="O48" t="s">
        <v>687</v>
      </c>
      <c r="P48" t="s">
        <v>698</v>
      </c>
      <c r="Q48" s="6">
        <f>marketingdata[[#This Row],[Clicks]]/marketingdata[[#This Row],[Impressions]]</f>
        <v>3.0843798193434676E-3</v>
      </c>
      <c r="R48" s="6">
        <f>marketingdata[[#This Row],[Conversions]]/marketingdata[[#This Row],[Leads]]</f>
        <v>0.52</v>
      </c>
      <c r="S48">
        <f>marketingdata[[#This Row],[Ad_Spend (£)]]/marketingdata[[#This Row],[Leads]]</f>
        <v>2.3582000000000001</v>
      </c>
      <c r="T48">
        <f>marketingdata[[#This Row],[Revenue (£)]]/marketingdata[[#This Row],[Ad_Spend (£)]]</f>
        <v>18.385548299550507</v>
      </c>
      <c r="U48" t="str">
        <f>TEXT(marketingdata[[#This Row],[Date]],"mmm")</f>
        <v>May</v>
      </c>
    </row>
    <row r="49" spans="1:21" x14ac:dyDescent="0.3">
      <c r="A49" s="2">
        <v>45776</v>
      </c>
      <c r="B49" t="s">
        <v>23</v>
      </c>
      <c r="C49" t="s">
        <v>72</v>
      </c>
      <c r="D49" t="s">
        <v>654</v>
      </c>
      <c r="E49" t="s">
        <v>659</v>
      </c>
      <c r="F49">
        <v>141.37</v>
      </c>
      <c r="G49">
        <v>28647</v>
      </c>
      <c r="H49">
        <v>292</v>
      </c>
      <c r="I49">
        <v>32</v>
      </c>
      <c r="J49">
        <v>8</v>
      </c>
      <c r="K49">
        <v>1076.22</v>
      </c>
      <c r="L49" t="s">
        <v>672</v>
      </c>
      <c r="M49" t="s">
        <v>679</v>
      </c>
      <c r="N49" t="s">
        <v>681</v>
      </c>
      <c r="O49" t="s">
        <v>685</v>
      </c>
      <c r="P49" t="s">
        <v>697</v>
      </c>
      <c r="Q49" s="6">
        <f>marketingdata[[#This Row],[Clicks]]/marketingdata[[#This Row],[Impressions]]</f>
        <v>1.0193039410758544E-2</v>
      </c>
      <c r="R49" s="6">
        <f>marketingdata[[#This Row],[Conversions]]/marketingdata[[#This Row],[Leads]]</f>
        <v>0.25</v>
      </c>
      <c r="S49">
        <f>marketingdata[[#This Row],[Ad_Spend (£)]]/marketingdata[[#This Row],[Leads]]</f>
        <v>4.4178125000000001</v>
      </c>
      <c r="T49">
        <f>marketingdata[[#This Row],[Revenue (£)]]/marketingdata[[#This Row],[Ad_Spend (£)]]</f>
        <v>7.6127891348942489</v>
      </c>
      <c r="U49" t="str">
        <f>TEXT(marketingdata[[#This Row],[Date]],"mmm")</f>
        <v>Apr</v>
      </c>
    </row>
    <row r="50" spans="1:21" x14ac:dyDescent="0.3">
      <c r="A50" s="2">
        <v>45785</v>
      </c>
      <c r="B50" t="s">
        <v>22</v>
      </c>
      <c r="C50" t="s">
        <v>73</v>
      </c>
      <c r="D50" t="s">
        <v>654</v>
      </c>
      <c r="E50" t="s">
        <v>664</v>
      </c>
      <c r="F50">
        <v>201.86</v>
      </c>
      <c r="G50">
        <v>24635</v>
      </c>
      <c r="H50">
        <v>721</v>
      </c>
      <c r="I50">
        <v>41</v>
      </c>
      <c r="J50">
        <v>28</v>
      </c>
      <c r="K50">
        <v>2108.61</v>
      </c>
      <c r="L50" t="s">
        <v>675</v>
      </c>
      <c r="M50" t="s">
        <v>678</v>
      </c>
      <c r="N50" t="s">
        <v>682</v>
      </c>
      <c r="O50" t="s">
        <v>685</v>
      </c>
      <c r="P50" t="s">
        <v>695</v>
      </c>
      <c r="Q50" s="6">
        <f>marketingdata[[#This Row],[Clicks]]/marketingdata[[#This Row],[Impressions]]</f>
        <v>2.9267302618226101E-2</v>
      </c>
      <c r="R50" s="6">
        <f>marketingdata[[#This Row],[Conversions]]/marketingdata[[#This Row],[Leads]]</f>
        <v>0.68292682926829273</v>
      </c>
      <c r="S50">
        <f>marketingdata[[#This Row],[Ad_Spend (£)]]/marketingdata[[#This Row],[Leads]]</f>
        <v>4.9234146341463418</v>
      </c>
      <c r="T50">
        <f>marketingdata[[#This Row],[Revenue (£)]]/marketingdata[[#This Row],[Ad_Spend (£)]]</f>
        <v>10.445903101159219</v>
      </c>
      <c r="U50" t="str">
        <f>TEXT(marketingdata[[#This Row],[Date]],"mmm")</f>
        <v>May</v>
      </c>
    </row>
    <row r="51" spans="1:21" x14ac:dyDescent="0.3">
      <c r="A51" s="2">
        <v>45755</v>
      </c>
      <c r="B51" t="s">
        <v>20</v>
      </c>
      <c r="C51" t="s">
        <v>74</v>
      </c>
      <c r="D51" t="s">
        <v>655</v>
      </c>
      <c r="E51" t="s">
        <v>666</v>
      </c>
      <c r="F51">
        <v>172.89</v>
      </c>
      <c r="G51">
        <v>24853</v>
      </c>
      <c r="H51">
        <v>2349</v>
      </c>
      <c r="I51">
        <v>38</v>
      </c>
      <c r="J51">
        <v>19</v>
      </c>
      <c r="K51">
        <v>3781.6</v>
      </c>
      <c r="L51" t="s">
        <v>671</v>
      </c>
      <c r="M51" t="s">
        <v>676</v>
      </c>
      <c r="N51" t="s">
        <v>683</v>
      </c>
      <c r="O51" t="s">
        <v>689</v>
      </c>
      <c r="P51" t="s">
        <v>695</v>
      </c>
      <c r="Q51" s="6">
        <f>marketingdata[[#This Row],[Clicks]]/marketingdata[[#This Row],[Impressions]]</f>
        <v>9.4515752625437571E-2</v>
      </c>
      <c r="R51" s="6">
        <f>marketingdata[[#This Row],[Conversions]]/marketingdata[[#This Row],[Leads]]</f>
        <v>0.5</v>
      </c>
      <c r="S51">
        <f>marketingdata[[#This Row],[Ad_Spend (£)]]/marketingdata[[#This Row],[Leads]]</f>
        <v>4.5497368421052631</v>
      </c>
      <c r="T51">
        <f>marketingdata[[#This Row],[Revenue (£)]]/marketingdata[[#This Row],[Ad_Spend (£)]]</f>
        <v>21.872867140956679</v>
      </c>
      <c r="U51" t="str">
        <f>TEXT(marketingdata[[#This Row],[Date]],"mmm")</f>
        <v>Apr</v>
      </c>
    </row>
    <row r="52" spans="1:21" x14ac:dyDescent="0.3">
      <c r="A52" s="2">
        <v>45806</v>
      </c>
      <c r="B52" t="s">
        <v>24</v>
      </c>
      <c r="C52" t="s">
        <v>75</v>
      </c>
      <c r="D52" t="s">
        <v>655</v>
      </c>
      <c r="E52" t="s">
        <v>663</v>
      </c>
      <c r="F52">
        <v>91.65</v>
      </c>
      <c r="G52">
        <v>2902</v>
      </c>
      <c r="H52">
        <v>266</v>
      </c>
      <c r="I52">
        <v>12</v>
      </c>
      <c r="J52">
        <v>2</v>
      </c>
      <c r="K52">
        <v>76.17</v>
      </c>
      <c r="L52" t="s">
        <v>671</v>
      </c>
      <c r="M52" t="s">
        <v>680</v>
      </c>
      <c r="N52" t="s">
        <v>681</v>
      </c>
      <c r="O52" t="s">
        <v>686</v>
      </c>
      <c r="P52" t="s">
        <v>696</v>
      </c>
      <c r="Q52" s="6">
        <f>marketingdata[[#This Row],[Clicks]]/marketingdata[[#This Row],[Impressions]]</f>
        <v>9.1660923501033775E-2</v>
      </c>
      <c r="R52" s="6">
        <f>marketingdata[[#This Row],[Conversions]]/marketingdata[[#This Row],[Leads]]</f>
        <v>0.16666666666666666</v>
      </c>
      <c r="S52">
        <f>marketingdata[[#This Row],[Ad_Spend (£)]]/marketingdata[[#This Row],[Leads]]</f>
        <v>7.6375000000000002</v>
      </c>
      <c r="T52">
        <f>marketingdata[[#This Row],[Revenue (£)]]/marketingdata[[#This Row],[Ad_Spend (£)]]</f>
        <v>0.83109656301145662</v>
      </c>
      <c r="U52" t="str">
        <f>TEXT(marketingdata[[#This Row],[Date]],"mmm")</f>
        <v>May</v>
      </c>
    </row>
    <row r="53" spans="1:21" x14ac:dyDescent="0.3">
      <c r="A53" s="2">
        <v>45794</v>
      </c>
      <c r="B53" t="s">
        <v>22</v>
      </c>
      <c r="C53" t="s">
        <v>76</v>
      </c>
      <c r="D53" t="s">
        <v>654</v>
      </c>
      <c r="E53" t="s">
        <v>659</v>
      </c>
      <c r="F53">
        <v>269.31</v>
      </c>
      <c r="G53">
        <v>4400</v>
      </c>
      <c r="H53">
        <v>212</v>
      </c>
      <c r="I53">
        <v>21</v>
      </c>
      <c r="J53">
        <v>12</v>
      </c>
      <c r="K53">
        <v>1784.97</v>
      </c>
      <c r="L53" t="s">
        <v>675</v>
      </c>
      <c r="M53" t="s">
        <v>679</v>
      </c>
      <c r="N53" t="s">
        <v>682</v>
      </c>
      <c r="O53" t="s">
        <v>687</v>
      </c>
      <c r="P53" t="s">
        <v>699</v>
      </c>
      <c r="Q53" s="6">
        <f>marketingdata[[#This Row],[Clicks]]/marketingdata[[#This Row],[Impressions]]</f>
        <v>4.818181818181818E-2</v>
      </c>
      <c r="R53" s="6">
        <f>marketingdata[[#This Row],[Conversions]]/marketingdata[[#This Row],[Leads]]</f>
        <v>0.5714285714285714</v>
      </c>
      <c r="S53">
        <f>marketingdata[[#This Row],[Ad_Spend (£)]]/marketingdata[[#This Row],[Leads]]</f>
        <v>12.824285714285715</v>
      </c>
      <c r="T53">
        <f>marketingdata[[#This Row],[Revenue (£)]]/marketingdata[[#This Row],[Ad_Spend (£)]]</f>
        <v>6.6279380639411833</v>
      </c>
      <c r="U53" t="str">
        <f>TEXT(marketingdata[[#This Row],[Date]],"mmm")</f>
        <v>May</v>
      </c>
    </row>
    <row r="54" spans="1:21" x14ac:dyDescent="0.3">
      <c r="A54" s="2">
        <v>45780</v>
      </c>
      <c r="B54" t="s">
        <v>23</v>
      </c>
      <c r="C54" t="s">
        <v>77</v>
      </c>
      <c r="D54" t="s">
        <v>654</v>
      </c>
      <c r="E54" t="s">
        <v>665</v>
      </c>
      <c r="F54">
        <v>55.85</v>
      </c>
      <c r="G54">
        <v>19554</v>
      </c>
      <c r="H54">
        <v>1062</v>
      </c>
      <c r="I54">
        <v>24</v>
      </c>
      <c r="J54">
        <v>6</v>
      </c>
      <c r="K54">
        <v>733.28</v>
      </c>
      <c r="L54" t="s">
        <v>675</v>
      </c>
      <c r="M54" t="s">
        <v>680</v>
      </c>
      <c r="N54" t="s">
        <v>683</v>
      </c>
      <c r="O54" t="s">
        <v>693</v>
      </c>
      <c r="P54" t="s">
        <v>697</v>
      </c>
      <c r="Q54" s="6">
        <f>marketingdata[[#This Row],[Clicks]]/marketingdata[[#This Row],[Impressions]]</f>
        <v>5.4311138386007977E-2</v>
      </c>
      <c r="R54" s="6">
        <f>marketingdata[[#This Row],[Conversions]]/marketingdata[[#This Row],[Leads]]</f>
        <v>0.25</v>
      </c>
      <c r="S54">
        <f>marketingdata[[#This Row],[Ad_Spend (£)]]/marketingdata[[#This Row],[Leads]]</f>
        <v>2.3270833333333334</v>
      </c>
      <c r="T54">
        <f>marketingdata[[#This Row],[Revenue (£)]]/marketingdata[[#This Row],[Ad_Spend (£)]]</f>
        <v>13.129453894359893</v>
      </c>
      <c r="U54" t="str">
        <f>TEXT(marketingdata[[#This Row],[Date]],"mmm")</f>
        <v>May</v>
      </c>
    </row>
    <row r="55" spans="1:21" x14ac:dyDescent="0.3">
      <c r="A55" s="2">
        <v>45820</v>
      </c>
      <c r="B55" t="s">
        <v>24</v>
      </c>
      <c r="C55" t="s">
        <v>78</v>
      </c>
      <c r="D55" t="s">
        <v>654</v>
      </c>
      <c r="E55" t="s">
        <v>660</v>
      </c>
      <c r="F55">
        <v>265.97000000000003</v>
      </c>
      <c r="G55">
        <v>7435</v>
      </c>
      <c r="H55">
        <v>460</v>
      </c>
      <c r="I55">
        <v>49</v>
      </c>
      <c r="J55">
        <v>17</v>
      </c>
      <c r="K55">
        <v>1640.91</v>
      </c>
      <c r="L55" t="s">
        <v>673</v>
      </c>
      <c r="M55" t="s">
        <v>678</v>
      </c>
      <c r="N55" t="s">
        <v>684</v>
      </c>
      <c r="O55" t="s">
        <v>685</v>
      </c>
      <c r="P55" t="s">
        <v>699</v>
      </c>
      <c r="Q55" s="6">
        <f>marketingdata[[#This Row],[Clicks]]/marketingdata[[#This Row],[Impressions]]</f>
        <v>6.1869535978480161E-2</v>
      </c>
      <c r="R55" s="6">
        <f>marketingdata[[#This Row],[Conversions]]/marketingdata[[#This Row],[Leads]]</f>
        <v>0.34693877551020408</v>
      </c>
      <c r="S55">
        <f>marketingdata[[#This Row],[Ad_Spend (£)]]/marketingdata[[#This Row],[Leads]]</f>
        <v>5.4279591836734697</v>
      </c>
      <c r="T55">
        <f>marketingdata[[#This Row],[Revenue (£)]]/marketingdata[[#This Row],[Ad_Spend (£)]]</f>
        <v>6.1695303981652065</v>
      </c>
      <c r="U55" t="str">
        <f>TEXT(marketingdata[[#This Row],[Date]],"mmm")</f>
        <v>Jun</v>
      </c>
    </row>
    <row r="56" spans="1:21" x14ac:dyDescent="0.3">
      <c r="A56" s="2">
        <v>45799</v>
      </c>
      <c r="B56" t="s">
        <v>20</v>
      </c>
      <c r="C56" t="s">
        <v>79</v>
      </c>
      <c r="D56" t="s">
        <v>654</v>
      </c>
      <c r="E56" t="s">
        <v>662</v>
      </c>
      <c r="F56">
        <v>35.549999999999997</v>
      </c>
      <c r="G56">
        <v>17372</v>
      </c>
      <c r="H56">
        <v>615</v>
      </c>
      <c r="I56">
        <v>37</v>
      </c>
      <c r="J56">
        <v>0</v>
      </c>
      <c r="K56">
        <v>0</v>
      </c>
      <c r="L56" t="s">
        <v>673</v>
      </c>
      <c r="M56" t="s">
        <v>679</v>
      </c>
      <c r="N56" t="s">
        <v>683</v>
      </c>
      <c r="O56" t="s">
        <v>693</v>
      </c>
      <c r="P56" t="s">
        <v>699</v>
      </c>
      <c r="Q56" s="6">
        <f>marketingdata[[#This Row],[Clicks]]/marketingdata[[#This Row],[Impressions]]</f>
        <v>3.5401795993552844E-2</v>
      </c>
      <c r="R56" s="6">
        <f>marketingdata[[#This Row],[Conversions]]/marketingdata[[#This Row],[Leads]]</f>
        <v>0</v>
      </c>
      <c r="S56">
        <f>marketingdata[[#This Row],[Ad_Spend (£)]]/marketingdata[[#This Row],[Leads]]</f>
        <v>0.96081081081081077</v>
      </c>
      <c r="T56">
        <f>marketingdata[[#This Row],[Revenue (£)]]/marketingdata[[#This Row],[Ad_Spend (£)]]</f>
        <v>0</v>
      </c>
      <c r="U56" t="str">
        <f>TEXT(marketingdata[[#This Row],[Date]],"mmm")</f>
        <v>May</v>
      </c>
    </row>
    <row r="57" spans="1:21" x14ac:dyDescent="0.3">
      <c r="A57" s="2">
        <v>45772</v>
      </c>
      <c r="B57" t="s">
        <v>20</v>
      </c>
      <c r="C57" t="s">
        <v>80</v>
      </c>
      <c r="D57" t="s">
        <v>654</v>
      </c>
      <c r="E57" t="s">
        <v>666</v>
      </c>
      <c r="F57">
        <v>239.4</v>
      </c>
      <c r="G57">
        <v>15901</v>
      </c>
      <c r="H57">
        <v>734</v>
      </c>
      <c r="I57">
        <v>30</v>
      </c>
      <c r="J57">
        <v>17</v>
      </c>
      <c r="K57">
        <v>3068.47</v>
      </c>
      <c r="L57" t="s">
        <v>673</v>
      </c>
      <c r="M57" t="s">
        <v>676</v>
      </c>
      <c r="N57" t="s">
        <v>682</v>
      </c>
      <c r="O57" t="s">
        <v>690</v>
      </c>
      <c r="P57" t="s">
        <v>695</v>
      </c>
      <c r="Q57" s="6">
        <f>marketingdata[[#This Row],[Clicks]]/marketingdata[[#This Row],[Impressions]]</f>
        <v>4.6160618829004463E-2</v>
      </c>
      <c r="R57" s="6">
        <f>marketingdata[[#This Row],[Conversions]]/marketingdata[[#This Row],[Leads]]</f>
        <v>0.56666666666666665</v>
      </c>
      <c r="S57">
        <f>marketingdata[[#This Row],[Ad_Spend (£)]]/marketingdata[[#This Row],[Leads]]</f>
        <v>7.98</v>
      </c>
      <c r="T57">
        <f>marketingdata[[#This Row],[Revenue (£)]]/marketingdata[[#This Row],[Ad_Spend (£)]]</f>
        <v>12.817335004177108</v>
      </c>
      <c r="U57" t="str">
        <f>TEXT(marketingdata[[#This Row],[Date]],"mmm")</f>
        <v>Apr</v>
      </c>
    </row>
    <row r="58" spans="1:21" x14ac:dyDescent="0.3">
      <c r="A58" s="2">
        <v>45832</v>
      </c>
      <c r="B58" t="s">
        <v>23</v>
      </c>
      <c r="C58" t="s">
        <v>81</v>
      </c>
      <c r="D58" t="s">
        <v>655</v>
      </c>
      <c r="E58" t="s">
        <v>669</v>
      </c>
      <c r="F58">
        <v>260.87</v>
      </c>
      <c r="G58">
        <v>16717</v>
      </c>
      <c r="H58">
        <v>1388</v>
      </c>
      <c r="I58">
        <v>21</v>
      </c>
      <c r="J58">
        <v>20</v>
      </c>
      <c r="K58">
        <v>2925.1</v>
      </c>
      <c r="L58" t="s">
        <v>671</v>
      </c>
      <c r="M58" t="s">
        <v>676</v>
      </c>
      <c r="N58" t="s">
        <v>684</v>
      </c>
      <c r="O58" t="s">
        <v>686</v>
      </c>
      <c r="P58" t="s">
        <v>696</v>
      </c>
      <c r="Q58" s="6">
        <f>marketingdata[[#This Row],[Clicks]]/marketingdata[[#This Row],[Impressions]]</f>
        <v>8.3029251659986841E-2</v>
      </c>
      <c r="R58" s="6">
        <f>marketingdata[[#This Row],[Conversions]]/marketingdata[[#This Row],[Leads]]</f>
        <v>0.95238095238095233</v>
      </c>
      <c r="S58">
        <f>marketingdata[[#This Row],[Ad_Spend (£)]]/marketingdata[[#This Row],[Leads]]</f>
        <v>12.422380952380953</v>
      </c>
      <c r="T58">
        <f>marketingdata[[#This Row],[Revenue (£)]]/marketingdata[[#This Row],[Ad_Spend (£)]]</f>
        <v>11.21286464522559</v>
      </c>
      <c r="U58" t="str">
        <f>TEXT(marketingdata[[#This Row],[Date]],"mmm")</f>
        <v>Jun</v>
      </c>
    </row>
    <row r="59" spans="1:21" x14ac:dyDescent="0.3">
      <c r="A59" s="2">
        <v>45763</v>
      </c>
      <c r="B59" t="s">
        <v>22</v>
      </c>
      <c r="C59" t="s">
        <v>82</v>
      </c>
      <c r="D59" t="s">
        <v>655</v>
      </c>
      <c r="E59" t="s">
        <v>658</v>
      </c>
      <c r="F59">
        <v>178.09</v>
      </c>
      <c r="G59">
        <v>24650</v>
      </c>
      <c r="H59">
        <v>944</v>
      </c>
      <c r="I59">
        <v>14</v>
      </c>
      <c r="J59">
        <v>7</v>
      </c>
      <c r="K59">
        <v>847.79</v>
      </c>
      <c r="L59" t="s">
        <v>674</v>
      </c>
      <c r="M59" t="s">
        <v>678</v>
      </c>
      <c r="N59" t="s">
        <v>682</v>
      </c>
      <c r="O59" t="s">
        <v>692</v>
      </c>
      <c r="P59" t="s">
        <v>698</v>
      </c>
      <c r="Q59" s="6">
        <f>marketingdata[[#This Row],[Clicks]]/marketingdata[[#This Row],[Impressions]]</f>
        <v>3.8296146044624745E-2</v>
      </c>
      <c r="R59" s="6">
        <f>marketingdata[[#This Row],[Conversions]]/marketingdata[[#This Row],[Leads]]</f>
        <v>0.5</v>
      </c>
      <c r="S59">
        <f>marketingdata[[#This Row],[Ad_Spend (£)]]/marketingdata[[#This Row],[Leads]]</f>
        <v>12.720714285714285</v>
      </c>
      <c r="T59">
        <f>marketingdata[[#This Row],[Revenue (£)]]/marketingdata[[#This Row],[Ad_Spend (£)]]</f>
        <v>4.7604581952945138</v>
      </c>
      <c r="U59" t="str">
        <f>TEXT(marketingdata[[#This Row],[Date]],"mmm")</f>
        <v>Apr</v>
      </c>
    </row>
    <row r="60" spans="1:21" x14ac:dyDescent="0.3">
      <c r="A60" s="2">
        <v>45801</v>
      </c>
      <c r="B60" t="s">
        <v>22</v>
      </c>
      <c r="C60" t="s">
        <v>83</v>
      </c>
      <c r="D60" t="s">
        <v>654</v>
      </c>
      <c r="E60" t="s">
        <v>666</v>
      </c>
      <c r="F60">
        <v>168.42</v>
      </c>
      <c r="G60">
        <v>25060</v>
      </c>
      <c r="H60">
        <v>1173</v>
      </c>
      <c r="I60">
        <v>11</v>
      </c>
      <c r="J60">
        <v>2</v>
      </c>
      <c r="K60">
        <v>352.96</v>
      </c>
      <c r="L60" t="s">
        <v>673</v>
      </c>
      <c r="M60" t="s">
        <v>676</v>
      </c>
      <c r="N60" t="s">
        <v>681</v>
      </c>
      <c r="O60" t="s">
        <v>689</v>
      </c>
      <c r="P60" t="s">
        <v>699</v>
      </c>
      <c r="Q60" s="6">
        <f>marketingdata[[#This Row],[Clicks]]/marketingdata[[#This Row],[Impressions]]</f>
        <v>4.6807661612130888E-2</v>
      </c>
      <c r="R60" s="6">
        <f>marketingdata[[#This Row],[Conversions]]/marketingdata[[#This Row],[Leads]]</f>
        <v>0.18181818181818182</v>
      </c>
      <c r="S60">
        <f>marketingdata[[#This Row],[Ad_Spend (£)]]/marketingdata[[#This Row],[Leads]]</f>
        <v>15.310909090909091</v>
      </c>
      <c r="T60">
        <f>marketingdata[[#This Row],[Revenue (£)]]/marketingdata[[#This Row],[Ad_Spend (£)]]</f>
        <v>2.0957130982068639</v>
      </c>
      <c r="U60" t="str">
        <f>TEXT(marketingdata[[#This Row],[Date]],"mmm")</f>
        <v>May</v>
      </c>
    </row>
    <row r="61" spans="1:21" x14ac:dyDescent="0.3">
      <c r="A61" s="2">
        <v>45820</v>
      </c>
      <c r="B61" t="s">
        <v>22</v>
      </c>
      <c r="C61" t="s">
        <v>84</v>
      </c>
      <c r="D61" t="s">
        <v>655</v>
      </c>
      <c r="E61" t="s">
        <v>665</v>
      </c>
      <c r="F61">
        <v>291.12</v>
      </c>
      <c r="G61">
        <v>14208</v>
      </c>
      <c r="H61">
        <v>1172</v>
      </c>
      <c r="I61">
        <v>40</v>
      </c>
      <c r="J61">
        <v>13</v>
      </c>
      <c r="K61">
        <v>2270.8000000000002</v>
      </c>
      <c r="L61" t="s">
        <v>672</v>
      </c>
      <c r="M61" t="s">
        <v>680</v>
      </c>
      <c r="N61" t="s">
        <v>684</v>
      </c>
      <c r="O61" t="s">
        <v>693</v>
      </c>
      <c r="P61" t="s">
        <v>696</v>
      </c>
      <c r="Q61" s="6">
        <f>marketingdata[[#This Row],[Clicks]]/marketingdata[[#This Row],[Impressions]]</f>
        <v>8.2488738738738743E-2</v>
      </c>
      <c r="R61" s="6">
        <f>marketingdata[[#This Row],[Conversions]]/marketingdata[[#This Row],[Leads]]</f>
        <v>0.32500000000000001</v>
      </c>
      <c r="S61">
        <f>marketingdata[[#This Row],[Ad_Spend (£)]]/marketingdata[[#This Row],[Leads]]</f>
        <v>7.2780000000000005</v>
      </c>
      <c r="T61">
        <f>marketingdata[[#This Row],[Revenue (£)]]/marketingdata[[#This Row],[Ad_Spend (£)]]</f>
        <v>7.8002198406155543</v>
      </c>
      <c r="U61" t="str">
        <f>TEXT(marketingdata[[#This Row],[Date]],"mmm")</f>
        <v>Jun</v>
      </c>
    </row>
    <row r="62" spans="1:21" x14ac:dyDescent="0.3">
      <c r="A62" s="2">
        <v>45820</v>
      </c>
      <c r="B62" t="s">
        <v>21</v>
      </c>
      <c r="C62" t="s">
        <v>85</v>
      </c>
      <c r="D62" t="s">
        <v>655</v>
      </c>
      <c r="E62" t="s">
        <v>666</v>
      </c>
      <c r="F62">
        <v>135.19999999999999</v>
      </c>
      <c r="G62">
        <v>29746</v>
      </c>
      <c r="H62">
        <v>430</v>
      </c>
      <c r="I62">
        <v>38</v>
      </c>
      <c r="J62">
        <v>16</v>
      </c>
      <c r="K62">
        <v>2175.12</v>
      </c>
      <c r="L62" t="s">
        <v>672</v>
      </c>
      <c r="M62" t="s">
        <v>676</v>
      </c>
      <c r="N62" t="s">
        <v>681</v>
      </c>
      <c r="O62" t="s">
        <v>688</v>
      </c>
      <c r="P62" t="s">
        <v>696</v>
      </c>
      <c r="Q62" s="6">
        <f>marketingdata[[#This Row],[Clicks]]/marketingdata[[#This Row],[Impressions]]</f>
        <v>1.4455725139514557E-2</v>
      </c>
      <c r="R62" s="6">
        <f>marketingdata[[#This Row],[Conversions]]/marketingdata[[#This Row],[Leads]]</f>
        <v>0.42105263157894735</v>
      </c>
      <c r="S62">
        <f>marketingdata[[#This Row],[Ad_Spend (£)]]/marketingdata[[#This Row],[Leads]]</f>
        <v>3.5578947368421048</v>
      </c>
      <c r="T62">
        <f>marketingdata[[#This Row],[Revenue (£)]]/marketingdata[[#This Row],[Ad_Spend (£)]]</f>
        <v>16.088165680473374</v>
      </c>
      <c r="U62" t="str">
        <f>TEXT(marketingdata[[#This Row],[Date]],"mmm")</f>
        <v>Jun</v>
      </c>
    </row>
    <row r="63" spans="1:21" x14ac:dyDescent="0.3">
      <c r="A63" s="2">
        <v>45817</v>
      </c>
      <c r="B63" t="s">
        <v>23</v>
      </c>
      <c r="C63" t="s">
        <v>86</v>
      </c>
      <c r="D63" t="s">
        <v>655</v>
      </c>
      <c r="E63" t="s">
        <v>661</v>
      </c>
      <c r="F63">
        <v>53.63</v>
      </c>
      <c r="G63">
        <v>3013</v>
      </c>
      <c r="H63">
        <v>227</v>
      </c>
      <c r="I63">
        <v>42</v>
      </c>
      <c r="J63">
        <v>26</v>
      </c>
      <c r="K63">
        <v>3222.38</v>
      </c>
      <c r="L63" t="s">
        <v>671</v>
      </c>
      <c r="M63" t="s">
        <v>677</v>
      </c>
      <c r="N63" t="s">
        <v>681</v>
      </c>
      <c r="O63" t="s">
        <v>685</v>
      </c>
      <c r="P63" t="s">
        <v>695</v>
      </c>
      <c r="Q63" s="6">
        <f>marketingdata[[#This Row],[Clicks]]/marketingdata[[#This Row],[Impressions]]</f>
        <v>7.5340192499170261E-2</v>
      </c>
      <c r="R63" s="6">
        <f>marketingdata[[#This Row],[Conversions]]/marketingdata[[#This Row],[Leads]]</f>
        <v>0.61904761904761907</v>
      </c>
      <c r="S63">
        <f>marketingdata[[#This Row],[Ad_Spend (£)]]/marketingdata[[#This Row],[Leads]]</f>
        <v>1.276904761904762</v>
      </c>
      <c r="T63">
        <f>marketingdata[[#This Row],[Revenue (£)]]/marketingdata[[#This Row],[Ad_Spend (£)]]</f>
        <v>60.085399962707442</v>
      </c>
      <c r="U63" t="str">
        <f>TEXT(marketingdata[[#This Row],[Date]],"mmm")</f>
        <v>Jun</v>
      </c>
    </row>
    <row r="64" spans="1:21" x14ac:dyDescent="0.3">
      <c r="A64" s="2">
        <v>45816</v>
      </c>
      <c r="B64" t="s">
        <v>21</v>
      </c>
      <c r="C64" t="s">
        <v>87</v>
      </c>
      <c r="D64" t="s">
        <v>655</v>
      </c>
      <c r="E64" t="s">
        <v>664</v>
      </c>
      <c r="F64">
        <v>181.22</v>
      </c>
      <c r="G64">
        <v>29391</v>
      </c>
      <c r="H64">
        <v>734</v>
      </c>
      <c r="I64">
        <v>25</v>
      </c>
      <c r="J64">
        <v>9</v>
      </c>
      <c r="K64">
        <v>557.89</v>
      </c>
      <c r="L64" t="s">
        <v>673</v>
      </c>
      <c r="M64" t="s">
        <v>678</v>
      </c>
      <c r="N64" t="s">
        <v>684</v>
      </c>
      <c r="O64" t="s">
        <v>692</v>
      </c>
      <c r="P64" t="s">
        <v>695</v>
      </c>
      <c r="Q64" s="6">
        <f>marketingdata[[#This Row],[Clicks]]/marketingdata[[#This Row],[Impressions]]</f>
        <v>2.4973631383756932E-2</v>
      </c>
      <c r="R64" s="6">
        <f>marketingdata[[#This Row],[Conversions]]/marketingdata[[#This Row],[Leads]]</f>
        <v>0.36</v>
      </c>
      <c r="S64">
        <f>marketingdata[[#This Row],[Ad_Spend (£)]]/marketingdata[[#This Row],[Leads]]</f>
        <v>7.2488000000000001</v>
      </c>
      <c r="T64">
        <f>marketingdata[[#This Row],[Revenue (£)]]/marketingdata[[#This Row],[Ad_Spend (£)]]</f>
        <v>3.0785233417945039</v>
      </c>
      <c r="U64" t="str">
        <f>TEXT(marketingdata[[#This Row],[Date]],"mmm")</f>
        <v>Jun</v>
      </c>
    </row>
    <row r="65" spans="1:21" x14ac:dyDescent="0.3">
      <c r="A65" s="2">
        <v>45818</v>
      </c>
      <c r="B65" t="s">
        <v>20</v>
      </c>
      <c r="C65" t="s">
        <v>88</v>
      </c>
      <c r="D65" t="s">
        <v>654</v>
      </c>
      <c r="E65" t="s">
        <v>670</v>
      </c>
      <c r="F65">
        <v>117.32</v>
      </c>
      <c r="G65">
        <v>8674</v>
      </c>
      <c r="H65">
        <v>288</v>
      </c>
      <c r="I65">
        <v>45</v>
      </c>
      <c r="J65">
        <v>26</v>
      </c>
      <c r="K65">
        <v>4456.43</v>
      </c>
      <c r="L65" t="s">
        <v>673</v>
      </c>
      <c r="M65" t="s">
        <v>679</v>
      </c>
      <c r="N65" t="s">
        <v>681</v>
      </c>
      <c r="O65" t="s">
        <v>688</v>
      </c>
      <c r="P65" t="s">
        <v>695</v>
      </c>
      <c r="Q65" s="6">
        <f>marketingdata[[#This Row],[Clicks]]/marketingdata[[#This Row],[Impressions]]</f>
        <v>3.3202674659903161E-2</v>
      </c>
      <c r="R65" s="6">
        <f>marketingdata[[#This Row],[Conversions]]/marketingdata[[#This Row],[Leads]]</f>
        <v>0.57777777777777772</v>
      </c>
      <c r="S65">
        <f>marketingdata[[#This Row],[Ad_Spend (£)]]/marketingdata[[#This Row],[Leads]]</f>
        <v>2.6071111111111112</v>
      </c>
      <c r="T65">
        <f>marketingdata[[#This Row],[Revenue (£)]]/marketingdata[[#This Row],[Ad_Spend (£)]]</f>
        <v>37.985254006137069</v>
      </c>
      <c r="U65" t="str">
        <f>TEXT(marketingdata[[#This Row],[Date]],"mmm")</f>
        <v>Jun</v>
      </c>
    </row>
    <row r="66" spans="1:21" x14ac:dyDescent="0.3">
      <c r="A66" s="2">
        <v>45827</v>
      </c>
      <c r="B66" t="s">
        <v>20</v>
      </c>
      <c r="C66" t="s">
        <v>89</v>
      </c>
      <c r="D66" t="s">
        <v>654</v>
      </c>
      <c r="E66" t="s">
        <v>658</v>
      </c>
      <c r="F66">
        <v>208.35</v>
      </c>
      <c r="G66">
        <v>4018</v>
      </c>
      <c r="H66">
        <v>65</v>
      </c>
      <c r="I66">
        <v>46</v>
      </c>
      <c r="J66">
        <v>0</v>
      </c>
      <c r="K66">
        <v>0</v>
      </c>
      <c r="L66" t="s">
        <v>671</v>
      </c>
      <c r="M66" t="s">
        <v>678</v>
      </c>
      <c r="N66" t="s">
        <v>682</v>
      </c>
      <c r="O66" t="s">
        <v>686</v>
      </c>
      <c r="P66" t="s">
        <v>699</v>
      </c>
      <c r="Q66" s="6">
        <f>marketingdata[[#This Row],[Clicks]]/marketingdata[[#This Row],[Impressions]]</f>
        <v>1.6177202588352414E-2</v>
      </c>
      <c r="R66" s="6">
        <f>marketingdata[[#This Row],[Conversions]]/marketingdata[[#This Row],[Leads]]</f>
        <v>0</v>
      </c>
      <c r="S66">
        <f>marketingdata[[#This Row],[Ad_Spend (£)]]/marketingdata[[#This Row],[Leads]]</f>
        <v>4.5293478260869566</v>
      </c>
      <c r="T66">
        <f>marketingdata[[#This Row],[Revenue (£)]]/marketingdata[[#This Row],[Ad_Spend (£)]]</f>
        <v>0</v>
      </c>
      <c r="U66" t="str">
        <f>TEXT(marketingdata[[#This Row],[Date]],"mmm")</f>
        <v>Jun</v>
      </c>
    </row>
    <row r="67" spans="1:21" x14ac:dyDescent="0.3">
      <c r="A67" s="2">
        <v>45758</v>
      </c>
      <c r="B67" t="s">
        <v>20</v>
      </c>
      <c r="C67" t="s">
        <v>90</v>
      </c>
      <c r="D67" t="s">
        <v>654</v>
      </c>
      <c r="E67" t="s">
        <v>660</v>
      </c>
      <c r="F67">
        <v>192.13</v>
      </c>
      <c r="G67">
        <v>22291</v>
      </c>
      <c r="H67">
        <v>813</v>
      </c>
      <c r="I67">
        <v>36</v>
      </c>
      <c r="J67">
        <v>26</v>
      </c>
      <c r="K67">
        <v>3626.33</v>
      </c>
      <c r="L67" t="s">
        <v>674</v>
      </c>
      <c r="M67" t="s">
        <v>678</v>
      </c>
      <c r="N67" t="s">
        <v>681</v>
      </c>
      <c r="O67" t="s">
        <v>692</v>
      </c>
      <c r="P67" t="s">
        <v>696</v>
      </c>
      <c r="Q67" s="6">
        <f>marketingdata[[#This Row],[Clicks]]/marketingdata[[#This Row],[Impressions]]</f>
        <v>3.6472118792337714E-2</v>
      </c>
      <c r="R67" s="6">
        <f>marketingdata[[#This Row],[Conversions]]/marketingdata[[#This Row],[Leads]]</f>
        <v>0.72222222222222221</v>
      </c>
      <c r="S67">
        <f>marketingdata[[#This Row],[Ad_Spend (£)]]/marketingdata[[#This Row],[Leads]]</f>
        <v>5.3369444444444447</v>
      </c>
      <c r="T67">
        <f>marketingdata[[#This Row],[Revenue (£)]]/marketingdata[[#This Row],[Ad_Spend (£)]]</f>
        <v>18.874355904856088</v>
      </c>
      <c r="U67" t="str">
        <f>TEXT(marketingdata[[#This Row],[Date]],"mmm")</f>
        <v>Apr</v>
      </c>
    </row>
    <row r="68" spans="1:21" x14ac:dyDescent="0.3">
      <c r="A68" s="2">
        <v>45826</v>
      </c>
      <c r="B68" t="s">
        <v>24</v>
      </c>
      <c r="C68" t="s">
        <v>91</v>
      </c>
      <c r="D68" t="s">
        <v>654</v>
      </c>
      <c r="E68" t="s">
        <v>668</v>
      </c>
      <c r="F68">
        <v>55.65</v>
      </c>
      <c r="G68">
        <v>9310</v>
      </c>
      <c r="H68">
        <v>918</v>
      </c>
      <c r="I68">
        <v>11</v>
      </c>
      <c r="J68">
        <v>2</v>
      </c>
      <c r="K68">
        <v>352.29</v>
      </c>
      <c r="L68" t="s">
        <v>672</v>
      </c>
      <c r="M68" t="s">
        <v>680</v>
      </c>
      <c r="N68" t="s">
        <v>684</v>
      </c>
      <c r="O68" t="s">
        <v>687</v>
      </c>
      <c r="P68" t="s">
        <v>695</v>
      </c>
      <c r="Q68" s="6">
        <f>marketingdata[[#This Row],[Clicks]]/marketingdata[[#This Row],[Impressions]]</f>
        <v>9.860365198711063E-2</v>
      </c>
      <c r="R68" s="6">
        <f>marketingdata[[#This Row],[Conversions]]/marketingdata[[#This Row],[Leads]]</f>
        <v>0.18181818181818182</v>
      </c>
      <c r="S68">
        <f>marketingdata[[#This Row],[Ad_Spend (£)]]/marketingdata[[#This Row],[Leads]]</f>
        <v>5.0590909090909086</v>
      </c>
      <c r="T68">
        <f>marketingdata[[#This Row],[Revenue (£)]]/marketingdata[[#This Row],[Ad_Spend (£)]]</f>
        <v>6.3304582210242595</v>
      </c>
      <c r="U68" t="str">
        <f>TEXT(marketingdata[[#This Row],[Date]],"mmm")</f>
        <v>Jun</v>
      </c>
    </row>
    <row r="69" spans="1:21" x14ac:dyDescent="0.3">
      <c r="A69" s="2">
        <v>45788</v>
      </c>
      <c r="B69" t="s">
        <v>24</v>
      </c>
      <c r="C69" t="s">
        <v>92</v>
      </c>
      <c r="D69" t="s">
        <v>654</v>
      </c>
      <c r="E69" t="s">
        <v>662</v>
      </c>
      <c r="F69">
        <v>116.12</v>
      </c>
      <c r="G69">
        <v>15035</v>
      </c>
      <c r="H69">
        <v>1186</v>
      </c>
      <c r="I69">
        <v>28</v>
      </c>
      <c r="J69">
        <v>23</v>
      </c>
      <c r="K69">
        <v>1993.8</v>
      </c>
      <c r="L69" t="s">
        <v>675</v>
      </c>
      <c r="M69" t="s">
        <v>679</v>
      </c>
      <c r="N69" t="s">
        <v>683</v>
      </c>
      <c r="O69" t="s">
        <v>691</v>
      </c>
      <c r="P69" t="s">
        <v>696</v>
      </c>
      <c r="Q69" s="6">
        <f>marketingdata[[#This Row],[Clicks]]/marketingdata[[#This Row],[Impressions]]</f>
        <v>7.8882607249750589E-2</v>
      </c>
      <c r="R69" s="6">
        <f>marketingdata[[#This Row],[Conversions]]/marketingdata[[#This Row],[Leads]]</f>
        <v>0.8214285714285714</v>
      </c>
      <c r="S69">
        <f>marketingdata[[#This Row],[Ad_Spend (£)]]/marketingdata[[#This Row],[Leads]]</f>
        <v>4.1471428571428577</v>
      </c>
      <c r="T69">
        <f>marketingdata[[#This Row],[Revenue (£)]]/marketingdata[[#This Row],[Ad_Spend (£)]]</f>
        <v>17.170168790905958</v>
      </c>
      <c r="U69" t="str">
        <f>TEXT(marketingdata[[#This Row],[Date]],"mmm")</f>
        <v>May</v>
      </c>
    </row>
    <row r="70" spans="1:21" x14ac:dyDescent="0.3">
      <c r="A70" s="2">
        <v>45781</v>
      </c>
      <c r="B70" t="s">
        <v>22</v>
      </c>
      <c r="C70" t="s">
        <v>93</v>
      </c>
      <c r="D70" t="s">
        <v>655</v>
      </c>
      <c r="E70" t="s">
        <v>662</v>
      </c>
      <c r="F70">
        <v>131.19</v>
      </c>
      <c r="G70">
        <v>1177</v>
      </c>
      <c r="H70">
        <v>79</v>
      </c>
      <c r="I70">
        <v>41</v>
      </c>
      <c r="J70">
        <v>32</v>
      </c>
      <c r="K70">
        <v>1858.88</v>
      </c>
      <c r="L70" t="s">
        <v>672</v>
      </c>
      <c r="M70" t="s">
        <v>679</v>
      </c>
      <c r="N70" t="s">
        <v>683</v>
      </c>
      <c r="O70" t="s">
        <v>693</v>
      </c>
      <c r="P70" t="s">
        <v>696</v>
      </c>
      <c r="Q70" s="6">
        <f>marketingdata[[#This Row],[Clicks]]/marketingdata[[#This Row],[Impressions]]</f>
        <v>6.7119796091758707E-2</v>
      </c>
      <c r="R70" s="6">
        <f>marketingdata[[#This Row],[Conversions]]/marketingdata[[#This Row],[Leads]]</f>
        <v>0.78048780487804881</v>
      </c>
      <c r="S70">
        <f>marketingdata[[#This Row],[Ad_Spend (£)]]/marketingdata[[#This Row],[Leads]]</f>
        <v>3.1997560975609756</v>
      </c>
      <c r="T70">
        <f>marketingdata[[#This Row],[Revenue (£)]]/marketingdata[[#This Row],[Ad_Spend (£)]]</f>
        <v>14.169372665599512</v>
      </c>
      <c r="U70" t="str">
        <f>TEXT(marketingdata[[#This Row],[Date]],"mmm")</f>
        <v>May</v>
      </c>
    </row>
    <row r="71" spans="1:21" x14ac:dyDescent="0.3">
      <c r="A71" s="2">
        <v>45833</v>
      </c>
      <c r="B71" t="s">
        <v>23</v>
      </c>
      <c r="C71" t="s">
        <v>94</v>
      </c>
      <c r="D71" t="s">
        <v>654</v>
      </c>
      <c r="E71" t="s">
        <v>669</v>
      </c>
      <c r="F71">
        <v>176.2</v>
      </c>
      <c r="G71">
        <v>23035</v>
      </c>
      <c r="H71">
        <v>1778</v>
      </c>
      <c r="I71">
        <v>50</v>
      </c>
      <c r="J71">
        <v>26</v>
      </c>
      <c r="K71">
        <v>3454.08</v>
      </c>
      <c r="L71" t="s">
        <v>672</v>
      </c>
      <c r="M71" t="s">
        <v>676</v>
      </c>
      <c r="N71" t="s">
        <v>681</v>
      </c>
      <c r="O71" t="s">
        <v>689</v>
      </c>
      <c r="P71" t="s">
        <v>695</v>
      </c>
      <c r="Q71" s="6">
        <f>marketingdata[[#This Row],[Clicks]]/marketingdata[[#This Row],[Impressions]]</f>
        <v>7.7186889515953983E-2</v>
      </c>
      <c r="R71" s="6">
        <f>marketingdata[[#This Row],[Conversions]]/marketingdata[[#This Row],[Leads]]</f>
        <v>0.52</v>
      </c>
      <c r="S71">
        <f>marketingdata[[#This Row],[Ad_Spend (£)]]/marketingdata[[#This Row],[Leads]]</f>
        <v>3.5239999999999996</v>
      </c>
      <c r="T71">
        <f>marketingdata[[#This Row],[Revenue (£)]]/marketingdata[[#This Row],[Ad_Spend (£)]]</f>
        <v>19.603178206583429</v>
      </c>
      <c r="U71" t="str">
        <f>TEXT(marketingdata[[#This Row],[Date]],"mmm")</f>
        <v>Jun</v>
      </c>
    </row>
    <row r="72" spans="1:21" x14ac:dyDescent="0.3">
      <c r="A72" s="2">
        <v>45756</v>
      </c>
      <c r="B72" t="s">
        <v>21</v>
      </c>
      <c r="C72" t="s">
        <v>95</v>
      </c>
      <c r="D72" t="s">
        <v>654</v>
      </c>
      <c r="E72" t="s">
        <v>666</v>
      </c>
      <c r="F72">
        <v>76.63</v>
      </c>
      <c r="G72">
        <v>12716</v>
      </c>
      <c r="H72">
        <v>74</v>
      </c>
      <c r="I72">
        <v>19</v>
      </c>
      <c r="J72">
        <v>4</v>
      </c>
      <c r="K72">
        <v>627.17999999999995</v>
      </c>
      <c r="L72" t="s">
        <v>674</v>
      </c>
      <c r="M72" t="s">
        <v>676</v>
      </c>
      <c r="N72" t="s">
        <v>682</v>
      </c>
      <c r="O72" t="s">
        <v>688</v>
      </c>
      <c r="P72" t="s">
        <v>698</v>
      </c>
      <c r="Q72" s="6">
        <f>marketingdata[[#This Row],[Clicks]]/marketingdata[[#This Row],[Impressions]]</f>
        <v>5.8194400754954384E-3</v>
      </c>
      <c r="R72" s="6">
        <f>marketingdata[[#This Row],[Conversions]]/marketingdata[[#This Row],[Leads]]</f>
        <v>0.21052631578947367</v>
      </c>
      <c r="S72">
        <f>marketingdata[[#This Row],[Ad_Spend (£)]]/marketingdata[[#This Row],[Leads]]</f>
        <v>4.0331578947368421</v>
      </c>
      <c r="T72">
        <f>marketingdata[[#This Row],[Revenue (£)]]/marketingdata[[#This Row],[Ad_Spend (£)]]</f>
        <v>8.1845230327547949</v>
      </c>
      <c r="U72" t="str">
        <f>TEXT(marketingdata[[#This Row],[Date]],"mmm")</f>
        <v>Apr</v>
      </c>
    </row>
    <row r="73" spans="1:21" x14ac:dyDescent="0.3">
      <c r="A73" s="2">
        <v>45756</v>
      </c>
      <c r="B73" t="s">
        <v>20</v>
      </c>
      <c r="C73" t="s">
        <v>96</v>
      </c>
      <c r="D73" t="s">
        <v>654</v>
      </c>
      <c r="E73" t="s">
        <v>659</v>
      </c>
      <c r="F73">
        <v>30.7</v>
      </c>
      <c r="G73">
        <v>10648</v>
      </c>
      <c r="H73">
        <v>439</v>
      </c>
      <c r="I73">
        <v>28</v>
      </c>
      <c r="J73">
        <v>2</v>
      </c>
      <c r="K73">
        <v>122.65</v>
      </c>
      <c r="L73" t="s">
        <v>672</v>
      </c>
      <c r="M73" t="s">
        <v>679</v>
      </c>
      <c r="N73" t="s">
        <v>681</v>
      </c>
      <c r="O73" t="s">
        <v>685</v>
      </c>
      <c r="P73" t="s">
        <v>697</v>
      </c>
      <c r="Q73" s="6">
        <f>marketingdata[[#This Row],[Clicks]]/marketingdata[[#This Row],[Impressions]]</f>
        <v>4.1228399699474082E-2</v>
      </c>
      <c r="R73" s="6">
        <f>marketingdata[[#This Row],[Conversions]]/marketingdata[[#This Row],[Leads]]</f>
        <v>7.1428571428571425E-2</v>
      </c>
      <c r="S73">
        <f>marketingdata[[#This Row],[Ad_Spend (£)]]/marketingdata[[#This Row],[Leads]]</f>
        <v>1.0964285714285713</v>
      </c>
      <c r="T73">
        <f>marketingdata[[#This Row],[Revenue (£)]]/marketingdata[[#This Row],[Ad_Spend (£)]]</f>
        <v>3.9951140065146582</v>
      </c>
      <c r="U73" t="str">
        <f>TEXT(marketingdata[[#This Row],[Date]],"mmm")</f>
        <v>Apr</v>
      </c>
    </row>
    <row r="74" spans="1:21" x14ac:dyDescent="0.3">
      <c r="A74" s="2">
        <v>45758</v>
      </c>
      <c r="B74" t="s">
        <v>24</v>
      </c>
      <c r="C74" t="s">
        <v>97</v>
      </c>
      <c r="D74" t="s">
        <v>654</v>
      </c>
      <c r="E74" t="s">
        <v>662</v>
      </c>
      <c r="F74">
        <v>34.51</v>
      </c>
      <c r="G74">
        <v>17682</v>
      </c>
      <c r="H74">
        <v>77</v>
      </c>
      <c r="I74">
        <v>16</v>
      </c>
      <c r="J74">
        <v>4</v>
      </c>
      <c r="K74">
        <v>222.62</v>
      </c>
      <c r="L74" t="s">
        <v>675</v>
      </c>
      <c r="M74" t="s">
        <v>679</v>
      </c>
      <c r="N74" t="s">
        <v>683</v>
      </c>
      <c r="O74" t="s">
        <v>694</v>
      </c>
      <c r="P74" t="s">
        <v>695</v>
      </c>
      <c r="Q74" s="6">
        <f>marketingdata[[#This Row],[Clicks]]/marketingdata[[#This Row],[Impressions]]</f>
        <v>4.3547110055423598E-3</v>
      </c>
      <c r="R74" s="6">
        <f>marketingdata[[#This Row],[Conversions]]/marketingdata[[#This Row],[Leads]]</f>
        <v>0.25</v>
      </c>
      <c r="S74">
        <f>marketingdata[[#This Row],[Ad_Spend (£)]]/marketingdata[[#This Row],[Leads]]</f>
        <v>2.1568749999999999</v>
      </c>
      <c r="T74">
        <f>marketingdata[[#This Row],[Revenue (£)]]/marketingdata[[#This Row],[Ad_Spend (£)]]</f>
        <v>6.4508838017965813</v>
      </c>
      <c r="U74" t="str">
        <f>TEXT(marketingdata[[#This Row],[Date]],"mmm")</f>
        <v>Apr</v>
      </c>
    </row>
    <row r="75" spans="1:21" x14ac:dyDescent="0.3">
      <c r="A75" s="2">
        <v>45826</v>
      </c>
      <c r="B75" t="s">
        <v>24</v>
      </c>
      <c r="C75" t="s">
        <v>98</v>
      </c>
      <c r="D75" t="s">
        <v>655</v>
      </c>
      <c r="E75" t="s">
        <v>658</v>
      </c>
      <c r="F75">
        <v>254.01</v>
      </c>
      <c r="G75">
        <v>22078</v>
      </c>
      <c r="H75">
        <v>1662</v>
      </c>
      <c r="I75">
        <v>48</v>
      </c>
      <c r="J75">
        <v>10</v>
      </c>
      <c r="K75">
        <v>1971.59</v>
      </c>
      <c r="L75" t="s">
        <v>672</v>
      </c>
      <c r="M75" t="s">
        <v>678</v>
      </c>
      <c r="N75" t="s">
        <v>684</v>
      </c>
      <c r="O75" t="s">
        <v>687</v>
      </c>
      <c r="P75" t="s">
        <v>697</v>
      </c>
      <c r="Q75" s="6">
        <f>marketingdata[[#This Row],[Clicks]]/marketingdata[[#This Row],[Impressions]]</f>
        <v>7.5278557840384092E-2</v>
      </c>
      <c r="R75" s="6">
        <f>marketingdata[[#This Row],[Conversions]]/marketingdata[[#This Row],[Leads]]</f>
        <v>0.20833333333333334</v>
      </c>
      <c r="S75">
        <f>marketingdata[[#This Row],[Ad_Spend (£)]]/marketingdata[[#This Row],[Leads]]</f>
        <v>5.2918750000000001</v>
      </c>
      <c r="T75">
        <f>marketingdata[[#This Row],[Revenue (£)]]/marketingdata[[#This Row],[Ad_Spend (£)]]</f>
        <v>7.761859769300421</v>
      </c>
      <c r="U75" t="str">
        <f>TEXT(marketingdata[[#This Row],[Date]],"mmm")</f>
        <v>Jun</v>
      </c>
    </row>
    <row r="76" spans="1:21" x14ac:dyDescent="0.3">
      <c r="A76" s="2">
        <v>45836</v>
      </c>
      <c r="B76" t="s">
        <v>22</v>
      </c>
      <c r="C76" t="s">
        <v>99</v>
      </c>
      <c r="D76" t="s">
        <v>654</v>
      </c>
      <c r="E76" t="s">
        <v>667</v>
      </c>
      <c r="F76">
        <v>36.26</v>
      </c>
      <c r="G76">
        <v>26437</v>
      </c>
      <c r="H76">
        <v>1214</v>
      </c>
      <c r="I76">
        <v>41</v>
      </c>
      <c r="J76">
        <v>4</v>
      </c>
      <c r="K76">
        <v>693.19</v>
      </c>
      <c r="L76" t="s">
        <v>674</v>
      </c>
      <c r="M76" t="s">
        <v>677</v>
      </c>
      <c r="N76" t="s">
        <v>683</v>
      </c>
      <c r="O76" t="s">
        <v>694</v>
      </c>
      <c r="P76" t="s">
        <v>699</v>
      </c>
      <c r="Q76" s="6">
        <f>marketingdata[[#This Row],[Clicks]]/marketingdata[[#This Row],[Impressions]]</f>
        <v>4.59204902220373E-2</v>
      </c>
      <c r="R76" s="6">
        <f>marketingdata[[#This Row],[Conversions]]/marketingdata[[#This Row],[Leads]]</f>
        <v>9.7560975609756101E-2</v>
      </c>
      <c r="S76">
        <f>marketingdata[[#This Row],[Ad_Spend (£)]]/marketingdata[[#This Row],[Leads]]</f>
        <v>0.88439024390243892</v>
      </c>
      <c r="T76">
        <f>marketingdata[[#This Row],[Revenue (£)]]/marketingdata[[#This Row],[Ad_Spend (£)]]</f>
        <v>19.117209045780477</v>
      </c>
      <c r="U76" t="str">
        <f>TEXT(marketingdata[[#This Row],[Date]],"mmm")</f>
        <v>Jun</v>
      </c>
    </row>
    <row r="77" spans="1:21" x14ac:dyDescent="0.3">
      <c r="A77" s="2">
        <v>45815</v>
      </c>
      <c r="B77" t="s">
        <v>21</v>
      </c>
      <c r="C77" t="s">
        <v>100</v>
      </c>
      <c r="D77" t="s">
        <v>654</v>
      </c>
      <c r="E77" t="s">
        <v>658</v>
      </c>
      <c r="F77">
        <v>34.229999999999997</v>
      </c>
      <c r="G77">
        <v>15635</v>
      </c>
      <c r="H77">
        <v>1409</v>
      </c>
      <c r="I77">
        <v>30</v>
      </c>
      <c r="J77">
        <v>8</v>
      </c>
      <c r="K77">
        <v>1159.32</v>
      </c>
      <c r="L77" t="s">
        <v>672</v>
      </c>
      <c r="M77" t="s">
        <v>678</v>
      </c>
      <c r="N77" t="s">
        <v>683</v>
      </c>
      <c r="O77" t="s">
        <v>686</v>
      </c>
      <c r="P77" t="s">
        <v>699</v>
      </c>
      <c r="Q77" s="6">
        <f>marketingdata[[#This Row],[Clicks]]/marketingdata[[#This Row],[Impressions]]</f>
        <v>9.0118324272465619E-2</v>
      </c>
      <c r="R77" s="6">
        <f>marketingdata[[#This Row],[Conversions]]/marketingdata[[#This Row],[Leads]]</f>
        <v>0.26666666666666666</v>
      </c>
      <c r="S77">
        <f>marketingdata[[#This Row],[Ad_Spend (£)]]/marketingdata[[#This Row],[Leads]]</f>
        <v>1.1409999999999998</v>
      </c>
      <c r="T77">
        <f>marketingdata[[#This Row],[Revenue (£)]]/marketingdata[[#This Row],[Ad_Spend (£)]]</f>
        <v>33.868536371603859</v>
      </c>
      <c r="U77" t="str">
        <f>TEXT(marketingdata[[#This Row],[Date]],"mmm")</f>
        <v>Jun</v>
      </c>
    </row>
    <row r="78" spans="1:21" x14ac:dyDescent="0.3">
      <c r="A78" s="2">
        <v>45816</v>
      </c>
      <c r="B78" t="s">
        <v>24</v>
      </c>
      <c r="C78" t="s">
        <v>101</v>
      </c>
      <c r="D78" t="s">
        <v>655</v>
      </c>
      <c r="E78" t="s">
        <v>661</v>
      </c>
      <c r="F78">
        <v>23.5</v>
      </c>
      <c r="G78">
        <v>12866</v>
      </c>
      <c r="H78">
        <v>331</v>
      </c>
      <c r="I78">
        <v>17</v>
      </c>
      <c r="J78">
        <v>2</v>
      </c>
      <c r="K78">
        <v>161.36000000000001</v>
      </c>
      <c r="L78" t="s">
        <v>675</v>
      </c>
      <c r="M78" t="s">
        <v>677</v>
      </c>
      <c r="N78" t="s">
        <v>683</v>
      </c>
      <c r="O78" t="s">
        <v>685</v>
      </c>
      <c r="P78" t="s">
        <v>699</v>
      </c>
      <c r="Q78" s="6">
        <f>marketingdata[[#This Row],[Clicks]]/marketingdata[[#This Row],[Impressions]]</f>
        <v>2.5726721591792321E-2</v>
      </c>
      <c r="R78" s="6">
        <f>marketingdata[[#This Row],[Conversions]]/marketingdata[[#This Row],[Leads]]</f>
        <v>0.11764705882352941</v>
      </c>
      <c r="S78">
        <f>marketingdata[[#This Row],[Ad_Spend (£)]]/marketingdata[[#This Row],[Leads]]</f>
        <v>1.3823529411764706</v>
      </c>
      <c r="T78">
        <f>marketingdata[[#This Row],[Revenue (£)]]/marketingdata[[#This Row],[Ad_Spend (£)]]</f>
        <v>6.8663829787234052</v>
      </c>
      <c r="U78" t="str">
        <f>TEXT(marketingdata[[#This Row],[Date]],"mmm")</f>
        <v>Jun</v>
      </c>
    </row>
    <row r="79" spans="1:21" x14ac:dyDescent="0.3">
      <c r="A79" s="2">
        <v>45804</v>
      </c>
      <c r="B79" t="s">
        <v>22</v>
      </c>
      <c r="C79" t="s">
        <v>102</v>
      </c>
      <c r="D79" t="s">
        <v>655</v>
      </c>
      <c r="E79" t="s">
        <v>662</v>
      </c>
      <c r="F79">
        <v>74.959999999999994</v>
      </c>
      <c r="G79">
        <v>14981</v>
      </c>
      <c r="H79">
        <v>376</v>
      </c>
      <c r="I79">
        <v>50</v>
      </c>
      <c r="J79">
        <v>4</v>
      </c>
      <c r="K79">
        <v>663.97</v>
      </c>
      <c r="L79" t="s">
        <v>671</v>
      </c>
      <c r="M79" t="s">
        <v>679</v>
      </c>
      <c r="N79" t="s">
        <v>681</v>
      </c>
      <c r="O79" t="s">
        <v>693</v>
      </c>
      <c r="P79" t="s">
        <v>697</v>
      </c>
      <c r="Q79" s="6">
        <f>marketingdata[[#This Row],[Clicks]]/marketingdata[[#This Row],[Impressions]]</f>
        <v>2.5098458046859354E-2</v>
      </c>
      <c r="R79" s="6">
        <f>marketingdata[[#This Row],[Conversions]]/marketingdata[[#This Row],[Leads]]</f>
        <v>0.08</v>
      </c>
      <c r="S79">
        <f>marketingdata[[#This Row],[Ad_Spend (£)]]/marketingdata[[#This Row],[Leads]]</f>
        <v>1.4991999999999999</v>
      </c>
      <c r="T79">
        <f>marketingdata[[#This Row],[Revenue (£)]]/marketingdata[[#This Row],[Ad_Spend (£)]]</f>
        <v>8.8576574172892215</v>
      </c>
      <c r="U79" t="str">
        <f>TEXT(marketingdata[[#This Row],[Date]],"mmm")</f>
        <v>May</v>
      </c>
    </row>
    <row r="80" spans="1:21" x14ac:dyDescent="0.3">
      <c r="A80" s="2">
        <v>45803</v>
      </c>
      <c r="B80" t="s">
        <v>20</v>
      </c>
      <c r="C80" t="s">
        <v>103</v>
      </c>
      <c r="D80" t="s">
        <v>654</v>
      </c>
      <c r="E80" t="s">
        <v>656</v>
      </c>
      <c r="F80">
        <v>118.29</v>
      </c>
      <c r="G80">
        <v>27243</v>
      </c>
      <c r="H80">
        <v>170</v>
      </c>
      <c r="I80">
        <v>13</v>
      </c>
      <c r="J80">
        <v>3</v>
      </c>
      <c r="K80">
        <v>476.01</v>
      </c>
      <c r="L80" t="s">
        <v>673</v>
      </c>
      <c r="M80" t="s">
        <v>676</v>
      </c>
      <c r="N80" t="s">
        <v>682</v>
      </c>
      <c r="O80" t="s">
        <v>693</v>
      </c>
      <c r="P80" t="s">
        <v>697</v>
      </c>
      <c r="Q80" s="6">
        <f>marketingdata[[#This Row],[Clicks]]/marketingdata[[#This Row],[Impressions]]</f>
        <v>6.2401350805711556E-3</v>
      </c>
      <c r="R80" s="6">
        <f>marketingdata[[#This Row],[Conversions]]/marketingdata[[#This Row],[Leads]]</f>
        <v>0.23076923076923078</v>
      </c>
      <c r="S80">
        <f>marketingdata[[#This Row],[Ad_Spend (£)]]/marketingdata[[#This Row],[Leads]]</f>
        <v>9.0992307692307701</v>
      </c>
      <c r="T80">
        <f>marketingdata[[#This Row],[Revenue (£)]]/marketingdata[[#This Row],[Ad_Spend (£)]]</f>
        <v>4.0240933299518131</v>
      </c>
      <c r="U80" t="str">
        <f>TEXT(marketingdata[[#This Row],[Date]],"mmm")</f>
        <v>May</v>
      </c>
    </row>
    <row r="81" spans="1:21" x14ac:dyDescent="0.3">
      <c r="A81" s="2">
        <v>45804</v>
      </c>
      <c r="B81" t="s">
        <v>20</v>
      </c>
      <c r="C81" t="s">
        <v>104</v>
      </c>
      <c r="D81" t="s">
        <v>654</v>
      </c>
      <c r="E81" t="s">
        <v>662</v>
      </c>
      <c r="F81">
        <v>261.08999999999997</v>
      </c>
      <c r="G81">
        <v>12179</v>
      </c>
      <c r="H81">
        <v>218</v>
      </c>
      <c r="I81">
        <v>34</v>
      </c>
      <c r="J81">
        <v>13</v>
      </c>
      <c r="K81">
        <v>1821.02</v>
      </c>
      <c r="L81" t="s">
        <v>671</v>
      </c>
      <c r="M81" t="s">
        <v>679</v>
      </c>
      <c r="N81" t="s">
        <v>683</v>
      </c>
      <c r="O81" t="s">
        <v>694</v>
      </c>
      <c r="P81" t="s">
        <v>697</v>
      </c>
      <c r="Q81" s="6">
        <f>marketingdata[[#This Row],[Clicks]]/marketingdata[[#This Row],[Impressions]]</f>
        <v>1.7899663354955252E-2</v>
      </c>
      <c r="R81" s="6">
        <f>marketingdata[[#This Row],[Conversions]]/marketingdata[[#This Row],[Leads]]</f>
        <v>0.38235294117647056</v>
      </c>
      <c r="S81">
        <f>marketingdata[[#This Row],[Ad_Spend (£)]]/marketingdata[[#This Row],[Leads]]</f>
        <v>7.6791176470588232</v>
      </c>
      <c r="T81">
        <f>marketingdata[[#This Row],[Revenue (£)]]/marketingdata[[#This Row],[Ad_Spend (£)]]</f>
        <v>6.9746830594814053</v>
      </c>
      <c r="U81" t="str">
        <f>TEXT(marketingdata[[#This Row],[Date]],"mmm")</f>
        <v>May</v>
      </c>
    </row>
    <row r="82" spans="1:21" x14ac:dyDescent="0.3">
      <c r="A82" s="2">
        <v>45794</v>
      </c>
      <c r="B82" t="s">
        <v>23</v>
      </c>
      <c r="C82" t="s">
        <v>105</v>
      </c>
      <c r="D82" t="s">
        <v>655</v>
      </c>
      <c r="E82" t="s">
        <v>657</v>
      </c>
      <c r="F82">
        <v>241.89</v>
      </c>
      <c r="G82">
        <v>25861</v>
      </c>
      <c r="H82">
        <v>2147</v>
      </c>
      <c r="I82">
        <v>10</v>
      </c>
      <c r="J82">
        <v>3</v>
      </c>
      <c r="K82">
        <v>551.88</v>
      </c>
      <c r="L82" t="s">
        <v>675</v>
      </c>
      <c r="M82" t="s">
        <v>677</v>
      </c>
      <c r="N82" t="s">
        <v>682</v>
      </c>
      <c r="O82" t="s">
        <v>687</v>
      </c>
      <c r="P82" t="s">
        <v>695</v>
      </c>
      <c r="Q82" s="6">
        <f>marketingdata[[#This Row],[Clicks]]/marketingdata[[#This Row],[Impressions]]</f>
        <v>8.3020764858280804E-2</v>
      </c>
      <c r="R82" s="6">
        <f>marketingdata[[#This Row],[Conversions]]/marketingdata[[#This Row],[Leads]]</f>
        <v>0.3</v>
      </c>
      <c r="S82">
        <f>marketingdata[[#This Row],[Ad_Spend (£)]]/marketingdata[[#This Row],[Leads]]</f>
        <v>24.189</v>
      </c>
      <c r="T82">
        <f>marketingdata[[#This Row],[Revenue (£)]]/marketingdata[[#This Row],[Ad_Spend (£)]]</f>
        <v>2.2815329281904999</v>
      </c>
      <c r="U82" t="str">
        <f>TEXT(marketingdata[[#This Row],[Date]],"mmm")</f>
        <v>May</v>
      </c>
    </row>
    <row r="83" spans="1:21" x14ac:dyDescent="0.3">
      <c r="A83" s="2">
        <v>45764</v>
      </c>
      <c r="B83" t="s">
        <v>20</v>
      </c>
      <c r="C83" t="s">
        <v>106</v>
      </c>
      <c r="D83" t="s">
        <v>654</v>
      </c>
      <c r="E83" t="s">
        <v>656</v>
      </c>
      <c r="F83">
        <v>216.92</v>
      </c>
      <c r="G83">
        <v>5441</v>
      </c>
      <c r="H83">
        <v>367</v>
      </c>
      <c r="I83">
        <v>21</v>
      </c>
      <c r="J83">
        <v>18</v>
      </c>
      <c r="K83">
        <v>2803.95</v>
      </c>
      <c r="L83" t="s">
        <v>672</v>
      </c>
      <c r="M83" t="s">
        <v>676</v>
      </c>
      <c r="N83" t="s">
        <v>681</v>
      </c>
      <c r="O83" t="s">
        <v>685</v>
      </c>
      <c r="P83" t="s">
        <v>697</v>
      </c>
      <c r="Q83" s="6">
        <f>marketingdata[[#This Row],[Clicks]]/marketingdata[[#This Row],[Impressions]]</f>
        <v>6.7450836243337628E-2</v>
      </c>
      <c r="R83" s="6">
        <f>marketingdata[[#This Row],[Conversions]]/marketingdata[[#This Row],[Leads]]</f>
        <v>0.8571428571428571</v>
      </c>
      <c r="S83">
        <f>marketingdata[[#This Row],[Ad_Spend (£)]]/marketingdata[[#This Row],[Leads]]</f>
        <v>10.32952380952381</v>
      </c>
      <c r="T83">
        <f>marketingdata[[#This Row],[Revenue (£)]]/marketingdata[[#This Row],[Ad_Spend (£)]]</f>
        <v>12.926193988567213</v>
      </c>
      <c r="U83" t="str">
        <f>TEXT(marketingdata[[#This Row],[Date]],"mmm")</f>
        <v>Apr</v>
      </c>
    </row>
    <row r="84" spans="1:21" x14ac:dyDescent="0.3">
      <c r="A84" s="2">
        <v>45831</v>
      </c>
      <c r="B84" t="s">
        <v>22</v>
      </c>
      <c r="C84" t="s">
        <v>107</v>
      </c>
      <c r="D84" t="s">
        <v>654</v>
      </c>
      <c r="E84" t="s">
        <v>663</v>
      </c>
      <c r="F84">
        <v>47.53</v>
      </c>
      <c r="G84">
        <v>22546</v>
      </c>
      <c r="H84">
        <v>1856</v>
      </c>
      <c r="I84">
        <v>27</v>
      </c>
      <c r="J84">
        <v>17</v>
      </c>
      <c r="K84">
        <v>1699.4</v>
      </c>
      <c r="L84" t="s">
        <v>675</v>
      </c>
      <c r="M84" t="s">
        <v>680</v>
      </c>
      <c r="N84" t="s">
        <v>684</v>
      </c>
      <c r="O84" t="s">
        <v>691</v>
      </c>
      <c r="P84" t="s">
        <v>696</v>
      </c>
      <c r="Q84" s="6">
        <f>marketingdata[[#This Row],[Clicks]]/marketingdata[[#This Row],[Impressions]]</f>
        <v>8.2320589018007623E-2</v>
      </c>
      <c r="R84" s="6">
        <f>marketingdata[[#This Row],[Conversions]]/marketingdata[[#This Row],[Leads]]</f>
        <v>0.62962962962962965</v>
      </c>
      <c r="S84">
        <f>marketingdata[[#This Row],[Ad_Spend (£)]]/marketingdata[[#This Row],[Leads]]</f>
        <v>1.7603703703703704</v>
      </c>
      <c r="T84">
        <f>marketingdata[[#This Row],[Revenue (£)]]/marketingdata[[#This Row],[Ad_Spend (£)]]</f>
        <v>35.754260467073429</v>
      </c>
      <c r="U84" t="str">
        <f>TEXT(marketingdata[[#This Row],[Date]],"mmm")</f>
        <v>Jun</v>
      </c>
    </row>
    <row r="85" spans="1:21" x14ac:dyDescent="0.3">
      <c r="A85" s="2">
        <v>45758</v>
      </c>
      <c r="B85" t="s">
        <v>22</v>
      </c>
      <c r="C85" t="s">
        <v>108</v>
      </c>
      <c r="D85" t="s">
        <v>654</v>
      </c>
      <c r="E85" t="s">
        <v>661</v>
      </c>
      <c r="F85">
        <v>66.8</v>
      </c>
      <c r="G85">
        <v>17309</v>
      </c>
      <c r="H85">
        <v>668</v>
      </c>
      <c r="I85">
        <v>18</v>
      </c>
      <c r="J85">
        <v>4</v>
      </c>
      <c r="K85">
        <v>500.85</v>
      </c>
      <c r="L85" t="s">
        <v>673</v>
      </c>
      <c r="M85" t="s">
        <v>677</v>
      </c>
      <c r="N85" t="s">
        <v>682</v>
      </c>
      <c r="O85" t="s">
        <v>689</v>
      </c>
      <c r="P85" t="s">
        <v>697</v>
      </c>
      <c r="Q85" s="6">
        <f>marketingdata[[#This Row],[Clicks]]/marketingdata[[#This Row],[Impressions]]</f>
        <v>3.8592639667225141E-2</v>
      </c>
      <c r="R85" s="6">
        <f>marketingdata[[#This Row],[Conversions]]/marketingdata[[#This Row],[Leads]]</f>
        <v>0.22222222222222221</v>
      </c>
      <c r="S85">
        <f>marketingdata[[#This Row],[Ad_Spend (£)]]/marketingdata[[#This Row],[Leads]]</f>
        <v>3.7111111111111108</v>
      </c>
      <c r="T85">
        <f>marketingdata[[#This Row],[Revenue (£)]]/marketingdata[[#This Row],[Ad_Spend (£)]]</f>
        <v>7.4977544910179645</v>
      </c>
      <c r="U85" t="str">
        <f>TEXT(marketingdata[[#This Row],[Date]],"mmm")</f>
        <v>Apr</v>
      </c>
    </row>
    <row r="86" spans="1:21" x14ac:dyDescent="0.3">
      <c r="A86" s="2">
        <v>45773</v>
      </c>
      <c r="B86" t="s">
        <v>22</v>
      </c>
      <c r="C86" t="s">
        <v>109</v>
      </c>
      <c r="D86" t="s">
        <v>655</v>
      </c>
      <c r="E86" t="s">
        <v>668</v>
      </c>
      <c r="F86">
        <v>250.8</v>
      </c>
      <c r="G86">
        <v>25907</v>
      </c>
      <c r="H86">
        <v>991</v>
      </c>
      <c r="I86">
        <v>26</v>
      </c>
      <c r="J86">
        <v>22</v>
      </c>
      <c r="K86">
        <v>1380.77</v>
      </c>
      <c r="L86" t="s">
        <v>674</v>
      </c>
      <c r="M86" t="s">
        <v>680</v>
      </c>
      <c r="N86" t="s">
        <v>681</v>
      </c>
      <c r="O86" t="s">
        <v>693</v>
      </c>
      <c r="P86" t="s">
        <v>697</v>
      </c>
      <c r="Q86" s="6">
        <f>marketingdata[[#This Row],[Clicks]]/marketingdata[[#This Row],[Impressions]]</f>
        <v>3.8252209827459763E-2</v>
      </c>
      <c r="R86" s="6">
        <f>marketingdata[[#This Row],[Conversions]]/marketingdata[[#This Row],[Leads]]</f>
        <v>0.84615384615384615</v>
      </c>
      <c r="S86">
        <f>marketingdata[[#This Row],[Ad_Spend (£)]]/marketingdata[[#This Row],[Leads]]</f>
        <v>9.6461538461538474</v>
      </c>
      <c r="T86">
        <f>marketingdata[[#This Row],[Revenue (£)]]/marketingdata[[#This Row],[Ad_Spend (£)]]</f>
        <v>5.5054625199362039</v>
      </c>
      <c r="U86" t="str">
        <f>TEXT(marketingdata[[#This Row],[Date]],"mmm")</f>
        <v>Apr</v>
      </c>
    </row>
    <row r="87" spans="1:21" x14ac:dyDescent="0.3">
      <c r="A87" s="2">
        <v>45801</v>
      </c>
      <c r="B87" t="s">
        <v>20</v>
      </c>
      <c r="C87" t="s">
        <v>110</v>
      </c>
      <c r="D87" t="s">
        <v>655</v>
      </c>
      <c r="E87" t="s">
        <v>664</v>
      </c>
      <c r="F87">
        <v>181.04</v>
      </c>
      <c r="G87">
        <v>17774</v>
      </c>
      <c r="H87">
        <v>321</v>
      </c>
      <c r="I87">
        <v>18</v>
      </c>
      <c r="J87">
        <v>12</v>
      </c>
      <c r="K87">
        <v>1055.6300000000001</v>
      </c>
      <c r="L87" t="s">
        <v>672</v>
      </c>
      <c r="M87" t="s">
        <v>678</v>
      </c>
      <c r="N87" t="s">
        <v>682</v>
      </c>
      <c r="O87" t="s">
        <v>693</v>
      </c>
      <c r="P87" t="s">
        <v>697</v>
      </c>
      <c r="Q87" s="6">
        <f>marketingdata[[#This Row],[Clicks]]/marketingdata[[#This Row],[Impressions]]</f>
        <v>1.806008776865084E-2</v>
      </c>
      <c r="R87" s="6">
        <f>marketingdata[[#This Row],[Conversions]]/marketingdata[[#This Row],[Leads]]</f>
        <v>0.66666666666666663</v>
      </c>
      <c r="S87">
        <f>marketingdata[[#This Row],[Ad_Spend (£)]]/marketingdata[[#This Row],[Leads]]</f>
        <v>10.057777777777778</v>
      </c>
      <c r="T87">
        <f>marketingdata[[#This Row],[Revenue (£)]]/marketingdata[[#This Row],[Ad_Spend (£)]]</f>
        <v>5.8309213433495373</v>
      </c>
      <c r="U87" t="str">
        <f>TEXT(marketingdata[[#This Row],[Date]],"mmm")</f>
        <v>May</v>
      </c>
    </row>
    <row r="88" spans="1:21" x14ac:dyDescent="0.3">
      <c r="A88" s="2">
        <v>45802</v>
      </c>
      <c r="B88" t="s">
        <v>22</v>
      </c>
      <c r="C88" t="s">
        <v>111</v>
      </c>
      <c r="D88" t="s">
        <v>654</v>
      </c>
      <c r="E88" t="s">
        <v>666</v>
      </c>
      <c r="F88">
        <v>214.25</v>
      </c>
      <c r="G88">
        <v>18284</v>
      </c>
      <c r="H88">
        <v>362</v>
      </c>
      <c r="I88">
        <v>47</v>
      </c>
      <c r="J88">
        <v>4</v>
      </c>
      <c r="K88">
        <v>775.5</v>
      </c>
      <c r="L88" t="s">
        <v>675</v>
      </c>
      <c r="M88" t="s">
        <v>676</v>
      </c>
      <c r="N88" t="s">
        <v>684</v>
      </c>
      <c r="O88" t="s">
        <v>685</v>
      </c>
      <c r="P88" t="s">
        <v>698</v>
      </c>
      <c r="Q88" s="6">
        <f>marketingdata[[#This Row],[Clicks]]/marketingdata[[#This Row],[Impressions]]</f>
        <v>1.9798731131043534E-2</v>
      </c>
      <c r="R88" s="6">
        <f>marketingdata[[#This Row],[Conversions]]/marketingdata[[#This Row],[Leads]]</f>
        <v>8.5106382978723402E-2</v>
      </c>
      <c r="S88">
        <f>marketingdata[[#This Row],[Ad_Spend (£)]]/marketingdata[[#This Row],[Leads]]</f>
        <v>4.5585106382978724</v>
      </c>
      <c r="T88">
        <f>marketingdata[[#This Row],[Revenue (£)]]/marketingdata[[#This Row],[Ad_Spend (£)]]</f>
        <v>3.6196032672112017</v>
      </c>
      <c r="U88" t="str">
        <f>TEXT(marketingdata[[#This Row],[Date]],"mmm")</f>
        <v>May</v>
      </c>
    </row>
    <row r="89" spans="1:21" x14ac:dyDescent="0.3">
      <c r="A89" s="2">
        <v>45832</v>
      </c>
      <c r="B89" t="s">
        <v>24</v>
      </c>
      <c r="C89" t="s">
        <v>112</v>
      </c>
      <c r="D89" t="s">
        <v>655</v>
      </c>
      <c r="E89" t="s">
        <v>669</v>
      </c>
      <c r="F89">
        <v>297.2</v>
      </c>
      <c r="G89">
        <v>6167</v>
      </c>
      <c r="H89">
        <v>566</v>
      </c>
      <c r="I89">
        <v>24</v>
      </c>
      <c r="J89">
        <v>24</v>
      </c>
      <c r="K89">
        <v>990.55</v>
      </c>
      <c r="L89" t="s">
        <v>671</v>
      </c>
      <c r="M89" t="s">
        <v>676</v>
      </c>
      <c r="N89" t="s">
        <v>683</v>
      </c>
      <c r="O89" t="s">
        <v>686</v>
      </c>
      <c r="P89" t="s">
        <v>699</v>
      </c>
      <c r="Q89" s="6">
        <f>marketingdata[[#This Row],[Clicks]]/marketingdata[[#This Row],[Impressions]]</f>
        <v>9.1778822766336948E-2</v>
      </c>
      <c r="R89" s="6">
        <f>marketingdata[[#This Row],[Conversions]]/marketingdata[[#This Row],[Leads]]</f>
        <v>1</v>
      </c>
      <c r="S89">
        <f>marketingdata[[#This Row],[Ad_Spend (£)]]/marketingdata[[#This Row],[Leads]]</f>
        <v>12.383333333333333</v>
      </c>
      <c r="T89">
        <f>marketingdata[[#This Row],[Revenue (£)]]/marketingdata[[#This Row],[Ad_Spend (£)]]</f>
        <v>3.3329407806191118</v>
      </c>
      <c r="U89" t="str">
        <f>TEXT(marketingdata[[#This Row],[Date]],"mmm")</f>
        <v>Jun</v>
      </c>
    </row>
    <row r="90" spans="1:21" x14ac:dyDescent="0.3">
      <c r="A90" s="2">
        <v>45766</v>
      </c>
      <c r="B90" t="s">
        <v>21</v>
      </c>
      <c r="C90" t="s">
        <v>113</v>
      </c>
      <c r="D90" t="s">
        <v>654</v>
      </c>
      <c r="E90" t="s">
        <v>666</v>
      </c>
      <c r="F90">
        <v>123.25</v>
      </c>
      <c r="G90">
        <v>27621</v>
      </c>
      <c r="H90">
        <v>1267</v>
      </c>
      <c r="I90">
        <v>24</v>
      </c>
      <c r="J90">
        <v>23</v>
      </c>
      <c r="K90">
        <v>3820.12</v>
      </c>
      <c r="L90" t="s">
        <v>671</v>
      </c>
      <c r="M90" t="s">
        <v>676</v>
      </c>
      <c r="N90" t="s">
        <v>684</v>
      </c>
      <c r="O90" t="s">
        <v>687</v>
      </c>
      <c r="P90" t="s">
        <v>697</v>
      </c>
      <c r="Q90" s="6">
        <f>marketingdata[[#This Row],[Clicks]]/marketingdata[[#This Row],[Impressions]]</f>
        <v>4.5870895333260928E-2</v>
      </c>
      <c r="R90" s="6">
        <f>marketingdata[[#This Row],[Conversions]]/marketingdata[[#This Row],[Leads]]</f>
        <v>0.95833333333333337</v>
      </c>
      <c r="S90">
        <f>marketingdata[[#This Row],[Ad_Spend (£)]]/marketingdata[[#This Row],[Leads]]</f>
        <v>5.135416666666667</v>
      </c>
      <c r="T90">
        <f>marketingdata[[#This Row],[Revenue (£)]]/marketingdata[[#This Row],[Ad_Spend (£)]]</f>
        <v>30.994888438133874</v>
      </c>
      <c r="U90" t="str">
        <f>TEXT(marketingdata[[#This Row],[Date]],"mmm")</f>
        <v>Apr</v>
      </c>
    </row>
    <row r="91" spans="1:21" x14ac:dyDescent="0.3">
      <c r="A91" s="2">
        <v>45826</v>
      </c>
      <c r="B91" t="s">
        <v>21</v>
      </c>
      <c r="C91" t="s">
        <v>114</v>
      </c>
      <c r="D91" t="s">
        <v>654</v>
      </c>
      <c r="E91" t="s">
        <v>662</v>
      </c>
      <c r="F91">
        <v>262.97000000000003</v>
      </c>
      <c r="G91">
        <v>11537</v>
      </c>
      <c r="H91">
        <v>763</v>
      </c>
      <c r="I91">
        <v>39</v>
      </c>
      <c r="J91">
        <v>26</v>
      </c>
      <c r="K91">
        <v>4508.79</v>
      </c>
      <c r="L91" t="s">
        <v>673</v>
      </c>
      <c r="M91" t="s">
        <v>679</v>
      </c>
      <c r="N91" t="s">
        <v>683</v>
      </c>
      <c r="O91" t="s">
        <v>689</v>
      </c>
      <c r="P91" t="s">
        <v>697</v>
      </c>
      <c r="Q91" s="6">
        <f>marketingdata[[#This Row],[Clicks]]/marketingdata[[#This Row],[Impressions]]</f>
        <v>6.6135043772211147E-2</v>
      </c>
      <c r="R91" s="6">
        <f>marketingdata[[#This Row],[Conversions]]/marketingdata[[#This Row],[Leads]]</f>
        <v>0.66666666666666663</v>
      </c>
      <c r="S91">
        <f>marketingdata[[#This Row],[Ad_Spend (£)]]/marketingdata[[#This Row],[Leads]]</f>
        <v>6.7428205128205132</v>
      </c>
      <c r="T91">
        <f>marketingdata[[#This Row],[Revenue (£)]]/marketingdata[[#This Row],[Ad_Spend (£)]]</f>
        <v>17.145643989808722</v>
      </c>
      <c r="U91" t="str">
        <f>TEXT(marketingdata[[#This Row],[Date]],"mmm")</f>
        <v>Jun</v>
      </c>
    </row>
    <row r="92" spans="1:21" x14ac:dyDescent="0.3">
      <c r="A92" s="2">
        <v>45775</v>
      </c>
      <c r="B92" t="s">
        <v>20</v>
      </c>
      <c r="C92" t="s">
        <v>115</v>
      </c>
      <c r="D92" t="s">
        <v>654</v>
      </c>
      <c r="E92" t="s">
        <v>660</v>
      </c>
      <c r="F92">
        <v>27.4</v>
      </c>
      <c r="G92">
        <v>5059</v>
      </c>
      <c r="H92">
        <v>87</v>
      </c>
      <c r="I92">
        <v>13</v>
      </c>
      <c r="J92">
        <v>11</v>
      </c>
      <c r="K92">
        <v>1095.1400000000001</v>
      </c>
      <c r="L92" t="s">
        <v>671</v>
      </c>
      <c r="M92" t="s">
        <v>678</v>
      </c>
      <c r="N92" t="s">
        <v>683</v>
      </c>
      <c r="O92" t="s">
        <v>688</v>
      </c>
      <c r="P92" t="s">
        <v>696</v>
      </c>
      <c r="Q92" s="6">
        <f>marketingdata[[#This Row],[Clicks]]/marketingdata[[#This Row],[Impressions]]</f>
        <v>1.7197074520656257E-2</v>
      </c>
      <c r="R92" s="6">
        <f>marketingdata[[#This Row],[Conversions]]/marketingdata[[#This Row],[Leads]]</f>
        <v>0.84615384615384615</v>
      </c>
      <c r="S92">
        <f>marketingdata[[#This Row],[Ad_Spend (£)]]/marketingdata[[#This Row],[Leads]]</f>
        <v>2.1076923076923078</v>
      </c>
      <c r="T92">
        <f>marketingdata[[#This Row],[Revenue (£)]]/marketingdata[[#This Row],[Ad_Spend (£)]]</f>
        <v>39.968613138686138</v>
      </c>
      <c r="U92" t="str">
        <f>TEXT(marketingdata[[#This Row],[Date]],"mmm")</f>
        <v>Apr</v>
      </c>
    </row>
    <row r="93" spans="1:21" x14ac:dyDescent="0.3">
      <c r="A93" s="2">
        <v>45762</v>
      </c>
      <c r="B93" t="s">
        <v>22</v>
      </c>
      <c r="C93" t="s">
        <v>116</v>
      </c>
      <c r="D93" t="s">
        <v>654</v>
      </c>
      <c r="E93" t="s">
        <v>658</v>
      </c>
      <c r="F93">
        <v>33.01</v>
      </c>
      <c r="G93">
        <v>19885</v>
      </c>
      <c r="H93">
        <v>1212</v>
      </c>
      <c r="I93">
        <v>44</v>
      </c>
      <c r="J93">
        <v>0</v>
      </c>
      <c r="K93">
        <v>0</v>
      </c>
      <c r="L93" t="s">
        <v>673</v>
      </c>
      <c r="M93" t="s">
        <v>678</v>
      </c>
      <c r="N93" t="s">
        <v>682</v>
      </c>
      <c r="O93" t="s">
        <v>691</v>
      </c>
      <c r="P93" t="s">
        <v>699</v>
      </c>
      <c r="Q93" s="6">
        <f>marketingdata[[#This Row],[Clicks]]/marketingdata[[#This Row],[Impressions]]</f>
        <v>6.0950465174754838E-2</v>
      </c>
      <c r="R93" s="6">
        <f>marketingdata[[#This Row],[Conversions]]/marketingdata[[#This Row],[Leads]]</f>
        <v>0</v>
      </c>
      <c r="S93">
        <f>marketingdata[[#This Row],[Ad_Spend (£)]]/marketingdata[[#This Row],[Leads]]</f>
        <v>0.75022727272727263</v>
      </c>
      <c r="T93">
        <f>marketingdata[[#This Row],[Revenue (£)]]/marketingdata[[#This Row],[Ad_Spend (£)]]</f>
        <v>0</v>
      </c>
      <c r="U93" t="str">
        <f>TEXT(marketingdata[[#This Row],[Date]],"mmm")</f>
        <v>Apr</v>
      </c>
    </row>
    <row r="94" spans="1:21" x14ac:dyDescent="0.3">
      <c r="A94" s="2">
        <v>45814</v>
      </c>
      <c r="B94" t="s">
        <v>21</v>
      </c>
      <c r="C94" t="s">
        <v>117</v>
      </c>
      <c r="D94" t="s">
        <v>655</v>
      </c>
      <c r="E94" t="s">
        <v>668</v>
      </c>
      <c r="F94">
        <v>274.12</v>
      </c>
      <c r="G94">
        <v>5784</v>
      </c>
      <c r="H94">
        <v>188</v>
      </c>
      <c r="I94">
        <v>13</v>
      </c>
      <c r="J94">
        <v>11</v>
      </c>
      <c r="K94">
        <v>1328.79</v>
      </c>
      <c r="L94" t="s">
        <v>672</v>
      </c>
      <c r="M94" t="s">
        <v>680</v>
      </c>
      <c r="N94" t="s">
        <v>684</v>
      </c>
      <c r="O94" t="s">
        <v>687</v>
      </c>
      <c r="P94" t="s">
        <v>696</v>
      </c>
      <c r="Q94" s="6">
        <f>marketingdata[[#This Row],[Clicks]]/marketingdata[[#This Row],[Impressions]]</f>
        <v>3.2503457814661137E-2</v>
      </c>
      <c r="R94" s="6">
        <f>marketingdata[[#This Row],[Conversions]]/marketingdata[[#This Row],[Leads]]</f>
        <v>0.84615384615384615</v>
      </c>
      <c r="S94">
        <f>marketingdata[[#This Row],[Ad_Spend (£)]]/marketingdata[[#This Row],[Leads]]</f>
        <v>21.086153846153845</v>
      </c>
      <c r="T94">
        <f>marketingdata[[#This Row],[Revenue (£)]]/marketingdata[[#This Row],[Ad_Spend (£)]]</f>
        <v>4.8474755581497151</v>
      </c>
      <c r="U94" t="str">
        <f>TEXT(marketingdata[[#This Row],[Date]],"mmm")</f>
        <v>Jun</v>
      </c>
    </row>
    <row r="95" spans="1:21" x14ac:dyDescent="0.3">
      <c r="A95" s="2">
        <v>45795</v>
      </c>
      <c r="B95" t="s">
        <v>21</v>
      </c>
      <c r="C95" t="s">
        <v>118</v>
      </c>
      <c r="D95" t="s">
        <v>655</v>
      </c>
      <c r="E95" t="s">
        <v>667</v>
      </c>
      <c r="F95">
        <v>186.53</v>
      </c>
      <c r="G95">
        <v>29919</v>
      </c>
      <c r="H95">
        <v>2464</v>
      </c>
      <c r="I95">
        <v>31</v>
      </c>
      <c r="J95">
        <v>23</v>
      </c>
      <c r="K95">
        <v>4419.62</v>
      </c>
      <c r="L95" t="s">
        <v>673</v>
      </c>
      <c r="M95" t="s">
        <v>677</v>
      </c>
      <c r="N95" t="s">
        <v>681</v>
      </c>
      <c r="O95" t="s">
        <v>685</v>
      </c>
      <c r="P95" t="s">
        <v>697</v>
      </c>
      <c r="Q95" s="6">
        <f>marketingdata[[#This Row],[Clicks]]/marketingdata[[#This Row],[Impressions]]</f>
        <v>8.2355693706340452E-2</v>
      </c>
      <c r="R95" s="6">
        <f>marketingdata[[#This Row],[Conversions]]/marketingdata[[#This Row],[Leads]]</f>
        <v>0.74193548387096775</v>
      </c>
      <c r="S95">
        <f>marketingdata[[#This Row],[Ad_Spend (£)]]/marketingdata[[#This Row],[Leads]]</f>
        <v>6.0170967741935488</v>
      </c>
      <c r="T95">
        <f>marketingdata[[#This Row],[Revenue (£)]]/marketingdata[[#This Row],[Ad_Spend (£)]]</f>
        <v>23.693883021497882</v>
      </c>
      <c r="U95" t="str">
        <f>TEXT(marketingdata[[#This Row],[Date]],"mmm")</f>
        <v>May</v>
      </c>
    </row>
    <row r="96" spans="1:21" x14ac:dyDescent="0.3">
      <c r="A96" s="2">
        <v>45781</v>
      </c>
      <c r="B96" t="s">
        <v>22</v>
      </c>
      <c r="C96" t="s">
        <v>119</v>
      </c>
      <c r="D96" t="s">
        <v>654</v>
      </c>
      <c r="E96" t="s">
        <v>659</v>
      </c>
      <c r="F96">
        <v>241.72</v>
      </c>
      <c r="G96">
        <v>20294</v>
      </c>
      <c r="H96">
        <v>700</v>
      </c>
      <c r="I96">
        <v>50</v>
      </c>
      <c r="J96">
        <v>14</v>
      </c>
      <c r="K96">
        <v>1872.21</v>
      </c>
      <c r="L96" t="s">
        <v>673</v>
      </c>
      <c r="M96" t="s">
        <v>679</v>
      </c>
      <c r="N96" t="s">
        <v>683</v>
      </c>
      <c r="O96" t="s">
        <v>686</v>
      </c>
      <c r="P96" t="s">
        <v>699</v>
      </c>
      <c r="Q96" s="6">
        <f>marketingdata[[#This Row],[Clicks]]/marketingdata[[#This Row],[Impressions]]</f>
        <v>3.4492953582339607E-2</v>
      </c>
      <c r="R96" s="6">
        <f>marketingdata[[#This Row],[Conversions]]/marketingdata[[#This Row],[Leads]]</f>
        <v>0.28000000000000003</v>
      </c>
      <c r="S96">
        <f>marketingdata[[#This Row],[Ad_Spend (£)]]/marketingdata[[#This Row],[Leads]]</f>
        <v>4.8343999999999996</v>
      </c>
      <c r="T96">
        <f>marketingdata[[#This Row],[Revenue (£)]]/marketingdata[[#This Row],[Ad_Spend (£)]]</f>
        <v>7.7453665397981135</v>
      </c>
      <c r="U96" t="str">
        <f>TEXT(marketingdata[[#This Row],[Date]],"mmm")</f>
        <v>May</v>
      </c>
    </row>
    <row r="97" spans="1:21" x14ac:dyDescent="0.3">
      <c r="A97" s="2">
        <v>45760</v>
      </c>
      <c r="B97" t="s">
        <v>23</v>
      </c>
      <c r="C97" t="s">
        <v>120</v>
      </c>
      <c r="D97" t="s">
        <v>655</v>
      </c>
      <c r="E97" t="s">
        <v>662</v>
      </c>
      <c r="F97">
        <v>183.39</v>
      </c>
      <c r="G97">
        <v>17122</v>
      </c>
      <c r="H97">
        <v>1185</v>
      </c>
      <c r="I97">
        <v>20</v>
      </c>
      <c r="J97">
        <v>16</v>
      </c>
      <c r="K97">
        <v>1207.54</v>
      </c>
      <c r="L97" t="s">
        <v>673</v>
      </c>
      <c r="M97" t="s">
        <v>679</v>
      </c>
      <c r="N97" t="s">
        <v>681</v>
      </c>
      <c r="O97" t="s">
        <v>689</v>
      </c>
      <c r="P97" t="s">
        <v>699</v>
      </c>
      <c r="Q97" s="6">
        <f>marketingdata[[#This Row],[Clicks]]/marketingdata[[#This Row],[Impressions]]</f>
        <v>6.9209204532180824E-2</v>
      </c>
      <c r="R97" s="6">
        <f>marketingdata[[#This Row],[Conversions]]/marketingdata[[#This Row],[Leads]]</f>
        <v>0.8</v>
      </c>
      <c r="S97">
        <f>marketingdata[[#This Row],[Ad_Spend (£)]]/marketingdata[[#This Row],[Leads]]</f>
        <v>9.1694999999999993</v>
      </c>
      <c r="T97">
        <f>marketingdata[[#This Row],[Revenue (£)]]/marketingdata[[#This Row],[Ad_Spend (£)]]</f>
        <v>6.5845465946889146</v>
      </c>
      <c r="U97" t="str">
        <f>TEXT(marketingdata[[#This Row],[Date]],"mmm")</f>
        <v>Apr</v>
      </c>
    </row>
    <row r="98" spans="1:21" x14ac:dyDescent="0.3">
      <c r="A98" s="2">
        <v>45770</v>
      </c>
      <c r="B98" t="s">
        <v>21</v>
      </c>
      <c r="C98" t="s">
        <v>121</v>
      </c>
      <c r="D98" t="s">
        <v>654</v>
      </c>
      <c r="E98" t="s">
        <v>657</v>
      </c>
      <c r="F98">
        <v>142.94</v>
      </c>
      <c r="G98">
        <v>7889</v>
      </c>
      <c r="H98">
        <v>103</v>
      </c>
      <c r="I98">
        <v>31</v>
      </c>
      <c r="J98">
        <v>17</v>
      </c>
      <c r="K98">
        <v>882.1</v>
      </c>
      <c r="L98" t="s">
        <v>671</v>
      </c>
      <c r="M98" t="s">
        <v>677</v>
      </c>
      <c r="N98" t="s">
        <v>684</v>
      </c>
      <c r="O98" t="s">
        <v>687</v>
      </c>
      <c r="P98" t="s">
        <v>695</v>
      </c>
      <c r="Q98" s="6">
        <f>marketingdata[[#This Row],[Clicks]]/marketingdata[[#This Row],[Impressions]]</f>
        <v>1.3056154138674104E-2</v>
      </c>
      <c r="R98" s="6">
        <f>marketingdata[[#This Row],[Conversions]]/marketingdata[[#This Row],[Leads]]</f>
        <v>0.54838709677419351</v>
      </c>
      <c r="S98">
        <f>marketingdata[[#This Row],[Ad_Spend (£)]]/marketingdata[[#This Row],[Leads]]</f>
        <v>4.6109677419354842</v>
      </c>
      <c r="T98">
        <f>marketingdata[[#This Row],[Revenue (£)]]/marketingdata[[#This Row],[Ad_Spend (£)]]</f>
        <v>6.1711207499650209</v>
      </c>
      <c r="U98" t="str">
        <f>TEXT(marketingdata[[#This Row],[Date]],"mmm")</f>
        <v>Apr</v>
      </c>
    </row>
    <row r="99" spans="1:21" x14ac:dyDescent="0.3">
      <c r="A99" s="2">
        <v>45754</v>
      </c>
      <c r="B99" t="s">
        <v>23</v>
      </c>
      <c r="C99" t="s">
        <v>122</v>
      </c>
      <c r="D99" t="s">
        <v>654</v>
      </c>
      <c r="E99" t="s">
        <v>661</v>
      </c>
      <c r="F99">
        <v>101.83</v>
      </c>
      <c r="G99">
        <v>22638</v>
      </c>
      <c r="H99">
        <v>1097</v>
      </c>
      <c r="I99">
        <v>41</v>
      </c>
      <c r="J99">
        <v>1</v>
      </c>
      <c r="K99">
        <v>85.43</v>
      </c>
      <c r="L99" t="s">
        <v>671</v>
      </c>
      <c r="M99" t="s">
        <v>677</v>
      </c>
      <c r="N99" t="s">
        <v>683</v>
      </c>
      <c r="O99" t="s">
        <v>688</v>
      </c>
      <c r="P99" t="s">
        <v>696</v>
      </c>
      <c r="Q99" s="6">
        <f>marketingdata[[#This Row],[Clicks]]/marketingdata[[#This Row],[Impressions]]</f>
        <v>4.8458344376711725E-2</v>
      </c>
      <c r="R99" s="6">
        <f>marketingdata[[#This Row],[Conversions]]/marketingdata[[#This Row],[Leads]]</f>
        <v>2.4390243902439025E-2</v>
      </c>
      <c r="S99">
        <f>marketingdata[[#This Row],[Ad_Spend (£)]]/marketingdata[[#This Row],[Leads]]</f>
        <v>2.4836585365853656</v>
      </c>
      <c r="T99">
        <f>marketingdata[[#This Row],[Revenue (£)]]/marketingdata[[#This Row],[Ad_Spend (£)]]</f>
        <v>0.83894726504959249</v>
      </c>
      <c r="U99" t="str">
        <f>TEXT(marketingdata[[#This Row],[Date]],"mmm")</f>
        <v>Apr</v>
      </c>
    </row>
    <row r="100" spans="1:21" x14ac:dyDescent="0.3">
      <c r="A100" s="2">
        <v>45751</v>
      </c>
      <c r="B100" t="s">
        <v>23</v>
      </c>
      <c r="C100" t="s">
        <v>123</v>
      </c>
      <c r="D100" t="s">
        <v>655</v>
      </c>
      <c r="E100" t="s">
        <v>657</v>
      </c>
      <c r="F100">
        <v>51.38</v>
      </c>
      <c r="G100">
        <v>12369</v>
      </c>
      <c r="H100">
        <v>972</v>
      </c>
      <c r="I100">
        <v>14</v>
      </c>
      <c r="J100">
        <v>5</v>
      </c>
      <c r="K100">
        <v>852.03</v>
      </c>
      <c r="L100" t="s">
        <v>675</v>
      </c>
      <c r="M100" t="s">
        <v>677</v>
      </c>
      <c r="N100" t="s">
        <v>682</v>
      </c>
      <c r="O100" t="s">
        <v>691</v>
      </c>
      <c r="P100" t="s">
        <v>698</v>
      </c>
      <c r="Q100" s="6">
        <f>marketingdata[[#This Row],[Clicks]]/marketingdata[[#This Row],[Impressions]]</f>
        <v>7.8583555663351928E-2</v>
      </c>
      <c r="R100" s="6">
        <f>marketingdata[[#This Row],[Conversions]]/marketingdata[[#This Row],[Leads]]</f>
        <v>0.35714285714285715</v>
      </c>
      <c r="S100">
        <f>marketingdata[[#This Row],[Ad_Spend (£)]]/marketingdata[[#This Row],[Leads]]</f>
        <v>3.6700000000000004</v>
      </c>
      <c r="T100">
        <f>marketingdata[[#This Row],[Revenue (£)]]/marketingdata[[#This Row],[Ad_Spend (£)]]</f>
        <v>16.582911638769946</v>
      </c>
      <c r="U100" t="str">
        <f>TEXT(marketingdata[[#This Row],[Date]],"mmm")</f>
        <v>Apr</v>
      </c>
    </row>
    <row r="101" spans="1:21" x14ac:dyDescent="0.3">
      <c r="A101" s="2">
        <v>45798</v>
      </c>
      <c r="B101" t="s">
        <v>20</v>
      </c>
      <c r="C101" t="s">
        <v>124</v>
      </c>
      <c r="D101" t="s">
        <v>655</v>
      </c>
      <c r="E101" t="s">
        <v>656</v>
      </c>
      <c r="F101">
        <v>119.78</v>
      </c>
      <c r="G101">
        <v>22339</v>
      </c>
      <c r="H101">
        <v>87</v>
      </c>
      <c r="I101">
        <v>37</v>
      </c>
      <c r="J101">
        <v>16</v>
      </c>
      <c r="K101">
        <v>2604.14</v>
      </c>
      <c r="L101" t="s">
        <v>674</v>
      </c>
      <c r="M101" t="s">
        <v>676</v>
      </c>
      <c r="N101" t="s">
        <v>683</v>
      </c>
      <c r="O101" t="s">
        <v>691</v>
      </c>
      <c r="P101" t="s">
        <v>695</v>
      </c>
      <c r="Q101" s="6">
        <f>marketingdata[[#This Row],[Clicks]]/marketingdata[[#This Row],[Impressions]]</f>
        <v>3.894534222659922E-3</v>
      </c>
      <c r="R101" s="6">
        <f>marketingdata[[#This Row],[Conversions]]/marketingdata[[#This Row],[Leads]]</f>
        <v>0.43243243243243246</v>
      </c>
      <c r="S101">
        <f>marketingdata[[#This Row],[Ad_Spend (£)]]/marketingdata[[#This Row],[Leads]]</f>
        <v>3.2372972972972973</v>
      </c>
      <c r="T101">
        <f>marketingdata[[#This Row],[Revenue (£)]]/marketingdata[[#This Row],[Ad_Spend (£)]]</f>
        <v>21.741025212890296</v>
      </c>
      <c r="U101" t="str">
        <f>TEXT(marketingdata[[#This Row],[Date]],"mmm")</f>
        <v>May</v>
      </c>
    </row>
    <row r="102" spans="1:21" x14ac:dyDescent="0.3">
      <c r="A102" s="2">
        <v>45817</v>
      </c>
      <c r="B102" t="s">
        <v>20</v>
      </c>
      <c r="C102" t="s">
        <v>125</v>
      </c>
      <c r="D102" t="s">
        <v>654</v>
      </c>
      <c r="E102" t="s">
        <v>670</v>
      </c>
      <c r="F102">
        <v>116.21</v>
      </c>
      <c r="G102">
        <v>11449</v>
      </c>
      <c r="H102">
        <v>854</v>
      </c>
      <c r="I102">
        <v>47</v>
      </c>
      <c r="J102">
        <v>45</v>
      </c>
      <c r="K102">
        <v>6480.67</v>
      </c>
      <c r="L102" t="s">
        <v>671</v>
      </c>
      <c r="M102" t="s">
        <v>679</v>
      </c>
      <c r="N102" t="s">
        <v>681</v>
      </c>
      <c r="O102" t="s">
        <v>686</v>
      </c>
      <c r="P102" t="s">
        <v>699</v>
      </c>
      <c r="Q102" s="6">
        <f>marketingdata[[#This Row],[Clicks]]/marketingdata[[#This Row],[Impressions]]</f>
        <v>7.4591667394532268E-2</v>
      </c>
      <c r="R102" s="6">
        <f>marketingdata[[#This Row],[Conversions]]/marketingdata[[#This Row],[Leads]]</f>
        <v>0.95744680851063835</v>
      </c>
      <c r="S102">
        <f>marketingdata[[#This Row],[Ad_Spend (£)]]/marketingdata[[#This Row],[Leads]]</f>
        <v>2.4725531914893617</v>
      </c>
      <c r="T102">
        <f>marketingdata[[#This Row],[Revenue (£)]]/marketingdata[[#This Row],[Ad_Spend (£)]]</f>
        <v>55.766887531193532</v>
      </c>
      <c r="U102" t="str">
        <f>TEXT(marketingdata[[#This Row],[Date]],"mmm")</f>
        <v>Jun</v>
      </c>
    </row>
    <row r="103" spans="1:21" x14ac:dyDescent="0.3">
      <c r="A103" s="2">
        <v>45816</v>
      </c>
      <c r="B103" t="s">
        <v>20</v>
      </c>
      <c r="C103" t="s">
        <v>126</v>
      </c>
      <c r="D103" t="s">
        <v>654</v>
      </c>
      <c r="E103" t="s">
        <v>667</v>
      </c>
      <c r="F103">
        <v>171.82</v>
      </c>
      <c r="G103">
        <v>9287</v>
      </c>
      <c r="H103">
        <v>723</v>
      </c>
      <c r="I103">
        <v>39</v>
      </c>
      <c r="J103">
        <v>21</v>
      </c>
      <c r="K103">
        <v>3190.85</v>
      </c>
      <c r="L103" t="s">
        <v>671</v>
      </c>
      <c r="M103" t="s">
        <v>677</v>
      </c>
      <c r="N103" t="s">
        <v>684</v>
      </c>
      <c r="O103" t="s">
        <v>688</v>
      </c>
      <c r="P103" t="s">
        <v>698</v>
      </c>
      <c r="Q103" s="6">
        <f>marketingdata[[#This Row],[Clicks]]/marketingdata[[#This Row],[Impressions]]</f>
        <v>7.785075912565953E-2</v>
      </c>
      <c r="R103" s="6">
        <f>marketingdata[[#This Row],[Conversions]]/marketingdata[[#This Row],[Leads]]</f>
        <v>0.53846153846153844</v>
      </c>
      <c r="S103">
        <f>marketingdata[[#This Row],[Ad_Spend (£)]]/marketingdata[[#This Row],[Leads]]</f>
        <v>4.4056410256410254</v>
      </c>
      <c r="T103">
        <f>marketingdata[[#This Row],[Revenue (£)]]/marketingdata[[#This Row],[Ad_Spend (£)]]</f>
        <v>18.570888138749854</v>
      </c>
      <c r="U103" t="str">
        <f>TEXT(marketingdata[[#This Row],[Date]],"mmm")</f>
        <v>Jun</v>
      </c>
    </row>
    <row r="104" spans="1:21" x14ac:dyDescent="0.3">
      <c r="A104" s="2">
        <v>45771</v>
      </c>
      <c r="B104" t="s">
        <v>22</v>
      </c>
      <c r="C104" t="s">
        <v>127</v>
      </c>
      <c r="D104" t="s">
        <v>654</v>
      </c>
      <c r="E104" t="s">
        <v>658</v>
      </c>
      <c r="F104">
        <v>91.35</v>
      </c>
      <c r="G104">
        <v>21334</v>
      </c>
      <c r="H104">
        <v>235</v>
      </c>
      <c r="I104">
        <v>21</v>
      </c>
      <c r="J104">
        <v>14</v>
      </c>
      <c r="K104">
        <v>1768.52</v>
      </c>
      <c r="L104" t="s">
        <v>672</v>
      </c>
      <c r="M104" t="s">
        <v>678</v>
      </c>
      <c r="N104" t="s">
        <v>682</v>
      </c>
      <c r="O104" t="s">
        <v>692</v>
      </c>
      <c r="P104" t="s">
        <v>699</v>
      </c>
      <c r="Q104" s="6">
        <f>marketingdata[[#This Row],[Clicks]]/marketingdata[[#This Row],[Impressions]]</f>
        <v>1.101528077247586E-2</v>
      </c>
      <c r="R104" s="6">
        <f>marketingdata[[#This Row],[Conversions]]/marketingdata[[#This Row],[Leads]]</f>
        <v>0.66666666666666663</v>
      </c>
      <c r="S104">
        <f>marketingdata[[#This Row],[Ad_Spend (£)]]/marketingdata[[#This Row],[Leads]]</f>
        <v>4.3499999999999996</v>
      </c>
      <c r="T104">
        <f>marketingdata[[#This Row],[Revenue (£)]]/marketingdata[[#This Row],[Ad_Spend (£)]]</f>
        <v>19.359824849480024</v>
      </c>
      <c r="U104" t="str">
        <f>TEXT(marketingdata[[#This Row],[Date]],"mmm")</f>
        <v>Apr</v>
      </c>
    </row>
    <row r="105" spans="1:21" x14ac:dyDescent="0.3">
      <c r="A105" s="2">
        <v>45759</v>
      </c>
      <c r="B105" t="s">
        <v>22</v>
      </c>
      <c r="C105" t="s">
        <v>128</v>
      </c>
      <c r="D105" t="s">
        <v>655</v>
      </c>
      <c r="E105" t="s">
        <v>661</v>
      </c>
      <c r="F105">
        <v>181.56</v>
      </c>
      <c r="G105">
        <v>7127</v>
      </c>
      <c r="H105">
        <v>680</v>
      </c>
      <c r="I105">
        <v>11</v>
      </c>
      <c r="J105">
        <v>7</v>
      </c>
      <c r="K105">
        <v>253.74</v>
      </c>
      <c r="L105" t="s">
        <v>674</v>
      </c>
      <c r="M105" t="s">
        <v>677</v>
      </c>
      <c r="N105" t="s">
        <v>681</v>
      </c>
      <c r="O105" t="s">
        <v>694</v>
      </c>
      <c r="P105" t="s">
        <v>697</v>
      </c>
      <c r="Q105" s="6">
        <f>marketingdata[[#This Row],[Clicks]]/marketingdata[[#This Row],[Impressions]]</f>
        <v>9.541181422758524E-2</v>
      </c>
      <c r="R105" s="6">
        <f>marketingdata[[#This Row],[Conversions]]/marketingdata[[#This Row],[Leads]]</f>
        <v>0.63636363636363635</v>
      </c>
      <c r="S105">
        <f>marketingdata[[#This Row],[Ad_Spend (£)]]/marketingdata[[#This Row],[Leads]]</f>
        <v>16.505454545454544</v>
      </c>
      <c r="T105">
        <f>marketingdata[[#This Row],[Revenue (£)]]/marketingdata[[#This Row],[Ad_Spend (£)]]</f>
        <v>1.3975545274289491</v>
      </c>
      <c r="U105" t="str">
        <f>TEXT(marketingdata[[#This Row],[Date]],"mmm")</f>
        <v>Apr</v>
      </c>
    </row>
    <row r="106" spans="1:21" x14ac:dyDescent="0.3">
      <c r="A106" s="2">
        <v>45829</v>
      </c>
      <c r="B106" t="s">
        <v>20</v>
      </c>
      <c r="C106" t="s">
        <v>129</v>
      </c>
      <c r="D106" t="s">
        <v>654</v>
      </c>
      <c r="E106" t="s">
        <v>663</v>
      </c>
      <c r="F106">
        <v>196.79</v>
      </c>
      <c r="G106">
        <v>9457</v>
      </c>
      <c r="H106">
        <v>809</v>
      </c>
      <c r="I106">
        <v>19</v>
      </c>
      <c r="J106">
        <v>15</v>
      </c>
      <c r="K106">
        <v>2757.43</v>
      </c>
      <c r="L106" t="s">
        <v>675</v>
      </c>
      <c r="M106" t="s">
        <v>680</v>
      </c>
      <c r="N106" t="s">
        <v>683</v>
      </c>
      <c r="O106" t="s">
        <v>686</v>
      </c>
      <c r="P106" t="s">
        <v>695</v>
      </c>
      <c r="Q106" s="6">
        <f>marketingdata[[#This Row],[Clicks]]/marketingdata[[#This Row],[Impressions]]</f>
        <v>8.5545098868562972E-2</v>
      </c>
      <c r="R106" s="6">
        <f>marketingdata[[#This Row],[Conversions]]/marketingdata[[#This Row],[Leads]]</f>
        <v>0.78947368421052633</v>
      </c>
      <c r="S106">
        <f>marketingdata[[#This Row],[Ad_Spend (£)]]/marketingdata[[#This Row],[Leads]]</f>
        <v>10.357368421052632</v>
      </c>
      <c r="T106">
        <f>marketingdata[[#This Row],[Revenue (£)]]/marketingdata[[#This Row],[Ad_Spend (£)]]</f>
        <v>14.01204329488287</v>
      </c>
      <c r="U106" t="str">
        <f>TEXT(marketingdata[[#This Row],[Date]],"mmm")</f>
        <v>Jun</v>
      </c>
    </row>
    <row r="107" spans="1:21" x14ac:dyDescent="0.3">
      <c r="A107" s="2">
        <v>45803</v>
      </c>
      <c r="B107" t="s">
        <v>23</v>
      </c>
      <c r="C107" t="s">
        <v>130</v>
      </c>
      <c r="D107" t="s">
        <v>655</v>
      </c>
      <c r="E107" t="s">
        <v>664</v>
      </c>
      <c r="F107">
        <v>171.36</v>
      </c>
      <c r="G107">
        <v>2540</v>
      </c>
      <c r="H107">
        <v>238</v>
      </c>
      <c r="I107">
        <v>33</v>
      </c>
      <c r="J107">
        <v>11</v>
      </c>
      <c r="K107">
        <v>1769.93</v>
      </c>
      <c r="L107" t="s">
        <v>673</v>
      </c>
      <c r="M107" t="s">
        <v>678</v>
      </c>
      <c r="N107" t="s">
        <v>681</v>
      </c>
      <c r="O107" t="s">
        <v>693</v>
      </c>
      <c r="P107" t="s">
        <v>696</v>
      </c>
      <c r="Q107" s="6">
        <f>marketingdata[[#This Row],[Clicks]]/marketingdata[[#This Row],[Impressions]]</f>
        <v>9.3700787401574809E-2</v>
      </c>
      <c r="R107" s="6">
        <f>marketingdata[[#This Row],[Conversions]]/marketingdata[[#This Row],[Leads]]</f>
        <v>0.33333333333333331</v>
      </c>
      <c r="S107">
        <f>marketingdata[[#This Row],[Ad_Spend (£)]]/marketingdata[[#This Row],[Leads]]</f>
        <v>5.1927272727272733</v>
      </c>
      <c r="T107">
        <f>marketingdata[[#This Row],[Revenue (£)]]/marketingdata[[#This Row],[Ad_Spend (£)]]</f>
        <v>10.328723155929039</v>
      </c>
      <c r="U107" t="str">
        <f>TEXT(marketingdata[[#This Row],[Date]],"mmm")</f>
        <v>May</v>
      </c>
    </row>
    <row r="108" spans="1:21" x14ac:dyDescent="0.3">
      <c r="A108" s="2">
        <v>45766</v>
      </c>
      <c r="B108" t="s">
        <v>22</v>
      </c>
      <c r="C108" t="s">
        <v>131</v>
      </c>
      <c r="D108" t="s">
        <v>655</v>
      </c>
      <c r="E108" t="s">
        <v>667</v>
      </c>
      <c r="F108">
        <v>299.31</v>
      </c>
      <c r="G108">
        <v>18145</v>
      </c>
      <c r="H108">
        <v>1152</v>
      </c>
      <c r="I108">
        <v>14</v>
      </c>
      <c r="J108">
        <v>7</v>
      </c>
      <c r="K108">
        <v>987.18</v>
      </c>
      <c r="L108" t="s">
        <v>672</v>
      </c>
      <c r="M108" t="s">
        <v>677</v>
      </c>
      <c r="N108" t="s">
        <v>682</v>
      </c>
      <c r="O108" t="s">
        <v>693</v>
      </c>
      <c r="P108" t="s">
        <v>696</v>
      </c>
      <c r="Q108" s="6">
        <f>marketingdata[[#This Row],[Clicks]]/marketingdata[[#This Row],[Impressions]]</f>
        <v>6.3488564342794152E-2</v>
      </c>
      <c r="R108" s="6">
        <f>marketingdata[[#This Row],[Conversions]]/marketingdata[[#This Row],[Leads]]</f>
        <v>0.5</v>
      </c>
      <c r="S108">
        <f>marketingdata[[#This Row],[Ad_Spend (£)]]/marketingdata[[#This Row],[Leads]]</f>
        <v>21.379285714285714</v>
      </c>
      <c r="T108">
        <f>marketingdata[[#This Row],[Revenue (£)]]/marketingdata[[#This Row],[Ad_Spend (£)]]</f>
        <v>3.2981858274030267</v>
      </c>
      <c r="U108" t="str">
        <f>TEXT(marketingdata[[#This Row],[Date]],"mmm")</f>
        <v>Apr</v>
      </c>
    </row>
    <row r="109" spans="1:21" x14ac:dyDescent="0.3">
      <c r="A109" s="2">
        <v>45831</v>
      </c>
      <c r="B109" t="s">
        <v>22</v>
      </c>
      <c r="C109" t="s">
        <v>132</v>
      </c>
      <c r="D109" t="s">
        <v>655</v>
      </c>
      <c r="E109" t="s">
        <v>665</v>
      </c>
      <c r="F109">
        <v>104.15</v>
      </c>
      <c r="G109">
        <v>10087</v>
      </c>
      <c r="H109">
        <v>133</v>
      </c>
      <c r="I109">
        <v>26</v>
      </c>
      <c r="J109">
        <v>25</v>
      </c>
      <c r="K109">
        <v>2997.92</v>
      </c>
      <c r="L109" t="s">
        <v>675</v>
      </c>
      <c r="M109" t="s">
        <v>680</v>
      </c>
      <c r="N109" t="s">
        <v>683</v>
      </c>
      <c r="O109" t="s">
        <v>689</v>
      </c>
      <c r="P109" t="s">
        <v>695</v>
      </c>
      <c r="Q109" s="6">
        <f>marketingdata[[#This Row],[Clicks]]/marketingdata[[#This Row],[Impressions]]</f>
        <v>1.31852879944483E-2</v>
      </c>
      <c r="R109" s="6">
        <f>marketingdata[[#This Row],[Conversions]]/marketingdata[[#This Row],[Leads]]</f>
        <v>0.96153846153846156</v>
      </c>
      <c r="S109">
        <f>marketingdata[[#This Row],[Ad_Spend (£)]]/marketingdata[[#This Row],[Leads]]</f>
        <v>4.0057692307692312</v>
      </c>
      <c r="T109">
        <f>marketingdata[[#This Row],[Revenue (£)]]/marketingdata[[#This Row],[Ad_Spend (£)]]</f>
        <v>28.78463754200672</v>
      </c>
      <c r="U109" t="str">
        <f>TEXT(marketingdata[[#This Row],[Date]],"mmm")</f>
        <v>Jun</v>
      </c>
    </row>
    <row r="110" spans="1:21" x14ac:dyDescent="0.3">
      <c r="A110" s="2">
        <v>45784</v>
      </c>
      <c r="B110" t="s">
        <v>20</v>
      </c>
      <c r="C110" t="s">
        <v>133</v>
      </c>
      <c r="D110" t="s">
        <v>654</v>
      </c>
      <c r="E110" t="s">
        <v>670</v>
      </c>
      <c r="F110">
        <v>208.85</v>
      </c>
      <c r="G110">
        <v>1828</v>
      </c>
      <c r="H110">
        <v>158</v>
      </c>
      <c r="I110">
        <v>43</v>
      </c>
      <c r="J110">
        <v>23</v>
      </c>
      <c r="K110">
        <v>4337.2</v>
      </c>
      <c r="L110" t="s">
        <v>672</v>
      </c>
      <c r="M110" t="s">
        <v>679</v>
      </c>
      <c r="N110" t="s">
        <v>684</v>
      </c>
      <c r="O110" t="s">
        <v>685</v>
      </c>
      <c r="P110" t="s">
        <v>697</v>
      </c>
      <c r="Q110" s="6">
        <f>marketingdata[[#This Row],[Clicks]]/marketingdata[[#This Row],[Impressions]]</f>
        <v>8.6433260393873085E-2</v>
      </c>
      <c r="R110" s="6">
        <f>marketingdata[[#This Row],[Conversions]]/marketingdata[[#This Row],[Leads]]</f>
        <v>0.53488372093023251</v>
      </c>
      <c r="S110">
        <f>marketingdata[[#This Row],[Ad_Spend (£)]]/marketingdata[[#This Row],[Leads]]</f>
        <v>4.8569767441860465</v>
      </c>
      <c r="T110">
        <f>marketingdata[[#This Row],[Revenue (£)]]/marketingdata[[#This Row],[Ad_Spend (£)]]</f>
        <v>20.76705769691166</v>
      </c>
      <c r="U110" t="str">
        <f>TEXT(marketingdata[[#This Row],[Date]],"mmm")</f>
        <v>May</v>
      </c>
    </row>
    <row r="111" spans="1:21" x14ac:dyDescent="0.3">
      <c r="A111" s="2">
        <v>45754</v>
      </c>
      <c r="B111" t="s">
        <v>22</v>
      </c>
      <c r="C111" t="s">
        <v>134</v>
      </c>
      <c r="D111" t="s">
        <v>655</v>
      </c>
      <c r="E111" t="s">
        <v>658</v>
      </c>
      <c r="F111">
        <v>222.75</v>
      </c>
      <c r="G111">
        <v>18185</v>
      </c>
      <c r="H111">
        <v>1711</v>
      </c>
      <c r="I111">
        <v>33</v>
      </c>
      <c r="J111">
        <v>13</v>
      </c>
      <c r="K111">
        <v>423.73</v>
      </c>
      <c r="L111" t="s">
        <v>671</v>
      </c>
      <c r="M111" t="s">
        <v>678</v>
      </c>
      <c r="N111" t="s">
        <v>681</v>
      </c>
      <c r="O111" t="s">
        <v>693</v>
      </c>
      <c r="P111" t="s">
        <v>695</v>
      </c>
      <c r="Q111" s="6">
        <f>marketingdata[[#This Row],[Clicks]]/marketingdata[[#This Row],[Impressions]]</f>
        <v>9.4088534506461374E-2</v>
      </c>
      <c r="R111" s="6">
        <f>marketingdata[[#This Row],[Conversions]]/marketingdata[[#This Row],[Leads]]</f>
        <v>0.39393939393939392</v>
      </c>
      <c r="S111">
        <f>marketingdata[[#This Row],[Ad_Spend (£)]]/marketingdata[[#This Row],[Leads]]</f>
        <v>6.75</v>
      </c>
      <c r="T111">
        <f>marketingdata[[#This Row],[Revenue (£)]]/marketingdata[[#This Row],[Ad_Spend (£)]]</f>
        <v>1.9022671156004489</v>
      </c>
      <c r="U111" t="str">
        <f>TEXT(marketingdata[[#This Row],[Date]],"mmm")</f>
        <v>Apr</v>
      </c>
    </row>
    <row r="112" spans="1:21" x14ac:dyDescent="0.3">
      <c r="A112" s="2">
        <v>45832</v>
      </c>
      <c r="B112" t="s">
        <v>22</v>
      </c>
      <c r="C112" t="s">
        <v>135</v>
      </c>
      <c r="D112" t="s">
        <v>655</v>
      </c>
      <c r="E112" t="s">
        <v>659</v>
      </c>
      <c r="F112">
        <v>234.21</v>
      </c>
      <c r="G112">
        <v>28724</v>
      </c>
      <c r="H112">
        <v>238</v>
      </c>
      <c r="I112">
        <v>16</v>
      </c>
      <c r="J112">
        <v>7</v>
      </c>
      <c r="K112">
        <v>680.99</v>
      </c>
      <c r="L112" t="s">
        <v>671</v>
      </c>
      <c r="M112" t="s">
        <v>679</v>
      </c>
      <c r="N112" t="s">
        <v>681</v>
      </c>
      <c r="O112" t="s">
        <v>694</v>
      </c>
      <c r="P112" t="s">
        <v>699</v>
      </c>
      <c r="Q112" s="6">
        <f>marketingdata[[#This Row],[Clicks]]/marketingdata[[#This Row],[Impressions]]</f>
        <v>8.2857540732488508E-3</v>
      </c>
      <c r="R112" s="6">
        <f>marketingdata[[#This Row],[Conversions]]/marketingdata[[#This Row],[Leads]]</f>
        <v>0.4375</v>
      </c>
      <c r="S112">
        <f>marketingdata[[#This Row],[Ad_Spend (£)]]/marketingdata[[#This Row],[Leads]]</f>
        <v>14.638125</v>
      </c>
      <c r="T112">
        <f>marketingdata[[#This Row],[Revenue (£)]]/marketingdata[[#This Row],[Ad_Spend (£)]]</f>
        <v>2.907604286751206</v>
      </c>
      <c r="U112" t="str">
        <f>TEXT(marketingdata[[#This Row],[Date]],"mmm")</f>
        <v>Jun</v>
      </c>
    </row>
    <row r="113" spans="1:21" x14ac:dyDescent="0.3">
      <c r="A113" s="2">
        <v>45798</v>
      </c>
      <c r="B113" t="s">
        <v>21</v>
      </c>
      <c r="C113" t="s">
        <v>136</v>
      </c>
      <c r="D113" t="s">
        <v>655</v>
      </c>
      <c r="E113" t="s">
        <v>664</v>
      </c>
      <c r="F113">
        <v>265.31</v>
      </c>
      <c r="G113">
        <v>12192</v>
      </c>
      <c r="H113">
        <v>610</v>
      </c>
      <c r="I113">
        <v>21</v>
      </c>
      <c r="J113">
        <v>6</v>
      </c>
      <c r="K113">
        <v>561.6</v>
      </c>
      <c r="L113" t="s">
        <v>671</v>
      </c>
      <c r="M113" t="s">
        <v>678</v>
      </c>
      <c r="N113" t="s">
        <v>684</v>
      </c>
      <c r="O113" t="s">
        <v>694</v>
      </c>
      <c r="P113" t="s">
        <v>698</v>
      </c>
      <c r="Q113" s="6">
        <f>marketingdata[[#This Row],[Clicks]]/marketingdata[[#This Row],[Impressions]]</f>
        <v>5.0032808398950128E-2</v>
      </c>
      <c r="R113" s="6">
        <f>marketingdata[[#This Row],[Conversions]]/marketingdata[[#This Row],[Leads]]</f>
        <v>0.2857142857142857</v>
      </c>
      <c r="S113">
        <f>marketingdata[[#This Row],[Ad_Spend (£)]]/marketingdata[[#This Row],[Leads]]</f>
        <v>12.633809523809523</v>
      </c>
      <c r="T113">
        <f>marketingdata[[#This Row],[Revenue (£)]]/marketingdata[[#This Row],[Ad_Spend (£)]]</f>
        <v>2.1167690626060081</v>
      </c>
      <c r="U113" t="str">
        <f>TEXT(marketingdata[[#This Row],[Date]],"mmm")</f>
        <v>May</v>
      </c>
    </row>
    <row r="114" spans="1:21" x14ac:dyDescent="0.3">
      <c r="A114" s="2">
        <v>45810</v>
      </c>
      <c r="B114" t="s">
        <v>22</v>
      </c>
      <c r="C114" t="s">
        <v>137</v>
      </c>
      <c r="D114" t="s">
        <v>654</v>
      </c>
      <c r="E114" t="s">
        <v>669</v>
      </c>
      <c r="F114">
        <v>149.43</v>
      </c>
      <c r="G114">
        <v>21847</v>
      </c>
      <c r="H114">
        <v>1663</v>
      </c>
      <c r="I114">
        <v>39</v>
      </c>
      <c r="J114">
        <v>1</v>
      </c>
      <c r="K114">
        <v>91.09</v>
      </c>
      <c r="L114" t="s">
        <v>674</v>
      </c>
      <c r="M114" t="s">
        <v>676</v>
      </c>
      <c r="N114" t="s">
        <v>681</v>
      </c>
      <c r="O114" t="s">
        <v>691</v>
      </c>
      <c r="P114" t="s">
        <v>699</v>
      </c>
      <c r="Q114" s="6">
        <f>marketingdata[[#This Row],[Clicks]]/marketingdata[[#This Row],[Impressions]]</f>
        <v>7.6120291115484962E-2</v>
      </c>
      <c r="R114" s="6">
        <f>marketingdata[[#This Row],[Conversions]]/marketingdata[[#This Row],[Leads]]</f>
        <v>2.564102564102564E-2</v>
      </c>
      <c r="S114">
        <f>marketingdata[[#This Row],[Ad_Spend (£)]]/marketingdata[[#This Row],[Leads]]</f>
        <v>3.8315384615384618</v>
      </c>
      <c r="T114">
        <f>marketingdata[[#This Row],[Revenue (£)]]/marketingdata[[#This Row],[Ad_Spend (£)]]</f>
        <v>0.6095830823797096</v>
      </c>
      <c r="U114" t="str">
        <f>TEXT(marketingdata[[#This Row],[Date]],"mmm")</f>
        <v>Jun</v>
      </c>
    </row>
    <row r="115" spans="1:21" x14ac:dyDescent="0.3">
      <c r="A115" s="2">
        <v>45812</v>
      </c>
      <c r="B115" t="s">
        <v>23</v>
      </c>
      <c r="C115" t="s">
        <v>138</v>
      </c>
      <c r="D115" t="s">
        <v>654</v>
      </c>
      <c r="E115" t="s">
        <v>669</v>
      </c>
      <c r="F115">
        <v>144.78</v>
      </c>
      <c r="G115">
        <v>6611</v>
      </c>
      <c r="H115">
        <v>239</v>
      </c>
      <c r="I115">
        <v>50</v>
      </c>
      <c r="J115">
        <v>41</v>
      </c>
      <c r="K115">
        <v>5833.32</v>
      </c>
      <c r="L115" t="s">
        <v>673</v>
      </c>
      <c r="M115" t="s">
        <v>676</v>
      </c>
      <c r="N115" t="s">
        <v>683</v>
      </c>
      <c r="O115" t="s">
        <v>693</v>
      </c>
      <c r="P115" t="s">
        <v>699</v>
      </c>
      <c r="Q115" s="6">
        <f>marketingdata[[#This Row],[Clicks]]/marketingdata[[#This Row],[Impressions]]</f>
        <v>3.6151868098623509E-2</v>
      </c>
      <c r="R115" s="6">
        <f>marketingdata[[#This Row],[Conversions]]/marketingdata[[#This Row],[Leads]]</f>
        <v>0.82</v>
      </c>
      <c r="S115">
        <f>marketingdata[[#This Row],[Ad_Spend (£)]]/marketingdata[[#This Row],[Leads]]</f>
        <v>2.8956</v>
      </c>
      <c r="T115">
        <f>marketingdata[[#This Row],[Revenue (£)]]/marketingdata[[#This Row],[Ad_Spend (£)]]</f>
        <v>40.29092416079569</v>
      </c>
      <c r="U115" t="str">
        <f>TEXT(marketingdata[[#This Row],[Date]],"mmm")</f>
        <v>Jun</v>
      </c>
    </row>
    <row r="116" spans="1:21" x14ac:dyDescent="0.3">
      <c r="A116" s="2">
        <v>45824</v>
      </c>
      <c r="B116" t="s">
        <v>24</v>
      </c>
      <c r="C116" t="s">
        <v>139</v>
      </c>
      <c r="D116" t="s">
        <v>654</v>
      </c>
      <c r="E116" t="s">
        <v>669</v>
      </c>
      <c r="F116">
        <v>123.81</v>
      </c>
      <c r="G116">
        <v>12129</v>
      </c>
      <c r="H116">
        <v>582</v>
      </c>
      <c r="I116">
        <v>17</v>
      </c>
      <c r="J116">
        <v>3</v>
      </c>
      <c r="K116">
        <v>342.88</v>
      </c>
      <c r="L116" t="s">
        <v>671</v>
      </c>
      <c r="M116" t="s">
        <v>676</v>
      </c>
      <c r="N116" t="s">
        <v>683</v>
      </c>
      <c r="O116" t="s">
        <v>686</v>
      </c>
      <c r="P116" t="s">
        <v>695</v>
      </c>
      <c r="Q116" s="6">
        <f>marketingdata[[#This Row],[Clicks]]/marketingdata[[#This Row],[Impressions]]</f>
        <v>4.798417017066535E-2</v>
      </c>
      <c r="R116" s="6">
        <f>marketingdata[[#This Row],[Conversions]]/marketingdata[[#This Row],[Leads]]</f>
        <v>0.17647058823529413</v>
      </c>
      <c r="S116">
        <f>marketingdata[[#This Row],[Ad_Spend (£)]]/marketingdata[[#This Row],[Leads]]</f>
        <v>7.2829411764705885</v>
      </c>
      <c r="T116">
        <f>marketingdata[[#This Row],[Revenue (£)]]/marketingdata[[#This Row],[Ad_Spend (£)]]</f>
        <v>2.7694047330587188</v>
      </c>
      <c r="U116" t="str">
        <f>TEXT(marketingdata[[#This Row],[Date]],"mmm")</f>
        <v>Jun</v>
      </c>
    </row>
    <row r="117" spans="1:21" x14ac:dyDescent="0.3">
      <c r="A117" s="2">
        <v>45764</v>
      </c>
      <c r="B117" t="s">
        <v>23</v>
      </c>
      <c r="C117" t="s">
        <v>140</v>
      </c>
      <c r="D117" t="s">
        <v>654</v>
      </c>
      <c r="E117" t="s">
        <v>665</v>
      </c>
      <c r="F117">
        <v>131.19999999999999</v>
      </c>
      <c r="G117">
        <v>13387</v>
      </c>
      <c r="H117">
        <v>1136</v>
      </c>
      <c r="I117">
        <v>31</v>
      </c>
      <c r="J117">
        <v>27</v>
      </c>
      <c r="K117">
        <v>4943.7700000000004</v>
      </c>
      <c r="L117" t="s">
        <v>675</v>
      </c>
      <c r="M117" t="s">
        <v>680</v>
      </c>
      <c r="N117" t="s">
        <v>681</v>
      </c>
      <c r="O117" t="s">
        <v>691</v>
      </c>
      <c r="P117" t="s">
        <v>697</v>
      </c>
      <c r="Q117" s="6">
        <f>marketingdata[[#This Row],[Clicks]]/marketingdata[[#This Row],[Impressions]]</f>
        <v>8.4858444759841639E-2</v>
      </c>
      <c r="R117" s="6">
        <f>marketingdata[[#This Row],[Conversions]]/marketingdata[[#This Row],[Leads]]</f>
        <v>0.87096774193548387</v>
      </c>
      <c r="S117">
        <f>marketingdata[[#This Row],[Ad_Spend (£)]]/marketingdata[[#This Row],[Leads]]</f>
        <v>4.2322580645161283</v>
      </c>
      <c r="T117">
        <f>marketingdata[[#This Row],[Revenue (£)]]/marketingdata[[#This Row],[Ad_Spend (£)]]</f>
        <v>37.681173780487811</v>
      </c>
      <c r="U117" t="str">
        <f>TEXT(marketingdata[[#This Row],[Date]],"mmm")</f>
        <v>Apr</v>
      </c>
    </row>
    <row r="118" spans="1:21" x14ac:dyDescent="0.3">
      <c r="A118" s="2">
        <v>45769</v>
      </c>
      <c r="B118" t="s">
        <v>21</v>
      </c>
      <c r="C118" t="s">
        <v>141</v>
      </c>
      <c r="D118" t="s">
        <v>655</v>
      </c>
      <c r="E118" t="s">
        <v>659</v>
      </c>
      <c r="F118">
        <v>230.84</v>
      </c>
      <c r="G118">
        <v>17076</v>
      </c>
      <c r="H118">
        <v>586</v>
      </c>
      <c r="I118">
        <v>39</v>
      </c>
      <c r="J118">
        <v>3</v>
      </c>
      <c r="K118">
        <v>595.9</v>
      </c>
      <c r="L118" t="s">
        <v>671</v>
      </c>
      <c r="M118" t="s">
        <v>679</v>
      </c>
      <c r="N118" t="s">
        <v>684</v>
      </c>
      <c r="O118" t="s">
        <v>687</v>
      </c>
      <c r="P118" t="s">
        <v>695</v>
      </c>
      <c r="Q118" s="6">
        <f>marketingdata[[#This Row],[Clicks]]/marketingdata[[#This Row],[Impressions]]</f>
        <v>3.4317170297493559E-2</v>
      </c>
      <c r="R118" s="6">
        <f>marketingdata[[#This Row],[Conversions]]/marketingdata[[#This Row],[Leads]]</f>
        <v>7.6923076923076927E-2</v>
      </c>
      <c r="S118">
        <f>marketingdata[[#This Row],[Ad_Spend (£)]]/marketingdata[[#This Row],[Leads]]</f>
        <v>5.9189743589743591</v>
      </c>
      <c r="T118">
        <f>marketingdata[[#This Row],[Revenue (£)]]/marketingdata[[#This Row],[Ad_Spend (£)]]</f>
        <v>2.5814416912146942</v>
      </c>
      <c r="U118" t="str">
        <f>TEXT(marketingdata[[#This Row],[Date]],"mmm")</f>
        <v>Apr</v>
      </c>
    </row>
    <row r="119" spans="1:21" x14ac:dyDescent="0.3">
      <c r="A119" s="2">
        <v>45780</v>
      </c>
      <c r="B119" t="s">
        <v>22</v>
      </c>
      <c r="C119" t="s">
        <v>142</v>
      </c>
      <c r="D119" t="s">
        <v>654</v>
      </c>
      <c r="E119" t="s">
        <v>664</v>
      </c>
      <c r="F119">
        <v>66.34</v>
      </c>
      <c r="G119">
        <v>17972</v>
      </c>
      <c r="H119">
        <v>1198</v>
      </c>
      <c r="I119">
        <v>25</v>
      </c>
      <c r="J119">
        <v>21</v>
      </c>
      <c r="K119">
        <v>1457.96</v>
      </c>
      <c r="L119" t="s">
        <v>671</v>
      </c>
      <c r="M119" t="s">
        <v>678</v>
      </c>
      <c r="N119" t="s">
        <v>683</v>
      </c>
      <c r="O119" t="s">
        <v>689</v>
      </c>
      <c r="P119" t="s">
        <v>696</v>
      </c>
      <c r="Q119" s="6">
        <f>marketingdata[[#This Row],[Clicks]]/marketingdata[[#This Row],[Impressions]]</f>
        <v>6.6659247718673487E-2</v>
      </c>
      <c r="R119" s="6">
        <f>marketingdata[[#This Row],[Conversions]]/marketingdata[[#This Row],[Leads]]</f>
        <v>0.84</v>
      </c>
      <c r="S119">
        <f>marketingdata[[#This Row],[Ad_Spend (£)]]/marketingdata[[#This Row],[Leads]]</f>
        <v>2.6536</v>
      </c>
      <c r="T119">
        <f>marketingdata[[#This Row],[Revenue (£)]]/marketingdata[[#This Row],[Ad_Spend (£)]]</f>
        <v>21.977087729876395</v>
      </c>
      <c r="U119" t="str">
        <f>TEXT(marketingdata[[#This Row],[Date]],"mmm")</f>
        <v>May</v>
      </c>
    </row>
    <row r="120" spans="1:21" x14ac:dyDescent="0.3">
      <c r="A120" s="2">
        <v>45775</v>
      </c>
      <c r="B120" t="s">
        <v>21</v>
      </c>
      <c r="C120" t="s">
        <v>143</v>
      </c>
      <c r="D120" t="s">
        <v>655</v>
      </c>
      <c r="E120" t="s">
        <v>658</v>
      </c>
      <c r="F120">
        <v>285.52999999999997</v>
      </c>
      <c r="G120">
        <v>16901</v>
      </c>
      <c r="H120">
        <v>970</v>
      </c>
      <c r="I120">
        <v>22</v>
      </c>
      <c r="J120">
        <v>3</v>
      </c>
      <c r="K120">
        <v>100.53</v>
      </c>
      <c r="L120" t="s">
        <v>671</v>
      </c>
      <c r="M120" t="s">
        <v>678</v>
      </c>
      <c r="N120" t="s">
        <v>683</v>
      </c>
      <c r="O120" t="s">
        <v>690</v>
      </c>
      <c r="P120" t="s">
        <v>699</v>
      </c>
      <c r="Q120" s="6">
        <f>marketingdata[[#This Row],[Clicks]]/marketingdata[[#This Row],[Impressions]]</f>
        <v>5.739305366546358E-2</v>
      </c>
      <c r="R120" s="6">
        <f>marketingdata[[#This Row],[Conversions]]/marketingdata[[#This Row],[Leads]]</f>
        <v>0.13636363636363635</v>
      </c>
      <c r="S120">
        <f>marketingdata[[#This Row],[Ad_Spend (£)]]/marketingdata[[#This Row],[Leads]]</f>
        <v>12.978636363636362</v>
      </c>
      <c r="T120">
        <f>marketingdata[[#This Row],[Revenue (£)]]/marketingdata[[#This Row],[Ad_Spend (£)]]</f>
        <v>0.35208209294995274</v>
      </c>
      <c r="U120" t="str">
        <f>TEXT(marketingdata[[#This Row],[Date]],"mmm")</f>
        <v>Apr</v>
      </c>
    </row>
    <row r="121" spans="1:21" x14ac:dyDescent="0.3">
      <c r="A121" s="2">
        <v>45811</v>
      </c>
      <c r="B121" t="s">
        <v>21</v>
      </c>
      <c r="C121" t="s">
        <v>144</v>
      </c>
      <c r="D121" t="s">
        <v>655</v>
      </c>
      <c r="E121" t="s">
        <v>663</v>
      </c>
      <c r="F121">
        <v>182.38</v>
      </c>
      <c r="G121">
        <v>29085</v>
      </c>
      <c r="H121">
        <v>2660</v>
      </c>
      <c r="I121">
        <v>23</v>
      </c>
      <c r="J121">
        <v>19</v>
      </c>
      <c r="K121">
        <v>3231.07</v>
      </c>
      <c r="L121" t="s">
        <v>674</v>
      </c>
      <c r="M121" t="s">
        <v>680</v>
      </c>
      <c r="N121" t="s">
        <v>682</v>
      </c>
      <c r="O121" t="s">
        <v>694</v>
      </c>
      <c r="P121" t="s">
        <v>699</v>
      </c>
      <c r="Q121" s="6">
        <f>marketingdata[[#This Row],[Clicks]]/marketingdata[[#This Row],[Impressions]]</f>
        <v>9.1456077015643802E-2</v>
      </c>
      <c r="R121" s="6">
        <f>marketingdata[[#This Row],[Conversions]]/marketingdata[[#This Row],[Leads]]</f>
        <v>0.82608695652173914</v>
      </c>
      <c r="S121">
        <f>marketingdata[[#This Row],[Ad_Spend (£)]]/marketingdata[[#This Row],[Leads]]</f>
        <v>7.9295652173913043</v>
      </c>
      <c r="T121">
        <f>marketingdata[[#This Row],[Revenue (£)]]/marketingdata[[#This Row],[Ad_Spend (£)]]</f>
        <v>17.716142120846584</v>
      </c>
      <c r="U121" t="str">
        <f>TEXT(marketingdata[[#This Row],[Date]],"mmm")</f>
        <v>Jun</v>
      </c>
    </row>
    <row r="122" spans="1:21" x14ac:dyDescent="0.3">
      <c r="A122" s="2">
        <v>45813</v>
      </c>
      <c r="B122" t="s">
        <v>20</v>
      </c>
      <c r="C122" t="s">
        <v>145</v>
      </c>
      <c r="D122" t="s">
        <v>654</v>
      </c>
      <c r="E122" t="s">
        <v>659</v>
      </c>
      <c r="F122">
        <v>167.64</v>
      </c>
      <c r="G122">
        <v>9519</v>
      </c>
      <c r="H122">
        <v>529</v>
      </c>
      <c r="I122">
        <v>11</v>
      </c>
      <c r="J122">
        <v>8</v>
      </c>
      <c r="K122">
        <v>1549.4</v>
      </c>
      <c r="L122" t="s">
        <v>675</v>
      </c>
      <c r="M122" t="s">
        <v>679</v>
      </c>
      <c r="N122" t="s">
        <v>683</v>
      </c>
      <c r="O122" t="s">
        <v>686</v>
      </c>
      <c r="P122" t="s">
        <v>695</v>
      </c>
      <c r="Q122" s="6">
        <f>marketingdata[[#This Row],[Clicks]]/marketingdata[[#This Row],[Impressions]]</f>
        <v>5.5573064397520751E-2</v>
      </c>
      <c r="R122" s="6">
        <f>marketingdata[[#This Row],[Conversions]]/marketingdata[[#This Row],[Leads]]</f>
        <v>0.72727272727272729</v>
      </c>
      <c r="S122">
        <f>marketingdata[[#This Row],[Ad_Spend (£)]]/marketingdata[[#This Row],[Leads]]</f>
        <v>15.239999999999998</v>
      </c>
      <c r="T122">
        <f>marketingdata[[#This Row],[Revenue (£)]]/marketingdata[[#This Row],[Ad_Spend (£)]]</f>
        <v>9.242424242424244</v>
      </c>
      <c r="U122" t="str">
        <f>TEXT(marketingdata[[#This Row],[Date]],"mmm")</f>
        <v>Jun</v>
      </c>
    </row>
    <row r="123" spans="1:21" x14ac:dyDescent="0.3">
      <c r="A123" s="2">
        <v>45770</v>
      </c>
      <c r="B123" t="s">
        <v>20</v>
      </c>
      <c r="C123" t="s">
        <v>146</v>
      </c>
      <c r="D123" t="s">
        <v>655</v>
      </c>
      <c r="E123" t="s">
        <v>660</v>
      </c>
      <c r="F123">
        <v>103.69</v>
      </c>
      <c r="G123">
        <v>19614</v>
      </c>
      <c r="H123">
        <v>623</v>
      </c>
      <c r="I123">
        <v>22</v>
      </c>
      <c r="J123">
        <v>16</v>
      </c>
      <c r="K123">
        <v>1604.67</v>
      </c>
      <c r="L123" t="s">
        <v>673</v>
      </c>
      <c r="M123" t="s">
        <v>678</v>
      </c>
      <c r="N123" t="s">
        <v>682</v>
      </c>
      <c r="O123" t="s">
        <v>688</v>
      </c>
      <c r="P123" t="s">
        <v>695</v>
      </c>
      <c r="Q123" s="6">
        <f>marketingdata[[#This Row],[Clicks]]/marketingdata[[#This Row],[Impressions]]</f>
        <v>3.1763026409707351E-2</v>
      </c>
      <c r="R123" s="6">
        <f>marketingdata[[#This Row],[Conversions]]/marketingdata[[#This Row],[Leads]]</f>
        <v>0.72727272727272729</v>
      </c>
      <c r="S123">
        <f>marketingdata[[#This Row],[Ad_Spend (£)]]/marketingdata[[#This Row],[Leads]]</f>
        <v>4.7131818181818179</v>
      </c>
      <c r="T123">
        <f>marketingdata[[#This Row],[Revenue (£)]]/marketingdata[[#This Row],[Ad_Spend (£)]]</f>
        <v>15.475648567846466</v>
      </c>
      <c r="U123" t="str">
        <f>TEXT(marketingdata[[#This Row],[Date]],"mmm")</f>
        <v>Apr</v>
      </c>
    </row>
    <row r="124" spans="1:21" x14ac:dyDescent="0.3">
      <c r="A124" s="2">
        <v>45758</v>
      </c>
      <c r="B124" t="s">
        <v>20</v>
      </c>
      <c r="C124" t="s">
        <v>147</v>
      </c>
      <c r="D124" t="s">
        <v>655</v>
      </c>
      <c r="E124" t="s">
        <v>663</v>
      </c>
      <c r="F124">
        <v>82.71</v>
      </c>
      <c r="G124">
        <v>18082</v>
      </c>
      <c r="H124">
        <v>893</v>
      </c>
      <c r="I124">
        <v>26</v>
      </c>
      <c r="J124">
        <v>7</v>
      </c>
      <c r="K124">
        <v>474.33</v>
      </c>
      <c r="L124" t="s">
        <v>672</v>
      </c>
      <c r="M124" t="s">
        <v>680</v>
      </c>
      <c r="N124" t="s">
        <v>682</v>
      </c>
      <c r="O124" t="s">
        <v>689</v>
      </c>
      <c r="P124" t="s">
        <v>699</v>
      </c>
      <c r="Q124" s="6">
        <f>marketingdata[[#This Row],[Clicks]]/marketingdata[[#This Row],[Impressions]]</f>
        <v>4.9386129852892383E-2</v>
      </c>
      <c r="R124" s="6">
        <f>marketingdata[[#This Row],[Conversions]]/marketingdata[[#This Row],[Leads]]</f>
        <v>0.26923076923076922</v>
      </c>
      <c r="S124">
        <f>marketingdata[[#This Row],[Ad_Spend (£)]]/marketingdata[[#This Row],[Leads]]</f>
        <v>3.1811538461538458</v>
      </c>
      <c r="T124">
        <f>marketingdata[[#This Row],[Revenue (£)]]/marketingdata[[#This Row],[Ad_Spend (£)]]</f>
        <v>5.7348567283278928</v>
      </c>
      <c r="U124" t="str">
        <f>TEXT(marketingdata[[#This Row],[Date]],"mmm")</f>
        <v>Apr</v>
      </c>
    </row>
    <row r="125" spans="1:21" x14ac:dyDescent="0.3">
      <c r="A125" s="2">
        <v>45820</v>
      </c>
      <c r="B125" t="s">
        <v>21</v>
      </c>
      <c r="C125" t="s">
        <v>148</v>
      </c>
      <c r="D125" t="s">
        <v>655</v>
      </c>
      <c r="E125" t="s">
        <v>659</v>
      </c>
      <c r="F125">
        <v>92.28</v>
      </c>
      <c r="G125">
        <v>4170</v>
      </c>
      <c r="H125">
        <v>202</v>
      </c>
      <c r="I125">
        <v>27</v>
      </c>
      <c r="J125">
        <v>16</v>
      </c>
      <c r="K125">
        <v>1000.09</v>
      </c>
      <c r="L125" t="s">
        <v>673</v>
      </c>
      <c r="M125" t="s">
        <v>679</v>
      </c>
      <c r="N125" t="s">
        <v>684</v>
      </c>
      <c r="O125" t="s">
        <v>689</v>
      </c>
      <c r="P125" t="s">
        <v>696</v>
      </c>
      <c r="Q125" s="6">
        <f>marketingdata[[#This Row],[Clicks]]/marketingdata[[#This Row],[Impressions]]</f>
        <v>4.8441247002398082E-2</v>
      </c>
      <c r="R125" s="6">
        <f>marketingdata[[#This Row],[Conversions]]/marketingdata[[#This Row],[Leads]]</f>
        <v>0.59259259259259256</v>
      </c>
      <c r="S125">
        <f>marketingdata[[#This Row],[Ad_Spend (£)]]/marketingdata[[#This Row],[Leads]]</f>
        <v>3.4177777777777778</v>
      </c>
      <c r="T125">
        <f>marketingdata[[#This Row],[Revenue (£)]]/marketingdata[[#This Row],[Ad_Spend (£)]]</f>
        <v>10.837559601213698</v>
      </c>
      <c r="U125" t="str">
        <f>TEXT(marketingdata[[#This Row],[Date]],"mmm")</f>
        <v>Jun</v>
      </c>
    </row>
    <row r="126" spans="1:21" x14ac:dyDescent="0.3">
      <c r="A126" s="2">
        <v>45765</v>
      </c>
      <c r="B126" t="s">
        <v>20</v>
      </c>
      <c r="C126" t="s">
        <v>149</v>
      </c>
      <c r="D126" t="s">
        <v>654</v>
      </c>
      <c r="E126" t="s">
        <v>658</v>
      </c>
      <c r="F126">
        <v>198.08</v>
      </c>
      <c r="G126">
        <v>12176</v>
      </c>
      <c r="H126">
        <v>683</v>
      </c>
      <c r="I126">
        <v>14</v>
      </c>
      <c r="J126">
        <v>13</v>
      </c>
      <c r="K126">
        <v>1098.3699999999999</v>
      </c>
      <c r="L126" t="s">
        <v>673</v>
      </c>
      <c r="M126" t="s">
        <v>678</v>
      </c>
      <c r="N126" t="s">
        <v>683</v>
      </c>
      <c r="O126" t="s">
        <v>690</v>
      </c>
      <c r="P126" t="s">
        <v>699</v>
      </c>
      <c r="Q126" s="6">
        <f>marketingdata[[#This Row],[Clicks]]/marketingdata[[#This Row],[Impressions]]</f>
        <v>5.6093955321944812E-2</v>
      </c>
      <c r="R126" s="6">
        <f>marketingdata[[#This Row],[Conversions]]/marketingdata[[#This Row],[Leads]]</f>
        <v>0.9285714285714286</v>
      </c>
      <c r="S126">
        <f>marketingdata[[#This Row],[Ad_Spend (£)]]/marketingdata[[#This Row],[Leads]]</f>
        <v>14.148571428571429</v>
      </c>
      <c r="T126">
        <f>marketingdata[[#This Row],[Revenue (£)]]/marketingdata[[#This Row],[Ad_Spend (£)]]</f>
        <v>5.5450827948303703</v>
      </c>
      <c r="U126" t="str">
        <f>TEXT(marketingdata[[#This Row],[Date]],"mmm")</f>
        <v>Apr</v>
      </c>
    </row>
    <row r="127" spans="1:21" x14ac:dyDescent="0.3">
      <c r="A127" s="2">
        <v>45797</v>
      </c>
      <c r="B127" t="s">
        <v>20</v>
      </c>
      <c r="C127" t="s">
        <v>150</v>
      </c>
      <c r="D127" t="s">
        <v>654</v>
      </c>
      <c r="E127" t="s">
        <v>664</v>
      </c>
      <c r="F127">
        <v>99.01</v>
      </c>
      <c r="G127">
        <v>13945</v>
      </c>
      <c r="H127">
        <v>615</v>
      </c>
      <c r="I127">
        <v>31</v>
      </c>
      <c r="J127">
        <v>31</v>
      </c>
      <c r="K127">
        <v>5525.55</v>
      </c>
      <c r="L127" t="s">
        <v>671</v>
      </c>
      <c r="M127" t="s">
        <v>678</v>
      </c>
      <c r="N127" t="s">
        <v>682</v>
      </c>
      <c r="O127" t="s">
        <v>686</v>
      </c>
      <c r="P127" t="s">
        <v>699</v>
      </c>
      <c r="Q127" s="6">
        <f>marketingdata[[#This Row],[Clicks]]/marketingdata[[#This Row],[Impressions]]</f>
        <v>4.4101828612405879E-2</v>
      </c>
      <c r="R127" s="6">
        <f>marketingdata[[#This Row],[Conversions]]/marketingdata[[#This Row],[Leads]]</f>
        <v>1</v>
      </c>
      <c r="S127">
        <f>marketingdata[[#This Row],[Ad_Spend (£)]]/marketingdata[[#This Row],[Leads]]</f>
        <v>3.1938709677419355</v>
      </c>
      <c r="T127">
        <f>marketingdata[[#This Row],[Revenue (£)]]/marketingdata[[#This Row],[Ad_Spend (£)]]</f>
        <v>55.807999192000807</v>
      </c>
      <c r="U127" t="str">
        <f>TEXT(marketingdata[[#This Row],[Date]],"mmm")</f>
        <v>May</v>
      </c>
    </row>
    <row r="128" spans="1:21" x14ac:dyDescent="0.3">
      <c r="A128" s="2">
        <v>45806</v>
      </c>
      <c r="B128" t="s">
        <v>21</v>
      </c>
      <c r="C128" t="s">
        <v>151</v>
      </c>
      <c r="D128" t="s">
        <v>655</v>
      </c>
      <c r="E128" t="s">
        <v>662</v>
      </c>
      <c r="F128">
        <v>95.52</v>
      </c>
      <c r="G128">
        <v>18723</v>
      </c>
      <c r="H128">
        <v>95</v>
      </c>
      <c r="I128">
        <v>30</v>
      </c>
      <c r="J128">
        <v>23</v>
      </c>
      <c r="K128">
        <v>2579.5100000000002</v>
      </c>
      <c r="L128" t="s">
        <v>672</v>
      </c>
      <c r="M128" t="s">
        <v>679</v>
      </c>
      <c r="N128" t="s">
        <v>681</v>
      </c>
      <c r="O128" t="s">
        <v>689</v>
      </c>
      <c r="P128" t="s">
        <v>696</v>
      </c>
      <c r="Q128" s="6">
        <f>marketingdata[[#This Row],[Clicks]]/marketingdata[[#This Row],[Impressions]]</f>
        <v>5.0739731880574696E-3</v>
      </c>
      <c r="R128" s="6">
        <f>marketingdata[[#This Row],[Conversions]]/marketingdata[[#This Row],[Leads]]</f>
        <v>0.76666666666666672</v>
      </c>
      <c r="S128">
        <f>marketingdata[[#This Row],[Ad_Spend (£)]]/marketingdata[[#This Row],[Leads]]</f>
        <v>3.1839999999999997</v>
      </c>
      <c r="T128">
        <f>marketingdata[[#This Row],[Revenue (£)]]/marketingdata[[#This Row],[Ad_Spend (£)]]</f>
        <v>27.00492043551089</v>
      </c>
      <c r="U128" t="str">
        <f>TEXT(marketingdata[[#This Row],[Date]],"mmm")</f>
        <v>May</v>
      </c>
    </row>
    <row r="129" spans="1:21" x14ac:dyDescent="0.3">
      <c r="A129" s="2">
        <v>45811</v>
      </c>
      <c r="B129" t="s">
        <v>22</v>
      </c>
      <c r="C129" t="s">
        <v>152</v>
      </c>
      <c r="D129" t="s">
        <v>655</v>
      </c>
      <c r="E129" t="s">
        <v>665</v>
      </c>
      <c r="F129">
        <v>281.85000000000002</v>
      </c>
      <c r="G129">
        <v>27654</v>
      </c>
      <c r="H129">
        <v>1355</v>
      </c>
      <c r="I129">
        <v>21</v>
      </c>
      <c r="J129">
        <v>17</v>
      </c>
      <c r="K129">
        <v>3243.56</v>
      </c>
      <c r="L129" t="s">
        <v>672</v>
      </c>
      <c r="M129" t="s">
        <v>680</v>
      </c>
      <c r="N129" t="s">
        <v>684</v>
      </c>
      <c r="O129" t="s">
        <v>692</v>
      </c>
      <c r="P129" t="s">
        <v>695</v>
      </c>
      <c r="Q129" s="6">
        <f>marketingdata[[#This Row],[Clicks]]/marketingdata[[#This Row],[Impressions]]</f>
        <v>4.8998336587835395E-2</v>
      </c>
      <c r="R129" s="6">
        <f>marketingdata[[#This Row],[Conversions]]/marketingdata[[#This Row],[Leads]]</f>
        <v>0.80952380952380953</v>
      </c>
      <c r="S129">
        <f>marketingdata[[#This Row],[Ad_Spend (£)]]/marketingdata[[#This Row],[Leads]]</f>
        <v>13.421428571428573</v>
      </c>
      <c r="T129">
        <f>marketingdata[[#This Row],[Revenue (£)]]/marketingdata[[#This Row],[Ad_Spend (£)]]</f>
        <v>11.508107149192831</v>
      </c>
      <c r="U129" t="str">
        <f>TEXT(marketingdata[[#This Row],[Date]],"mmm")</f>
        <v>Jun</v>
      </c>
    </row>
    <row r="130" spans="1:21" x14ac:dyDescent="0.3">
      <c r="A130" s="2">
        <v>45789</v>
      </c>
      <c r="B130" t="s">
        <v>20</v>
      </c>
      <c r="C130" t="s">
        <v>153</v>
      </c>
      <c r="D130" t="s">
        <v>654</v>
      </c>
      <c r="E130" t="s">
        <v>657</v>
      </c>
      <c r="F130">
        <v>265.69</v>
      </c>
      <c r="G130">
        <v>25163</v>
      </c>
      <c r="H130">
        <v>89</v>
      </c>
      <c r="I130">
        <v>27</v>
      </c>
      <c r="J130">
        <v>7</v>
      </c>
      <c r="K130">
        <v>684.06</v>
      </c>
      <c r="L130" t="s">
        <v>674</v>
      </c>
      <c r="M130" t="s">
        <v>677</v>
      </c>
      <c r="N130" t="s">
        <v>683</v>
      </c>
      <c r="O130" t="s">
        <v>690</v>
      </c>
      <c r="P130" t="s">
        <v>698</v>
      </c>
      <c r="Q130" s="6">
        <f>marketingdata[[#This Row],[Clicks]]/marketingdata[[#This Row],[Impressions]]</f>
        <v>3.5369391566983269E-3</v>
      </c>
      <c r="R130" s="6">
        <f>marketingdata[[#This Row],[Conversions]]/marketingdata[[#This Row],[Leads]]</f>
        <v>0.25925925925925924</v>
      </c>
      <c r="S130">
        <f>marketingdata[[#This Row],[Ad_Spend (£)]]/marketingdata[[#This Row],[Leads]]</f>
        <v>9.8403703703703709</v>
      </c>
      <c r="T130">
        <f>marketingdata[[#This Row],[Revenue (£)]]/marketingdata[[#This Row],[Ad_Spend (£)]]</f>
        <v>2.5746546727389061</v>
      </c>
      <c r="U130" t="str">
        <f>TEXT(marketingdata[[#This Row],[Date]],"mmm")</f>
        <v>May</v>
      </c>
    </row>
    <row r="131" spans="1:21" x14ac:dyDescent="0.3">
      <c r="A131" s="2">
        <v>45784</v>
      </c>
      <c r="B131" t="s">
        <v>21</v>
      </c>
      <c r="C131" t="s">
        <v>154</v>
      </c>
      <c r="D131" t="s">
        <v>655</v>
      </c>
      <c r="E131" t="s">
        <v>659</v>
      </c>
      <c r="F131">
        <v>127.73</v>
      </c>
      <c r="G131">
        <v>28753</v>
      </c>
      <c r="H131">
        <v>1744</v>
      </c>
      <c r="I131">
        <v>50</v>
      </c>
      <c r="J131">
        <v>30</v>
      </c>
      <c r="K131">
        <v>3919.52</v>
      </c>
      <c r="L131" t="s">
        <v>675</v>
      </c>
      <c r="M131" t="s">
        <v>679</v>
      </c>
      <c r="N131" t="s">
        <v>682</v>
      </c>
      <c r="O131" t="s">
        <v>693</v>
      </c>
      <c r="P131" t="s">
        <v>695</v>
      </c>
      <c r="Q131" s="6">
        <f>marketingdata[[#This Row],[Clicks]]/marketingdata[[#This Row],[Impressions]]</f>
        <v>6.0654540395784787E-2</v>
      </c>
      <c r="R131" s="6">
        <f>marketingdata[[#This Row],[Conversions]]/marketingdata[[#This Row],[Leads]]</f>
        <v>0.6</v>
      </c>
      <c r="S131">
        <f>marketingdata[[#This Row],[Ad_Spend (£)]]/marketingdata[[#This Row],[Leads]]</f>
        <v>2.5546000000000002</v>
      </c>
      <c r="T131">
        <f>marketingdata[[#This Row],[Revenue (£)]]/marketingdata[[#This Row],[Ad_Spend (£)]]</f>
        <v>30.685978235340169</v>
      </c>
      <c r="U131" t="str">
        <f>TEXT(marketingdata[[#This Row],[Date]],"mmm")</f>
        <v>May</v>
      </c>
    </row>
    <row r="132" spans="1:21" x14ac:dyDescent="0.3">
      <c r="A132" s="2">
        <v>45815</v>
      </c>
      <c r="B132" t="s">
        <v>23</v>
      </c>
      <c r="C132" t="s">
        <v>155</v>
      </c>
      <c r="D132" t="s">
        <v>655</v>
      </c>
      <c r="E132" t="s">
        <v>666</v>
      </c>
      <c r="F132">
        <v>140.19999999999999</v>
      </c>
      <c r="G132">
        <v>15786</v>
      </c>
      <c r="H132">
        <v>1151</v>
      </c>
      <c r="I132">
        <v>11</v>
      </c>
      <c r="J132">
        <v>2</v>
      </c>
      <c r="K132">
        <v>156.80000000000001</v>
      </c>
      <c r="L132" t="s">
        <v>673</v>
      </c>
      <c r="M132" t="s">
        <v>676</v>
      </c>
      <c r="N132" t="s">
        <v>682</v>
      </c>
      <c r="O132" t="s">
        <v>687</v>
      </c>
      <c r="P132" t="s">
        <v>699</v>
      </c>
      <c r="Q132" s="6">
        <f>marketingdata[[#This Row],[Clicks]]/marketingdata[[#This Row],[Impressions]]</f>
        <v>7.2912707462308379E-2</v>
      </c>
      <c r="R132" s="6">
        <f>marketingdata[[#This Row],[Conversions]]/marketingdata[[#This Row],[Leads]]</f>
        <v>0.18181818181818182</v>
      </c>
      <c r="S132">
        <f>marketingdata[[#This Row],[Ad_Spend (£)]]/marketingdata[[#This Row],[Leads]]</f>
        <v>12.745454545454544</v>
      </c>
      <c r="T132">
        <f>marketingdata[[#This Row],[Revenue (£)]]/marketingdata[[#This Row],[Ad_Spend (£)]]</f>
        <v>1.1184022824536379</v>
      </c>
      <c r="U132" t="str">
        <f>TEXT(marketingdata[[#This Row],[Date]],"mmm")</f>
        <v>Jun</v>
      </c>
    </row>
    <row r="133" spans="1:21" x14ac:dyDescent="0.3">
      <c r="A133" s="2">
        <v>45785</v>
      </c>
      <c r="B133" t="s">
        <v>20</v>
      </c>
      <c r="C133" t="s">
        <v>156</v>
      </c>
      <c r="D133" t="s">
        <v>654</v>
      </c>
      <c r="E133" t="s">
        <v>662</v>
      </c>
      <c r="F133">
        <v>184.19</v>
      </c>
      <c r="G133">
        <v>3486</v>
      </c>
      <c r="H133">
        <v>260</v>
      </c>
      <c r="I133">
        <v>13</v>
      </c>
      <c r="J133">
        <v>8</v>
      </c>
      <c r="K133">
        <v>401.59</v>
      </c>
      <c r="L133" t="s">
        <v>672</v>
      </c>
      <c r="M133" t="s">
        <v>679</v>
      </c>
      <c r="N133" t="s">
        <v>684</v>
      </c>
      <c r="O133" t="s">
        <v>689</v>
      </c>
      <c r="P133" t="s">
        <v>698</v>
      </c>
      <c r="Q133" s="6">
        <f>marketingdata[[#This Row],[Clicks]]/marketingdata[[#This Row],[Impressions]]</f>
        <v>7.4584050487664949E-2</v>
      </c>
      <c r="R133" s="6">
        <f>marketingdata[[#This Row],[Conversions]]/marketingdata[[#This Row],[Leads]]</f>
        <v>0.61538461538461542</v>
      </c>
      <c r="S133">
        <f>marketingdata[[#This Row],[Ad_Spend (£)]]/marketingdata[[#This Row],[Leads]]</f>
        <v>14.168461538461539</v>
      </c>
      <c r="T133">
        <f>marketingdata[[#This Row],[Revenue (£)]]/marketingdata[[#This Row],[Ad_Spend (£)]]</f>
        <v>2.1803029480427818</v>
      </c>
      <c r="U133" t="str">
        <f>TEXT(marketingdata[[#This Row],[Date]],"mmm")</f>
        <v>May</v>
      </c>
    </row>
    <row r="134" spans="1:21" x14ac:dyDescent="0.3">
      <c r="A134" s="2">
        <v>45770</v>
      </c>
      <c r="B134" t="s">
        <v>20</v>
      </c>
      <c r="C134" t="s">
        <v>157</v>
      </c>
      <c r="D134" t="s">
        <v>655</v>
      </c>
      <c r="E134" t="s">
        <v>663</v>
      </c>
      <c r="F134">
        <v>36.94</v>
      </c>
      <c r="G134">
        <v>18959</v>
      </c>
      <c r="H134">
        <v>1378</v>
      </c>
      <c r="I134">
        <v>25</v>
      </c>
      <c r="J134">
        <v>7</v>
      </c>
      <c r="K134">
        <v>572.36</v>
      </c>
      <c r="L134" t="s">
        <v>673</v>
      </c>
      <c r="M134" t="s">
        <v>680</v>
      </c>
      <c r="N134" t="s">
        <v>682</v>
      </c>
      <c r="O134" t="s">
        <v>692</v>
      </c>
      <c r="P134" t="s">
        <v>695</v>
      </c>
      <c r="Q134" s="6">
        <f>marketingdata[[#This Row],[Clicks]]/marketingdata[[#This Row],[Impressions]]</f>
        <v>7.2683158394430084E-2</v>
      </c>
      <c r="R134" s="6">
        <f>marketingdata[[#This Row],[Conversions]]/marketingdata[[#This Row],[Leads]]</f>
        <v>0.28000000000000003</v>
      </c>
      <c r="S134">
        <f>marketingdata[[#This Row],[Ad_Spend (£)]]/marketingdata[[#This Row],[Leads]]</f>
        <v>1.4775999999999998</v>
      </c>
      <c r="T134">
        <f>marketingdata[[#This Row],[Revenue (£)]]/marketingdata[[#This Row],[Ad_Spend (£)]]</f>
        <v>15.494315105576613</v>
      </c>
      <c r="U134" t="str">
        <f>TEXT(marketingdata[[#This Row],[Date]],"mmm")</f>
        <v>Apr</v>
      </c>
    </row>
    <row r="135" spans="1:21" x14ac:dyDescent="0.3">
      <c r="A135" s="2">
        <v>45753</v>
      </c>
      <c r="B135" t="s">
        <v>24</v>
      </c>
      <c r="C135" t="s">
        <v>158</v>
      </c>
      <c r="D135" t="s">
        <v>655</v>
      </c>
      <c r="E135" t="s">
        <v>668</v>
      </c>
      <c r="F135">
        <v>125.3</v>
      </c>
      <c r="G135">
        <v>1431</v>
      </c>
      <c r="H135">
        <v>135</v>
      </c>
      <c r="I135">
        <v>21</v>
      </c>
      <c r="J135">
        <v>1</v>
      </c>
      <c r="K135">
        <v>152.72999999999999</v>
      </c>
      <c r="L135" t="s">
        <v>672</v>
      </c>
      <c r="M135" t="s">
        <v>680</v>
      </c>
      <c r="N135" t="s">
        <v>683</v>
      </c>
      <c r="O135" t="s">
        <v>685</v>
      </c>
      <c r="P135" t="s">
        <v>699</v>
      </c>
      <c r="Q135" s="6">
        <f>marketingdata[[#This Row],[Clicks]]/marketingdata[[#This Row],[Impressions]]</f>
        <v>9.4339622641509441E-2</v>
      </c>
      <c r="R135" s="6">
        <f>marketingdata[[#This Row],[Conversions]]/marketingdata[[#This Row],[Leads]]</f>
        <v>4.7619047619047616E-2</v>
      </c>
      <c r="S135">
        <f>marketingdata[[#This Row],[Ad_Spend (£)]]/marketingdata[[#This Row],[Leads]]</f>
        <v>5.9666666666666668</v>
      </c>
      <c r="T135">
        <f>marketingdata[[#This Row],[Revenue (£)]]/marketingdata[[#This Row],[Ad_Spend (£)]]</f>
        <v>1.2189146049481245</v>
      </c>
      <c r="U135" t="str">
        <f>TEXT(marketingdata[[#This Row],[Date]],"mmm")</f>
        <v>Apr</v>
      </c>
    </row>
    <row r="136" spans="1:21" x14ac:dyDescent="0.3">
      <c r="A136" s="2">
        <v>45763</v>
      </c>
      <c r="B136" t="s">
        <v>21</v>
      </c>
      <c r="C136" t="s">
        <v>159</v>
      </c>
      <c r="D136" t="s">
        <v>654</v>
      </c>
      <c r="E136" t="s">
        <v>666</v>
      </c>
      <c r="F136">
        <v>187.62</v>
      </c>
      <c r="G136">
        <v>19891</v>
      </c>
      <c r="H136">
        <v>1169</v>
      </c>
      <c r="I136">
        <v>26</v>
      </c>
      <c r="J136">
        <v>15</v>
      </c>
      <c r="K136">
        <v>2817.52</v>
      </c>
      <c r="L136" t="s">
        <v>673</v>
      </c>
      <c r="M136" t="s">
        <v>676</v>
      </c>
      <c r="N136" t="s">
        <v>682</v>
      </c>
      <c r="O136" t="s">
        <v>692</v>
      </c>
      <c r="P136" t="s">
        <v>697</v>
      </c>
      <c r="Q136" s="6">
        <f>marketingdata[[#This Row],[Clicks]]/marketingdata[[#This Row],[Impressions]]</f>
        <v>5.8770298124780053E-2</v>
      </c>
      <c r="R136" s="6">
        <f>marketingdata[[#This Row],[Conversions]]/marketingdata[[#This Row],[Leads]]</f>
        <v>0.57692307692307687</v>
      </c>
      <c r="S136">
        <f>marketingdata[[#This Row],[Ad_Spend (£)]]/marketingdata[[#This Row],[Leads]]</f>
        <v>7.2161538461538459</v>
      </c>
      <c r="T136">
        <f>marketingdata[[#This Row],[Revenue (£)]]/marketingdata[[#This Row],[Ad_Spend (£)]]</f>
        <v>15.017162349429698</v>
      </c>
      <c r="U136" t="str">
        <f>TEXT(marketingdata[[#This Row],[Date]],"mmm")</f>
        <v>Apr</v>
      </c>
    </row>
    <row r="137" spans="1:21" x14ac:dyDescent="0.3">
      <c r="A137" s="2">
        <v>45831</v>
      </c>
      <c r="B137" t="s">
        <v>21</v>
      </c>
      <c r="C137" t="s">
        <v>160</v>
      </c>
      <c r="D137" t="s">
        <v>654</v>
      </c>
      <c r="E137" t="s">
        <v>661</v>
      </c>
      <c r="F137">
        <v>141.6</v>
      </c>
      <c r="G137">
        <v>19685</v>
      </c>
      <c r="H137">
        <v>763</v>
      </c>
      <c r="I137">
        <v>20</v>
      </c>
      <c r="J137">
        <v>16</v>
      </c>
      <c r="K137">
        <v>2994.58</v>
      </c>
      <c r="L137" t="s">
        <v>674</v>
      </c>
      <c r="M137" t="s">
        <v>677</v>
      </c>
      <c r="N137" t="s">
        <v>682</v>
      </c>
      <c r="O137" t="s">
        <v>694</v>
      </c>
      <c r="P137" t="s">
        <v>695</v>
      </c>
      <c r="Q137" s="6">
        <f>marketingdata[[#This Row],[Clicks]]/marketingdata[[#This Row],[Impressions]]</f>
        <v>3.8760477520955045E-2</v>
      </c>
      <c r="R137" s="6">
        <f>marketingdata[[#This Row],[Conversions]]/marketingdata[[#This Row],[Leads]]</f>
        <v>0.8</v>
      </c>
      <c r="S137">
        <f>marketingdata[[#This Row],[Ad_Spend (£)]]/marketingdata[[#This Row],[Leads]]</f>
        <v>7.08</v>
      </c>
      <c r="T137">
        <f>marketingdata[[#This Row],[Revenue (£)]]/marketingdata[[#This Row],[Ad_Spend (£)]]</f>
        <v>21.148163841807911</v>
      </c>
      <c r="U137" t="str">
        <f>TEXT(marketingdata[[#This Row],[Date]],"mmm")</f>
        <v>Jun</v>
      </c>
    </row>
    <row r="138" spans="1:21" x14ac:dyDescent="0.3">
      <c r="A138" s="2">
        <v>45834</v>
      </c>
      <c r="B138" t="s">
        <v>20</v>
      </c>
      <c r="C138" t="s">
        <v>161</v>
      </c>
      <c r="D138" t="s">
        <v>655</v>
      </c>
      <c r="E138" t="s">
        <v>669</v>
      </c>
      <c r="F138">
        <v>78.400000000000006</v>
      </c>
      <c r="G138">
        <v>20526</v>
      </c>
      <c r="H138">
        <v>621</v>
      </c>
      <c r="I138">
        <v>16</v>
      </c>
      <c r="J138">
        <v>9</v>
      </c>
      <c r="K138">
        <v>1391.1</v>
      </c>
      <c r="L138" t="s">
        <v>672</v>
      </c>
      <c r="M138" t="s">
        <v>676</v>
      </c>
      <c r="N138" t="s">
        <v>682</v>
      </c>
      <c r="O138" t="s">
        <v>688</v>
      </c>
      <c r="P138" t="s">
        <v>695</v>
      </c>
      <c r="Q138" s="6">
        <f>marketingdata[[#This Row],[Clicks]]/marketingdata[[#This Row],[Impressions]]</f>
        <v>3.0254311604793919E-2</v>
      </c>
      <c r="R138" s="6">
        <f>marketingdata[[#This Row],[Conversions]]/marketingdata[[#This Row],[Leads]]</f>
        <v>0.5625</v>
      </c>
      <c r="S138">
        <f>marketingdata[[#This Row],[Ad_Spend (£)]]/marketingdata[[#This Row],[Leads]]</f>
        <v>4.9000000000000004</v>
      </c>
      <c r="T138">
        <f>marketingdata[[#This Row],[Revenue (£)]]/marketingdata[[#This Row],[Ad_Spend (£)]]</f>
        <v>17.74362244897959</v>
      </c>
      <c r="U138" t="str">
        <f>TEXT(marketingdata[[#This Row],[Date]],"mmm")</f>
        <v>Jun</v>
      </c>
    </row>
    <row r="139" spans="1:21" x14ac:dyDescent="0.3">
      <c r="A139" s="2">
        <v>45749</v>
      </c>
      <c r="B139" t="s">
        <v>21</v>
      </c>
      <c r="C139" t="s">
        <v>162</v>
      </c>
      <c r="D139" t="s">
        <v>655</v>
      </c>
      <c r="E139" t="s">
        <v>660</v>
      </c>
      <c r="F139">
        <v>50.15</v>
      </c>
      <c r="G139">
        <v>11062</v>
      </c>
      <c r="H139">
        <v>940</v>
      </c>
      <c r="I139">
        <v>13</v>
      </c>
      <c r="J139">
        <v>3</v>
      </c>
      <c r="K139">
        <v>512.54</v>
      </c>
      <c r="L139" t="s">
        <v>675</v>
      </c>
      <c r="M139" t="s">
        <v>678</v>
      </c>
      <c r="N139" t="s">
        <v>682</v>
      </c>
      <c r="O139" t="s">
        <v>692</v>
      </c>
      <c r="P139" t="s">
        <v>696</v>
      </c>
      <c r="Q139" s="6">
        <f>marketingdata[[#This Row],[Clicks]]/marketingdata[[#This Row],[Impressions]]</f>
        <v>8.4975592117157842E-2</v>
      </c>
      <c r="R139" s="6">
        <f>marketingdata[[#This Row],[Conversions]]/marketingdata[[#This Row],[Leads]]</f>
        <v>0.23076923076923078</v>
      </c>
      <c r="S139">
        <f>marketingdata[[#This Row],[Ad_Spend (£)]]/marketingdata[[#This Row],[Leads]]</f>
        <v>3.8576923076923078</v>
      </c>
      <c r="T139">
        <f>marketingdata[[#This Row],[Revenue (£)]]/marketingdata[[#This Row],[Ad_Spend (£)]]</f>
        <v>10.22013958125623</v>
      </c>
      <c r="U139" t="str">
        <f>TEXT(marketingdata[[#This Row],[Date]],"mmm")</f>
        <v>Apr</v>
      </c>
    </row>
    <row r="140" spans="1:21" x14ac:dyDescent="0.3">
      <c r="A140" s="2">
        <v>45750</v>
      </c>
      <c r="B140" t="s">
        <v>23</v>
      </c>
      <c r="C140" t="s">
        <v>163</v>
      </c>
      <c r="D140" t="s">
        <v>655</v>
      </c>
      <c r="E140" t="s">
        <v>667</v>
      </c>
      <c r="F140">
        <v>130.68</v>
      </c>
      <c r="G140">
        <v>12860</v>
      </c>
      <c r="H140">
        <v>690</v>
      </c>
      <c r="I140">
        <v>49</v>
      </c>
      <c r="J140">
        <v>26</v>
      </c>
      <c r="K140">
        <v>1717.58</v>
      </c>
      <c r="L140" t="s">
        <v>674</v>
      </c>
      <c r="M140" t="s">
        <v>677</v>
      </c>
      <c r="N140" t="s">
        <v>682</v>
      </c>
      <c r="O140" t="s">
        <v>694</v>
      </c>
      <c r="P140" t="s">
        <v>699</v>
      </c>
      <c r="Q140" s="6">
        <f>marketingdata[[#This Row],[Clicks]]/marketingdata[[#This Row],[Impressions]]</f>
        <v>5.3654743390357695E-2</v>
      </c>
      <c r="R140" s="6">
        <f>marketingdata[[#This Row],[Conversions]]/marketingdata[[#This Row],[Leads]]</f>
        <v>0.53061224489795922</v>
      </c>
      <c r="S140">
        <f>marketingdata[[#This Row],[Ad_Spend (£)]]/marketingdata[[#This Row],[Leads]]</f>
        <v>2.6669387755102041</v>
      </c>
      <c r="T140">
        <f>marketingdata[[#This Row],[Revenue (£)]]/marketingdata[[#This Row],[Ad_Spend (£)]]</f>
        <v>13.143403734312823</v>
      </c>
      <c r="U140" t="str">
        <f>TEXT(marketingdata[[#This Row],[Date]],"mmm")</f>
        <v>Apr</v>
      </c>
    </row>
    <row r="141" spans="1:21" x14ac:dyDescent="0.3">
      <c r="A141" s="2">
        <v>45769</v>
      </c>
      <c r="B141" t="s">
        <v>24</v>
      </c>
      <c r="C141" t="s">
        <v>164</v>
      </c>
      <c r="D141" t="s">
        <v>655</v>
      </c>
      <c r="E141" t="s">
        <v>670</v>
      </c>
      <c r="F141">
        <v>159.05000000000001</v>
      </c>
      <c r="G141">
        <v>22313</v>
      </c>
      <c r="H141">
        <v>2054</v>
      </c>
      <c r="I141">
        <v>39</v>
      </c>
      <c r="J141">
        <v>38</v>
      </c>
      <c r="K141">
        <v>3025.67</v>
      </c>
      <c r="L141" t="s">
        <v>674</v>
      </c>
      <c r="M141" t="s">
        <v>679</v>
      </c>
      <c r="N141" t="s">
        <v>682</v>
      </c>
      <c r="O141" t="s">
        <v>685</v>
      </c>
      <c r="P141" t="s">
        <v>695</v>
      </c>
      <c r="Q141" s="6">
        <f>marketingdata[[#This Row],[Clicks]]/marketingdata[[#This Row],[Impressions]]</f>
        <v>9.2053959575135569E-2</v>
      </c>
      <c r="R141" s="6">
        <f>marketingdata[[#This Row],[Conversions]]/marketingdata[[#This Row],[Leads]]</f>
        <v>0.97435897435897434</v>
      </c>
      <c r="S141">
        <f>marketingdata[[#This Row],[Ad_Spend (£)]]/marketingdata[[#This Row],[Leads]]</f>
        <v>4.0782051282051288</v>
      </c>
      <c r="T141">
        <f>marketingdata[[#This Row],[Revenue (£)]]/marketingdata[[#This Row],[Ad_Spend (£)]]</f>
        <v>19.023388871424078</v>
      </c>
      <c r="U141" t="str">
        <f>TEXT(marketingdata[[#This Row],[Date]],"mmm")</f>
        <v>Apr</v>
      </c>
    </row>
    <row r="142" spans="1:21" x14ac:dyDescent="0.3">
      <c r="A142" s="2">
        <v>45822</v>
      </c>
      <c r="B142" t="s">
        <v>23</v>
      </c>
      <c r="C142" t="s">
        <v>165</v>
      </c>
      <c r="D142" t="s">
        <v>655</v>
      </c>
      <c r="E142" t="s">
        <v>658</v>
      </c>
      <c r="F142">
        <v>69.7</v>
      </c>
      <c r="G142">
        <v>24391</v>
      </c>
      <c r="H142">
        <v>963</v>
      </c>
      <c r="I142">
        <v>21</v>
      </c>
      <c r="J142">
        <v>9</v>
      </c>
      <c r="K142">
        <v>395.18</v>
      </c>
      <c r="L142" t="s">
        <v>674</v>
      </c>
      <c r="M142" t="s">
        <v>678</v>
      </c>
      <c r="N142" t="s">
        <v>684</v>
      </c>
      <c r="O142" t="s">
        <v>693</v>
      </c>
      <c r="P142" t="s">
        <v>696</v>
      </c>
      <c r="Q142" s="6">
        <f>marketingdata[[#This Row],[Clicks]]/marketingdata[[#This Row],[Impressions]]</f>
        <v>3.9481776064941985E-2</v>
      </c>
      <c r="R142" s="6">
        <f>marketingdata[[#This Row],[Conversions]]/marketingdata[[#This Row],[Leads]]</f>
        <v>0.42857142857142855</v>
      </c>
      <c r="S142">
        <f>marketingdata[[#This Row],[Ad_Spend (£)]]/marketingdata[[#This Row],[Leads]]</f>
        <v>3.3190476190476192</v>
      </c>
      <c r="T142">
        <f>marketingdata[[#This Row],[Revenue (£)]]/marketingdata[[#This Row],[Ad_Spend (£)]]</f>
        <v>5.6697274031563847</v>
      </c>
      <c r="U142" t="str">
        <f>TEXT(marketingdata[[#This Row],[Date]],"mmm")</f>
        <v>Jun</v>
      </c>
    </row>
    <row r="143" spans="1:21" x14ac:dyDescent="0.3">
      <c r="A143" s="2">
        <v>45827</v>
      </c>
      <c r="B143" t="s">
        <v>20</v>
      </c>
      <c r="C143" t="s">
        <v>166</v>
      </c>
      <c r="D143" t="s">
        <v>654</v>
      </c>
      <c r="E143" t="s">
        <v>661</v>
      </c>
      <c r="F143">
        <v>154</v>
      </c>
      <c r="G143">
        <v>21145</v>
      </c>
      <c r="H143">
        <v>1438</v>
      </c>
      <c r="I143">
        <v>27</v>
      </c>
      <c r="J143">
        <v>25</v>
      </c>
      <c r="K143">
        <v>4451.3599999999997</v>
      </c>
      <c r="L143" t="s">
        <v>673</v>
      </c>
      <c r="M143" t="s">
        <v>677</v>
      </c>
      <c r="N143" t="s">
        <v>681</v>
      </c>
      <c r="O143" t="s">
        <v>688</v>
      </c>
      <c r="P143" t="s">
        <v>699</v>
      </c>
      <c r="Q143" s="6">
        <f>marketingdata[[#This Row],[Clicks]]/marketingdata[[#This Row],[Impressions]]</f>
        <v>6.8006620950579327E-2</v>
      </c>
      <c r="R143" s="6">
        <f>marketingdata[[#This Row],[Conversions]]/marketingdata[[#This Row],[Leads]]</f>
        <v>0.92592592592592593</v>
      </c>
      <c r="S143">
        <f>marketingdata[[#This Row],[Ad_Spend (£)]]/marketingdata[[#This Row],[Leads]]</f>
        <v>5.7037037037037033</v>
      </c>
      <c r="T143">
        <f>marketingdata[[#This Row],[Revenue (£)]]/marketingdata[[#This Row],[Ad_Spend (£)]]</f>
        <v>28.904935064935064</v>
      </c>
      <c r="U143" t="str">
        <f>TEXT(marketingdata[[#This Row],[Date]],"mmm")</f>
        <v>Jun</v>
      </c>
    </row>
    <row r="144" spans="1:21" x14ac:dyDescent="0.3">
      <c r="A144" s="2">
        <v>45799</v>
      </c>
      <c r="B144" t="s">
        <v>23</v>
      </c>
      <c r="C144" t="s">
        <v>167</v>
      </c>
      <c r="D144" t="s">
        <v>654</v>
      </c>
      <c r="E144" t="s">
        <v>661</v>
      </c>
      <c r="F144">
        <v>168.98</v>
      </c>
      <c r="G144">
        <v>5357</v>
      </c>
      <c r="H144">
        <v>213</v>
      </c>
      <c r="I144">
        <v>14</v>
      </c>
      <c r="J144">
        <v>5</v>
      </c>
      <c r="K144">
        <v>452.31</v>
      </c>
      <c r="L144" t="s">
        <v>675</v>
      </c>
      <c r="M144" t="s">
        <v>677</v>
      </c>
      <c r="N144" t="s">
        <v>681</v>
      </c>
      <c r="O144" t="s">
        <v>694</v>
      </c>
      <c r="P144" t="s">
        <v>695</v>
      </c>
      <c r="Q144" s="6">
        <f>marketingdata[[#This Row],[Clicks]]/marketingdata[[#This Row],[Impressions]]</f>
        <v>3.9761060294941197E-2</v>
      </c>
      <c r="R144" s="6">
        <f>marketingdata[[#This Row],[Conversions]]/marketingdata[[#This Row],[Leads]]</f>
        <v>0.35714285714285715</v>
      </c>
      <c r="S144">
        <f>marketingdata[[#This Row],[Ad_Spend (£)]]/marketingdata[[#This Row],[Leads]]</f>
        <v>12.069999999999999</v>
      </c>
      <c r="T144">
        <f>marketingdata[[#This Row],[Revenue (£)]]/marketingdata[[#This Row],[Ad_Spend (£)]]</f>
        <v>2.676707302639366</v>
      </c>
      <c r="U144" t="str">
        <f>TEXT(marketingdata[[#This Row],[Date]],"mmm")</f>
        <v>May</v>
      </c>
    </row>
    <row r="145" spans="1:21" x14ac:dyDescent="0.3">
      <c r="A145" s="2">
        <v>45751</v>
      </c>
      <c r="B145" t="s">
        <v>20</v>
      </c>
      <c r="C145" t="s">
        <v>168</v>
      </c>
      <c r="D145" t="s">
        <v>654</v>
      </c>
      <c r="E145" t="s">
        <v>656</v>
      </c>
      <c r="F145">
        <v>246.26</v>
      </c>
      <c r="G145">
        <v>5228</v>
      </c>
      <c r="H145">
        <v>137</v>
      </c>
      <c r="I145">
        <v>49</v>
      </c>
      <c r="J145">
        <v>9</v>
      </c>
      <c r="K145">
        <v>948.38</v>
      </c>
      <c r="L145" t="s">
        <v>675</v>
      </c>
      <c r="M145" t="s">
        <v>676</v>
      </c>
      <c r="N145" t="s">
        <v>682</v>
      </c>
      <c r="O145" t="s">
        <v>685</v>
      </c>
      <c r="P145" t="s">
        <v>698</v>
      </c>
      <c r="Q145" s="6">
        <f>marketingdata[[#This Row],[Clicks]]/marketingdata[[#This Row],[Impressions]]</f>
        <v>2.6205049732211171E-2</v>
      </c>
      <c r="R145" s="6">
        <f>marketingdata[[#This Row],[Conversions]]/marketingdata[[#This Row],[Leads]]</f>
        <v>0.18367346938775511</v>
      </c>
      <c r="S145">
        <f>marketingdata[[#This Row],[Ad_Spend (£)]]/marketingdata[[#This Row],[Leads]]</f>
        <v>5.0257142857142858</v>
      </c>
      <c r="T145">
        <f>marketingdata[[#This Row],[Revenue (£)]]/marketingdata[[#This Row],[Ad_Spend (£)]]</f>
        <v>3.8511329489157804</v>
      </c>
      <c r="U145" t="str">
        <f>TEXT(marketingdata[[#This Row],[Date]],"mmm")</f>
        <v>Apr</v>
      </c>
    </row>
    <row r="146" spans="1:21" x14ac:dyDescent="0.3">
      <c r="A146" s="2">
        <v>45810</v>
      </c>
      <c r="B146" t="s">
        <v>22</v>
      </c>
      <c r="C146" t="s">
        <v>169</v>
      </c>
      <c r="D146" t="s">
        <v>654</v>
      </c>
      <c r="E146" t="s">
        <v>665</v>
      </c>
      <c r="F146">
        <v>92.76</v>
      </c>
      <c r="G146">
        <v>28901</v>
      </c>
      <c r="H146">
        <v>2073</v>
      </c>
      <c r="I146">
        <v>40</v>
      </c>
      <c r="J146">
        <v>14</v>
      </c>
      <c r="K146">
        <v>799.34</v>
      </c>
      <c r="L146" t="s">
        <v>672</v>
      </c>
      <c r="M146" t="s">
        <v>680</v>
      </c>
      <c r="N146" t="s">
        <v>683</v>
      </c>
      <c r="O146" t="s">
        <v>692</v>
      </c>
      <c r="P146" t="s">
        <v>699</v>
      </c>
      <c r="Q146" s="6">
        <f>marketingdata[[#This Row],[Clicks]]/marketingdata[[#This Row],[Impressions]]</f>
        <v>7.1727621881595788E-2</v>
      </c>
      <c r="R146" s="6">
        <f>marketingdata[[#This Row],[Conversions]]/marketingdata[[#This Row],[Leads]]</f>
        <v>0.35</v>
      </c>
      <c r="S146">
        <f>marketingdata[[#This Row],[Ad_Spend (£)]]/marketingdata[[#This Row],[Leads]]</f>
        <v>2.319</v>
      </c>
      <c r="T146">
        <f>marketingdata[[#This Row],[Revenue (£)]]/marketingdata[[#This Row],[Ad_Spend (£)]]</f>
        <v>8.617291936179388</v>
      </c>
      <c r="U146" t="str">
        <f>TEXT(marketingdata[[#This Row],[Date]],"mmm")</f>
        <v>Jun</v>
      </c>
    </row>
    <row r="147" spans="1:21" x14ac:dyDescent="0.3">
      <c r="A147" s="2">
        <v>45775</v>
      </c>
      <c r="B147" t="s">
        <v>24</v>
      </c>
      <c r="C147" t="s">
        <v>170</v>
      </c>
      <c r="D147" t="s">
        <v>655</v>
      </c>
      <c r="E147" t="s">
        <v>657</v>
      </c>
      <c r="F147">
        <v>218.51</v>
      </c>
      <c r="G147">
        <v>27355</v>
      </c>
      <c r="H147">
        <v>900</v>
      </c>
      <c r="I147">
        <v>39</v>
      </c>
      <c r="J147">
        <v>12</v>
      </c>
      <c r="K147">
        <v>663.96</v>
      </c>
      <c r="L147" t="s">
        <v>673</v>
      </c>
      <c r="M147" t="s">
        <v>677</v>
      </c>
      <c r="N147" t="s">
        <v>683</v>
      </c>
      <c r="O147" t="s">
        <v>689</v>
      </c>
      <c r="P147" t="s">
        <v>699</v>
      </c>
      <c r="Q147" s="6">
        <f>marketingdata[[#This Row],[Clicks]]/marketingdata[[#This Row],[Impressions]]</f>
        <v>3.290074940595869E-2</v>
      </c>
      <c r="R147" s="6">
        <f>marketingdata[[#This Row],[Conversions]]/marketingdata[[#This Row],[Leads]]</f>
        <v>0.30769230769230771</v>
      </c>
      <c r="S147">
        <f>marketingdata[[#This Row],[Ad_Spend (£)]]/marketingdata[[#This Row],[Leads]]</f>
        <v>5.6028205128205126</v>
      </c>
      <c r="T147">
        <f>marketingdata[[#This Row],[Revenue (£)]]/marketingdata[[#This Row],[Ad_Spend (£)]]</f>
        <v>3.0385794700471376</v>
      </c>
      <c r="U147" t="str">
        <f>TEXT(marketingdata[[#This Row],[Date]],"mmm")</f>
        <v>Apr</v>
      </c>
    </row>
    <row r="148" spans="1:21" x14ac:dyDescent="0.3">
      <c r="A148" s="2">
        <v>45752</v>
      </c>
      <c r="B148" t="s">
        <v>20</v>
      </c>
      <c r="C148" t="s">
        <v>171</v>
      </c>
      <c r="D148" t="s">
        <v>655</v>
      </c>
      <c r="E148" t="s">
        <v>663</v>
      </c>
      <c r="F148">
        <v>222.88</v>
      </c>
      <c r="G148">
        <v>25516</v>
      </c>
      <c r="H148">
        <v>1046</v>
      </c>
      <c r="I148">
        <v>24</v>
      </c>
      <c r="J148">
        <v>1</v>
      </c>
      <c r="K148">
        <v>55.08</v>
      </c>
      <c r="L148" t="s">
        <v>673</v>
      </c>
      <c r="M148" t="s">
        <v>680</v>
      </c>
      <c r="N148" t="s">
        <v>681</v>
      </c>
      <c r="O148" t="s">
        <v>689</v>
      </c>
      <c r="P148" t="s">
        <v>699</v>
      </c>
      <c r="Q148" s="6">
        <f>marketingdata[[#This Row],[Clicks]]/marketingdata[[#This Row],[Impressions]]</f>
        <v>4.0993886189057846E-2</v>
      </c>
      <c r="R148" s="6">
        <f>marketingdata[[#This Row],[Conversions]]/marketingdata[[#This Row],[Leads]]</f>
        <v>4.1666666666666664E-2</v>
      </c>
      <c r="S148">
        <f>marketingdata[[#This Row],[Ad_Spend (£)]]/marketingdata[[#This Row],[Leads]]</f>
        <v>9.2866666666666671</v>
      </c>
      <c r="T148">
        <f>marketingdata[[#This Row],[Revenue (£)]]/marketingdata[[#This Row],[Ad_Spend (£)]]</f>
        <v>0.24712849964106245</v>
      </c>
      <c r="U148" t="str">
        <f>TEXT(marketingdata[[#This Row],[Date]],"mmm")</f>
        <v>Apr</v>
      </c>
    </row>
    <row r="149" spans="1:21" x14ac:dyDescent="0.3">
      <c r="A149" s="2">
        <v>45752</v>
      </c>
      <c r="B149" t="s">
        <v>21</v>
      </c>
      <c r="C149" t="s">
        <v>172</v>
      </c>
      <c r="D149" t="s">
        <v>654</v>
      </c>
      <c r="E149" t="s">
        <v>667</v>
      </c>
      <c r="F149">
        <v>119.82</v>
      </c>
      <c r="G149">
        <v>14648</v>
      </c>
      <c r="H149">
        <v>999</v>
      </c>
      <c r="I149">
        <v>23</v>
      </c>
      <c r="J149">
        <v>18</v>
      </c>
      <c r="K149">
        <v>2226.89</v>
      </c>
      <c r="L149" t="s">
        <v>672</v>
      </c>
      <c r="M149" t="s">
        <v>677</v>
      </c>
      <c r="N149" t="s">
        <v>682</v>
      </c>
      <c r="O149" t="s">
        <v>691</v>
      </c>
      <c r="P149" t="s">
        <v>695</v>
      </c>
      <c r="Q149" s="6">
        <f>marketingdata[[#This Row],[Clicks]]/marketingdata[[#This Row],[Impressions]]</f>
        <v>6.8200436919716001E-2</v>
      </c>
      <c r="R149" s="6">
        <f>marketingdata[[#This Row],[Conversions]]/marketingdata[[#This Row],[Leads]]</f>
        <v>0.78260869565217395</v>
      </c>
      <c r="S149">
        <f>marketingdata[[#This Row],[Ad_Spend (£)]]/marketingdata[[#This Row],[Leads]]</f>
        <v>5.2095652173913036</v>
      </c>
      <c r="T149">
        <f>marketingdata[[#This Row],[Revenue (£)]]/marketingdata[[#This Row],[Ad_Spend (£)]]</f>
        <v>18.585294608579535</v>
      </c>
      <c r="U149" t="str">
        <f>TEXT(marketingdata[[#This Row],[Date]],"mmm")</f>
        <v>Apr</v>
      </c>
    </row>
    <row r="150" spans="1:21" x14ac:dyDescent="0.3">
      <c r="A150" s="2">
        <v>45821</v>
      </c>
      <c r="B150" t="s">
        <v>21</v>
      </c>
      <c r="C150" t="s">
        <v>173</v>
      </c>
      <c r="D150" t="s">
        <v>654</v>
      </c>
      <c r="E150" t="s">
        <v>657</v>
      </c>
      <c r="F150">
        <v>110.88</v>
      </c>
      <c r="G150">
        <v>29921</v>
      </c>
      <c r="H150">
        <v>1916</v>
      </c>
      <c r="I150">
        <v>45</v>
      </c>
      <c r="J150">
        <v>11</v>
      </c>
      <c r="K150">
        <v>805.15</v>
      </c>
      <c r="L150" t="s">
        <v>675</v>
      </c>
      <c r="M150" t="s">
        <v>677</v>
      </c>
      <c r="N150" t="s">
        <v>683</v>
      </c>
      <c r="O150" t="s">
        <v>687</v>
      </c>
      <c r="P150" t="s">
        <v>695</v>
      </c>
      <c r="Q150" s="6">
        <f>marketingdata[[#This Row],[Clicks]]/marketingdata[[#This Row],[Impressions]]</f>
        <v>6.4035292938070254E-2</v>
      </c>
      <c r="R150" s="6">
        <f>marketingdata[[#This Row],[Conversions]]/marketingdata[[#This Row],[Leads]]</f>
        <v>0.24444444444444444</v>
      </c>
      <c r="S150">
        <f>marketingdata[[#This Row],[Ad_Spend (£)]]/marketingdata[[#This Row],[Leads]]</f>
        <v>2.464</v>
      </c>
      <c r="T150">
        <f>marketingdata[[#This Row],[Revenue (£)]]/marketingdata[[#This Row],[Ad_Spend (£)]]</f>
        <v>7.2614538239538238</v>
      </c>
      <c r="U150" t="str">
        <f>TEXT(marketingdata[[#This Row],[Date]],"mmm")</f>
        <v>Jun</v>
      </c>
    </row>
    <row r="151" spans="1:21" x14ac:dyDescent="0.3">
      <c r="A151" s="2">
        <v>45794</v>
      </c>
      <c r="B151" t="s">
        <v>22</v>
      </c>
      <c r="C151" t="s">
        <v>174</v>
      </c>
      <c r="D151" t="s">
        <v>655</v>
      </c>
      <c r="E151" t="s">
        <v>664</v>
      </c>
      <c r="F151">
        <v>102.14</v>
      </c>
      <c r="G151">
        <v>14947</v>
      </c>
      <c r="H151">
        <v>1116</v>
      </c>
      <c r="I151">
        <v>37</v>
      </c>
      <c r="J151">
        <v>16</v>
      </c>
      <c r="K151">
        <v>1058.45</v>
      </c>
      <c r="L151" t="s">
        <v>673</v>
      </c>
      <c r="M151" t="s">
        <v>678</v>
      </c>
      <c r="N151" t="s">
        <v>684</v>
      </c>
      <c r="O151" t="s">
        <v>685</v>
      </c>
      <c r="P151" t="s">
        <v>697</v>
      </c>
      <c r="Q151" s="6">
        <f>marketingdata[[#This Row],[Clicks]]/marketingdata[[#This Row],[Impressions]]</f>
        <v>7.4663812136214619E-2</v>
      </c>
      <c r="R151" s="6">
        <f>marketingdata[[#This Row],[Conversions]]/marketingdata[[#This Row],[Leads]]</f>
        <v>0.43243243243243246</v>
      </c>
      <c r="S151">
        <f>marketingdata[[#This Row],[Ad_Spend (£)]]/marketingdata[[#This Row],[Leads]]</f>
        <v>2.7605405405405405</v>
      </c>
      <c r="T151">
        <f>marketingdata[[#This Row],[Revenue (£)]]/marketingdata[[#This Row],[Ad_Spend (£)]]</f>
        <v>10.362737419228511</v>
      </c>
      <c r="U151" t="str">
        <f>TEXT(marketingdata[[#This Row],[Date]],"mmm")</f>
        <v>May</v>
      </c>
    </row>
    <row r="152" spans="1:21" x14ac:dyDescent="0.3">
      <c r="A152" s="2">
        <v>45777</v>
      </c>
      <c r="B152" t="s">
        <v>24</v>
      </c>
      <c r="C152" t="s">
        <v>175</v>
      </c>
      <c r="D152" t="s">
        <v>655</v>
      </c>
      <c r="E152" t="s">
        <v>660</v>
      </c>
      <c r="F152">
        <v>267.24</v>
      </c>
      <c r="G152">
        <v>29997</v>
      </c>
      <c r="H152">
        <v>1730</v>
      </c>
      <c r="I152">
        <v>29</v>
      </c>
      <c r="J152">
        <v>2</v>
      </c>
      <c r="K152">
        <v>84.36</v>
      </c>
      <c r="L152" t="s">
        <v>671</v>
      </c>
      <c r="M152" t="s">
        <v>678</v>
      </c>
      <c r="N152" t="s">
        <v>682</v>
      </c>
      <c r="O152" t="s">
        <v>692</v>
      </c>
      <c r="P152" t="s">
        <v>698</v>
      </c>
      <c r="Q152" s="6">
        <f>marketingdata[[#This Row],[Clicks]]/marketingdata[[#This Row],[Impressions]]</f>
        <v>5.767243391005767E-2</v>
      </c>
      <c r="R152" s="6">
        <f>marketingdata[[#This Row],[Conversions]]/marketingdata[[#This Row],[Leads]]</f>
        <v>6.8965517241379309E-2</v>
      </c>
      <c r="S152">
        <f>marketingdata[[#This Row],[Ad_Spend (£)]]/marketingdata[[#This Row],[Leads]]</f>
        <v>9.2151724137931037</v>
      </c>
      <c r="T152">
        <f>marketingdata[[#This Row],[Revenue (£)]]/marketingdata[[#This Row],[Ad_Spend (£)]]</f>
        <v>0.31567130669061516</v>
      </c>
      <c r="U152" t="str">
        <f>TEXT(marketingdata[[#This Row],[Date]],"mmm")</f>
        <v>Apr</v>
      </c>
    </row>
    <row r="153" spans="1:21" x14ac:dyDescent="0.3">
      <c r="A153" s="2">
        <v>45769</v>
      </c>
      <c r="B153" t="s">
        <v>21</v>
      </c>
      <c r="C153" t="s">
        <v>176</v>
      </c>
      <c r="D153" t="s">
        <v>655</v>
      </c>
      <c r="E153" t="s">
        <v>670</v>
      </c>
      <c r="F153">
        <v>156.53</v>
      </c>
      <c r="G153">
        <v>17098</v>
      </c>
      <c r="H153">
        <v>435</v>
      </c>
      <c r="I153">
        <v>35</v>
      </c>
      <c r="J153">
        <v>21</v>
      </c>
      <c r="K153">
        <v>2716.02</v>
      </c>
      <c r="L153" t="s">
        <v>674</v>
      </c>
      <c r="M153" t="s">
        <v>679</v>
      </c>
      <c r="N153" t="s">
        <v>683</v>
      </c>
      <c r="O153" t="s">
        <v>686</v>
      </c>
      <c r="P153" t="s">
        <v>696</v>
      </c>
      <c r="Q153" s="6">
        <f>marketingdata[[#This Row],[Clicks]]/marketingdata[[#This Row],[Impressions]]</f>
        <v>2.5441572113697509E-2</v>
      </c>
      <c r="R153" s="6">
        <f>marketingdata[[#This Row],[Conversions]]/marketingdata[[#This Row],[Leads]]</f>
        <v>0.6</v>
      </c>
      <c r="S153">
        <f>marketingdata[[#This Row],[Ad_Spend (£)]]/marketingdata[[#This Row],[Leads]]</f>
        <v>4.4722857142857144</v>
      </c>
      <c r="T153">
        <f>marketingdata[[#This Row],[Revenue (£)]]/marketingdata[[#This Row],[Ad_Spend (£)]]</f>
        <v>17.351434229860089</v>
      </c>
      <c r="U153" t="str">
        <f>TEXT(marketingdata[[#This Row],[Date]],"mmm")</f>
        <v>Apr</v>
      </c>
    </row>
    <row r="154" spans="1:21" x14ac:dyDescent="0.3">
      <c r="A154" s="2">
        <v>45761</v>
      </c>
      <c r="B154" t="s">
        <v>22</v>
      </c>
      <c r="C154" t="s">
        <v>177</v>
      </c>
      <c r="D154" t="s">
        <v>655</v>
      </c>
      <c r="E154" t="s">
        <v>667</v>
      </c>
      <c r="F154">
        <v>192.97</v>
      </c>
      <c r="G154">
        <v>8891</v>
      </c>
      <c r="H154">
        <v>344</v>
      </c>
      <c r="I154">
        <v>16</v>
      </c>
      <c r="J154">
        <v>16</v>
      </c>
      <c r="K154">
        <v>1306.3800000000001</v>
      </c>
      <c r="L154" t="s">
        <v>672</v>
      </c>
      <c r="M154" t="s">
        <v>677</v>
      </c>
      <c r="N154" t="s">
        <v>681</v>
      </c>
      <c r="O154" t="s">
        <v>687</v>
      </c>
      <c r="P154" t="s">
        <v>697</v>
      </c>
      <c r="Q154" s="6">
        <f>marketingdata[[#This Row],[Clicks]]/marketingdata[[#This Row],[Impressions]]</f>
        <v>3.8690810932403556E-2</v>
      </c>
      <c r="R154" s="6">
        <f>marketingdata[[#This Row],[Conversions]]/marketingdata[[#This Row],[Leads]]</f>
        <v>1</v>
      </c>
      <c r="S154">
        <f>marketingdata[[#This Row],[Ad_Spend (£)]]/marketingdata[[#This Row],[Leads]]</f>
        <v>12.060625</v>
      </c>
      <c r="T154">
        <f>marketingdata[[#This Row],[Revenue (£)]]/marketingdata[[#This Row],[Ad_Spend (£)]]</f>
        <v>6.7698606000932795</v>
      </c>
      <c r="U154" t="str">
        <f>TEXT(marketingdata[[#This Row],[Date]],"mmm")</f>
        <v>Apr</v>
      </c>
    </row>
    <row r="155" spans="1:21" x14ac:dyDescent="0.3">
      <c r="A155" s="2">
        <v>45806</v>
      </c>
      <c r="B155" t="s">
        <v>23</v>
      </c>
      <c r="C155" t="s">
        <v>178</v>
      </c>
      <c r="D155" t="s">
        <v>654</v>
      </c>
      <c r="E155" t="s">
        <v>666</v>
      </c>
      <c r="F155">
        <v>293.31</v>
      </c>
      <c r="G155">
        <v>11055</v>
      </c>
      <c r="H155">
        <v>625</v>
      </c>
      <c r="I155">
        <v>29</v>
      </c>
      <c r="J155">
        <v>1</v>
      </c>
      <c r="K155">
        <v>186.88</v>
      </c>
      <c r="L155" t="s">
        <v>671</v>
      </c>
      <c r="M155" t="s">
        <v>676</v>
      </c>
      <c r="N155" t="s">
        <v>683</v>
      </c>
      <c r="O155" t="s">
        <v>690</v>
      </c>
      <c r="P155" t="s">
        <v>697</v>
      </c>
      <c r="Q155" s="6">
        <f>marketingdata[[#This Row],[Clicks]]/marketingdata[[#This Row],[Impressions]]</f>
        <v>5.6535504296698326E-2</v>
      </c>
      <c r="R155" s="6">
        <f>marketingdata[[#This Row],[Conversions]]/marketingdata[[#This Row],[Leads]]</f>
        <v>3.4482758620689655E-2</v>
      </c>
      <c r="S155">
        <f>marketingdata[[#This Row],[Ad_Spend (£)]]/marketingdata[[#This Row],[Leads]]</f>
        <v>10.114137931034483</v>
      </c>
      <c r="T155">
        <f>marketingdata[[#This Row],[Revenue (£)]]/marketingdata[[#This Row],[Ad_Spend (£)]]</f>
        <v>0.63714159080835975</v>
      </c>
      <c r="U155" t="str">
        <f>TEXT(marketingdata[[#This Row],[Date]],"mmm")</f>
        <v>May</v>
      </c>
    </row>
    <row r="156" spans="1:21" x14ac:dyDescent="0.3">
      <c r="A156" s="2">
        <v>45776</v>
      </c>
      <c r="B156" t="s">
        <v>21</v>
      </c>
      <c r="C156" t="s">
        <v>179</v>
      </c>
      <c r="D156" t="s">
        <v>654</v>
      </c>
      <c r="E156" t="s">
        <v>669</v>
      </c>
      <c r="F156">
        <v>128.21</v>
      </c>
      <c r="G156">
        <v>1290</v>
      </c>
      <c r="H156">
        <v>100</v>
      </c>
      <c r="I156">
        <v>49</v>
      </c>
      <c r="J156">
        <v>18</v>
      </c>
      <c r="K156">
        <v>628.35</v>
      </c>
      <c r="L156" t="s">
        <v>673</v>
      </c>
      <c r="M156" t="s">
        <v>676</v>
      </c>
      <c r="N156" t="s">
        <v>684</v>
      </c>
      <c r="O156" t="s">
        <v>688</v>
      </c>
      <c r="P156" t="s">
        <v>699</v>
      </c>
      <c r="Q156" s="6">
        <f>marketingdata[[#This Row],[Clicks]]/marketingdata[[#This Row],[Impressions]]</f>
        <v>7.7519379844961239E-2</v>
      </c>
      <c r="R156" s="6">
        <f>marketingdata[[#This Row],[Conversions]]/marketingdata[[#This Row],[Leads]]</f>
        <v>0.36734693877551022</v>
      </c>
      <c r="S156">
        <f>marketingdata[[#This Row],[Ad_Spend (£)]]/marketingdata[[#This Row],[Leads]]</f>
        <v>2.6165306122448979</v>
      </c>
      <c r="T156">
        <f>marketingdata[[#This Row],[Revenue (£)]]/marketingdata[[#This Row],[Ad_Spend (£)]]</f>
        <v>4.9009437641369624</v>
      </c>
      <c r="U156" t="str">
        <f>TEXT(marketingdata[[#This Row],[Date]],"mmm")</f>
        <v>Apr</v>
      </c>
    </row>
    <row r="157" spans="1:21" x14ac:dyDescent="0.3">
      <c r="A157" s="2">
        <v>45803</v>
      </c>
      <c r="B157" t="s">
        <v>24</v>
      </c>
      <c r="C157" t="s">
        <v>180</v>
      </c>
      <c r="D157" t="s">
        <v>654</v>
      </c>
      <c r="E157" t="s">
        <v>667</v>
      </c>
      <c r="F157">
        <v>271.45</v>
      </c>
      <c r="G157">
        <v>18177</v>
      </c>
      <c r="H157">
        <v>342</v>
      </c>
      <c r="I157">
        <v>15</v>
      </c>
      <c r="J157">
        <v>11</v>
      </c>
      <c r="K157">
        <v>1116.05</v>
      </c>
      <c r="L157" t="s">
        <v>674</v>
      </c>
      <c r="M157" t="s">
        <v>677</v>
      </c>
      <c r="N157" t="s">
        <v>682</v>
      </c>
      <c r="O157" t="s">
        <v>692</v>
      </c>
      <c r="P157" t="s">
        <v>695</v>
      </c>
      <c r="Q157" s="6">
        <f>marketingdata[[#This Row],[Clicks]]/marketingdata[[#This Row],[Impressions]]</f>
        <v>1.8814985971282391E-2</v>
      </c>
      <c r="R157" s="6">
        <f>marketingdata[[#This Row],[Conversions]]/marketingdata[[#This Row],[Leads]]</f>
        <v>0.73333333333333328</v>
      </c>
      <c r="S157">
        <f>marketingdata[[#This Row],[Ad_Spend (£)]]/marketingdata[[#This Row],[Leads]]</f>
        <v>18.096666666666668</v>
      </c>
      <c r="T157">
        <f>marketingdata[[#This Row],[Revenue (£)]]/marketingdata[[#This Row],[Ad_Spend (£)]]</f>
        <v>4.1114385706391596</v>
      </c>
      <c r="U157" t="str">
        <f>TEXT(marketingdata[[#This Row],[Date]],"mmm")</f>
        <v>May</v>
      </c>
    </row>
    <row r="158" spans="1:21" x14ac:dyDescent="0.3">
      <c r="A158" s="2">
        <v>45801</v>
      </c>
      <c r="B158" t="s">
        <v>21</v>
      </c>
      <c r="C158" t="s">
        <v>181</v>
      </c>
      <c r="D158" t="s">
        <v>654</v>
      </c>
      <c r="E158" t="s">
        <v>659</v>
      </c>
      <c r="F158">
        <v>228.57</v>
      </c>
      <c r="G158">
        <v>2017</v>
      </c>
      <c r="H158">
        <v>118</v>
      </c>
      <c r="I158">
        <v>34</v>
      </c>
      <c r="J158">
        <v>1</v>
      </c>
      <c r="K158">
        <v>118.46</v>
      </c>
      <c r="L158" t="s">
        <v>672</v>
      </c>
      <c r="M158" t="s">
        <v>679</v>
      </c>
      <c r="N158" t="s">
        <v>684</v>
      </c>
      <c r="O158" t="s">
        <v>686</v>
      </c>
      <c r="P158" t="s">
        <v>696</v>
      </c>
      <c r="Q158" s="6">
        <f>marketingdata[[#This Row],[Clicks]]/marketingdata[[#This Row],[Impressions]]</f>
        <v>5.8502726822012893E-2</v>
      </c>
      <c r="R158" s="6">
        <f>marketingdata[[#This Row],[Conversions]]/marketingdata[[#This Row],[Leads]]</f>
        <v>2.9411764705882353E-2</v>
      </c>
      <c r="S158">
        <f>marketingdata[[#This Row],[Ad_Spend (£)]]/marketingdata[[#This Row],[Leads]]</f>
        <v>6.7226470588235294</v>
      </c>
      <c r="T158">
        <f>marketingdata[[#This Row],[Revenue (£)]]/marketingdata[[#This Row],[Ad_Spend (£)]]</f>
        <v>0.51826573916086971</v>
      </c>
      <c r="U158" t="str">
        <f>TEXT(marketingdata[[#This Row],[Date]],"mmm")</f>
        <v>May</v>
      </c>
    </row>
    <row r="159" spans="1:21" x14ac:dyDescent="0.3">
      <c r="A159" s="2">
        <v>45798</v>
      </c>
      <c r="B159" t="s">
        <v>24</v>
      </c>
      <c r="C159" t="s">
        <v>182</v>
      </c>
      <c r="D159" t="s">
        <v>654</v>
      </c>
      <c r="E159" t="s">
        <v>659</v>
      </c>
      <c r="F159">
        <v>211.94</v>
      </c>
      <c r="G159">
        <v>5280</v>
      </c>
      <c r="H159">
        <v>232</v>
      </c>
      <c r="I159">
        <v>15</v>
      </c>
      <c r="J159">
        <v>3</v>
      </c>
      <c r="K159">
        <v>413.82</v>
      </c>
      <c r="L159" t="s">
        <v>673</v>
      </c>
      <c r="M159" t="s">
        <v>679</v>
      </c>
      <c r="N159" t="s">
        <v>683</v>
      </c>
      <c r="O159" t="s">
        <v>686</v>
      </c>
      <c r="P159" t="s">
        <v>698</v>
      </c>
      <c r="Q159" s="6">
        <f>marketingdata[[#This Row],[Clicks]]/marketingdata[[#This Row],[Impressions]]</f>
        <v>4.3939393939393938E-2</v>
      </c>
      <c r="R159" s="6">
        <f>marketingdata[[#This Row],[Conversions]]/marketingdata[[#This Row],[Leads]]</f>
        <v>0.2</v>
      </c>
      <c r="S159">
        <f>marketingdata[[#This Row],[Ad_Spend (£)]]/marketingdata[[#This Row],[Leads]]</f>
        <v>14.129333333333333</v>
      </c>
      <c r="T159">
        <f>marketingdata[[#This Row],[Revenue (£)]]/marketingdata[[#This Row],[Ad_Spend (£)]]</f>
        <v>1.9525337359630084</v>
      </c>
      <c r="U159" t="str">
        <f>TEXT(marketingdata[[#This Row],[Date]],"mmm")</f>
        <v>May</v>
      </c>
    </row>
    <row r="160" spans="1:21" x14ac:dyDescent="0.3">
      <c r="A160" s="2">
        <v>45798</v>
      </c>
      <c r="B160" t="s">
        <v>20</v>
      </c>
      <c r="C160" t="s">
        <v>183</v>
      </c>
      <c r="D160" t="s">
        <v>654</v>
      </c>
      <c r="E160" t="s">
        <v>660</v>
      </c>
      <c r="F160">
        <v>261.3</v>
      </c>
      <c r="G160">
        <v>26623</v>
      </c>
      <c r="H160">
        <v>659</v>
      </c>
      <c r="I160">
        <v>26</v>
      </c>
      <c r="J160">
        <v>23</v>
      </c>
      <c r="K160">
        <v>3820.17</v>
      </c>
      <c r="L160" t="s">
        <v>675</v>
      </c>
      <c r="M160" t="s">
        <v>678</v>
      </c>
      <c r="N160" t="s">
        <v>684</v>
      </c>
      <c r="O160" t="s">
        <v>690</v>
      </c>
      <c r="P160" t="s">
        <v>696</v>
      </c>
      <c r="Q160" s="6">
        <f>marketingdata[[#This Row],[Clicks]]/marketingdata[[#This Row],[Impressions]]</f>
        <v>2.4753033091687637E-2</v>
      </c>
      <c r="R160" s="6">
        <f>marketingdata[[#This Row],[Conversions]]/marketingdata[[#This Row],[Leads]]</f>
        <v>0.88461538461538458</v>
      </c>
      <c r="S160">
        <f>marketingdata[[#This Row],[Ad_Spend (£)]]/marketingdata[[#This Row],[Leads]]</f>
        <v>10.050000000000001</v>
      </c>
      <c r="T160">
        <f>marketingdata[[#This Row],[Revenue (£)]]/marketingdata[[#This Row],[Ad_Spend (£)]]</f>
        <v>14.619862227324914</v>
      </c>
      <c r="U160" t="str">
        <f>TEXT(marketingdata[[#This Row],[Date]],"mmm")</f>
        <v>May</v>
      </c>
    </row>
    <row r="161" spans="1:21" x14ac:dyDescent="0.3">
      <c r="A161" s="2">
        <v>45784</v>
      </c>
      <c r="B161" t="s">
        <v>23</v>
      </c>
      <c r="C161" t="s">
        <v>184</v>
      </c>
      <c r="D161" t="s">
        <v>655</v>
      </c>
      <c r="E161" t="s">
        <v>666</v>
      </c>
      <c r="F161">
        <v>217.37</v>
      </c>
      <c r="G161">
        <v>10555</v>
      </c>
      <c r="H161">
        <v>602</v>
      </c>
      <c r="I161">
        <v>20</v>
      </c>
      <c r="J161">
        <v>1</v>
      </c>
      <c r="K161">
        <v>171.72</v>
      </c>
      <c r="L161" t="s">
        <v>675</v>
      </c>
      <c r="M161" t="s">
        <v>676</v>
      </c>
      <c r="N161" t="s">
        <v>682</v>
      </c>
      <c r="O161" t="s">
        <v>693</v>
      </c>
      <c r="P161" t="s">
        <v>699</v>
      </c>
      <c r="Q161" s="6">
        <f>marketingdata[[#This Row],[Clicks]]/marketingdata[[#This Row],[Impressions]]</f>
        <v>5.7034580767408811E-2</v>
      </c>
      <c r="R161" s="6">
        <f>marketingdata[[#This Row],[Conversions]]/marketingdata[[#This Row],[Leads]]</f>
        <v>0.05</v>
      </c>
      <c r="S161">
        <f>marketingdata[[#This Row],[Ad_Spend (£)]]/marketingdata[[#This Row],[Leads]]</f>
        <v>10.868500000000001</v>
      </c>
      <c r="T161">
        <f>marketingdata[[#This Row],[Revenue (£)]]/marketingdata[[#This Row],[Ad_Spend (£)]]</f>
        <v>0.78998941896305841</v>
      </c>
      <c r="U161" t="str">
        <f>TEXT(marketingdata[[#This Row],[Date]],"mmm")</f>
        <v>May</v>
      </c>
    </row>
    <row r="162" spans="1:21" x14ac:dyDescent="0.3">
      <c r="A162" s="2">
        <v>45770</v>
      </c>
      <c r="B162" t="s">
        <v>20</v>
      </c>
      <c r="C162" t="s">
        <v>185</v>
      </c>
      <c r="D162" t="s">
        <v>655</v>
      </c>
      <c r="E162" t="s">
        <v>665</v>
      </c>
      <c r="F162">
        <v>146.46</v>
      </c>
      <c r="G162">
        <v>16615</v>
      </c>
      <c r="H162">
        <v>1423</v>
      </c>
      <c r="I162">
        <v>43</v>
      </c>
      <c r="J162">
        <v>18</v>
      </c>
      <c r="K162">
        <v>1987.9</v>
      </c>
      <c r="L162" t="s">
        <v>674</v>
      </c>
      <c r="M162" t="s">
        <v>680</v>
      </c>
      <c r="N162" t="s">
        <v>681</v>
      </c>
      <c r="O162" t="s">
        <v>691</v>
      </c>
      <c r="P162" t="s">
        <v>696</v>
      </c>
      <c r="Q162" s="6">
        <f>marketingdata[[#This Row],[Clicks]]/marketingdata[[#This Row],[Impressions]]</f>
        <v>8.5645501053265127E-2</v>
      </c>
      <c r="R162" s="6">
        <f>marketingdata[[#This Row],[Conversions]]/marketingdata[[#This Row],[Leads]]</f>
        <v>0.41860465116279072</v>
      </c>
      <c r="S162">
        <f>marketingdata[[#This Row],[Ad_Spend (£)]]/marketingdata[[#This Row],[Leads]]</f>
        <v>3.4060465116279071</v>
      </c>
      <c r="T162">
        <f>marketingdata[[#This Row],[Revenue (£)]]/marketingdata[[#This Row],[Ad_Spend (£)]]</f>
        <v>13.572989212071555</v>
      </c>
      <c r="U162" t="str">
        <f>TEXT(marketingdata[[#This Row],[Date]],"mmm")</f>
        <v>Apr</v>
      </c>
    </row>
    <row r="163" spans="1:21" x14ac:dyDescent="0.3">
      <c r="A163" s="2">
        <v>45767</v>
      </c>
      <c r="B163" t="s">
        <v>24</v>
      </c>
      <c r="C163" t="s">
        <v>186</v>
      </c>
      <c r="D163" t="s">
        <v>654</v>
      </c>
      <c r="E163" t="s">
        <v>658</v>
      </c>
      <c r="F163">
        <v>273.43</v>
      </c>
      <c r="G163">
        <v>7213</v>
      </c>
      <c r="H163">
        <v>680</v>
      </c>
      <c r="I163">
        <v>21</v>
      </c>
      <c r="J163">
        <v>18</v>
      </c>
      <c r="K163">
        <v>1235.0899999999999</v>
      </c>
      <c r="L163" t="s">
        <v>673</v>
      </c>
      <c r="M163" t="s">
        <v>678</v>
      </c>
      <c r="N163" t="s">
        <v>682</v>
      </c>
      <c r="O163" t="s">
        <v>693</v>
      </c>
      <c r="P163" t="s">
        <v>698</v>
      </c>
      <c r="Q163" s="6">
        <f>marketingdata[[#This Row],[Clicks]]/marketingdata[[#This Row],[Impressions]]</f>
        <v>9.4274227089976431E-2</v>
      </c>
      <c r="R163" s="6">
        <f>marketingdata[[#This Row],[Conversions]]/marketingdata[[#This Row],[Leads]]</f>
        <v>0.8571428571428571</v>
      </c>
      <c r="S163">
        <f>marketingdata[[#This Row],[Ad_Spend (£)]]/marketingdata[[#This Row],[Leads]]</f>
        <v>13.020476190476192</v>
      </c>
      <c r="T163">
        <f>marketingdata[[#This Row],[Revenue (£)]]/marketingdata[[#This Row],[Ad_Spend (£)]]</f>
        <v>4.5170244669568076</v>
      </c>
      <c r="U163" t="str">
        <f>TEXT(marketingdata[[#This Row],[Date]],"mmm")</f>
        <v>Apr</v>
      </c>
    </row>
    <row r="164" spans="1:21" x14ac:dyDescent="0.3">
      <c r="A164" s="2">
        <v>45761</v>
      </c>
      <c r="B164" t="s">
        <v>20</v>
      </c>
      <c r="C164" t="s">
        <v>187</v>
      </c>
      <c r="D164" t="s">
        <v>654</v>
      </c>
      <c r="E164" t="s">
        <v>661</v>
      </c>
      <c r="F164">
        <v>151.9</v>
      </c>
      <c r="G164">
        <v>16598</v>
      </c>
      <c r="H164">
        <v>716</v>
      </c>
      <c r="I164">
        <v>21</v>
      </c>
      <c r="J164">
        <v>4</v>
      </c>
      <c r="K164">
        <v>176.82</v>
      </c>
      <c r="L164" t="s">
        <v>672</v>
      </c>
      <c r="M164" t="s">
        <v>677</v>
      </c>
      <c r="N164" t="s">
        <v>684</v>
      </c>
      <c r="O164" t="s">
        <v>687</v>
      </c>
      <c r="P164" t="s">
        <v>696</v>
      </c>
      <c r="Q164" s="6">
        <f>marketingdata[[#This Row],[Clicks]]/marketingdata[[#This Row],[Impressions]]</f>
        <v>4.3137727437040606E-2</v>
      </c>
      <c r="R164" s="6">
        <f>marketingdata[[#This Row],[Conversions]]/marketingdata[[#This Row],[Leads]]</f>
        <v>0.19047619047619047</v>
      </c>
      <c r="S164">
        <f>marketingdata[[#This Row],[Ad_Spend (£)]]/marketingdata[[#This Row],[Leads]]</f>
        <v>7.2333333333333334</v>
      </c>
      <c r="T164">
        <f>marketingdata[[#This Row],[Revenue (£)]]/marketingdata[[#This Row],[Ad_Spend (£)]]</f>
        <v>1.1640552995391704</v>
      </c>
      <c r="U164" t="str">
        <f>TEXT(marketingdata[[#This Row],[Date]],"mmm")</f>
        <v>Apr</v>
      </c>
    </row>
    <row r="165" spans="1:21" x14ac:dyDescent="0.3">
      <c r="A165" s="2">
        <v>45836</v>
      </c>
      <c r="B165" t="s">
        <v>24</v>
      </c>
      <c r="C165" t="s">
        <v>188</v>
      </c>
      <c r="D165" t="s">
        <v>654</v>
      </c>
      <c r="E165" t="s">
        <v>664</v>
      </c>
      <c r="F165">
        <v>177.24</v>
      </c>
      <c r="G165">
        <v>26472</v>
      </c>
      <c r="H165">
        <v>1330</v>
      </c>
      <c r="I165">
        <v>25</v>
      </c>
      <c r="J165">
        <v>11</v>
      </c>
      <c r="K165">
        <v>2078.4499999999998</v>
      </c>
      <c r="L165" t="s">
        <v>674</v>
      </c>
      <c r="M165" t="s">
        <v>678</v>
      </c>
      <c r="N165" t="s">
        <v>681</v>
      </c>
      <c r="O165" t="s">
        <v>694</v>
      </c>
      <c r="P165" t="s">
        <v>695</v>
      </c>
      <c r="Q165" s="6">
        <f>marketingdata[[#This Row],[Clicks]]/marketingdata[[#This Row],[Impressions]]</f>
        <v>5.0241764883650647E-2</v>
      </c>
      <c r="R165" s="6">
        <f>marketingdata[[#This Row],[Conversions]]/marketingdata[[#This Row],[Leads]]</f>
        <v>0.44</v>
      </c>
      <c r="S165">
        <f>marketingdata[[#This Row],[Ad_Spend (£)]]/marketingdata[[#This Row],[Leads]]</f>
        <v>7.0896000000000008</v>
      </c>
      <c r="T165">
        <f>marketingdata[[#This Row],[Revenue (£)]]/marketingdata[[#This Row],[Ad_Spend (£)]]</f>
        <v>11.72675468291582</v>
      </c>
      <c r="U165" t="str">
        <f>TEXT(marketingdata[[#This Row],[Date]],"mmm")</f>
        <v>Jun</v>
      </c>
    </row>
    <row r="166" spans="1:21" x14ac:dyDescent="0.3">
      <c r="A166" s="2">
        <v>45831</v>
      </c>
      <c r="B166" t="s">
        <v>20</v>
      </c>
      <c r="C166" t="s">
        <v>189</v>
      </c>
      <c r="D166" t="s">
        <v>655</v>
      </c>
      <c r="E166" t="s">
        <v>669</v>
      </c>
      <c r="F166">
        <v>226.99</v>
      </c>
      <c r="G166">
        <v>4849</v>
      </c>
      <c r="H166">
        <v>383</v>
      </c>
      <c r="I166">
        <v>18</v>
      </c>
      <c r="J166">
        <v>18</v>
      </c>
      <c r="K166">
        <v>685.08</v>
      </c>
      <c r="L166" t="s">
        <v>671</v>
      </c>
      <c r="M166" t="s">
        <v>676</v>
      </c>
      <c r="N166" t="s">
        <v>683</v>
      </c>
      <c r="O166" t="s">
        <v>694</v>
      </c>
      <c r="P166" t="s">
        <v>696</v>
      </c>
      <c r="Q166" s="6">
        <f>marketingdata[[#This Row],[Clicks]]/marketingdata[[#This Row],[Impressions]]</f>
        <v>7.8985357805733139E-2</v>
      </c>
      <c r="R166" s="6">
        <f>marketingdata[[#This Row],[Conversions]]/marketingdata[[#This Row],[Leads]]</f>
        <v>1</v>
      </c>
      <c r="S166">
        <f>marketingdata[[#This Row],[Ad_Spend (£)]]/marketingdata[[#This Row],[Leads]]</f>
        <v>12.610555555555557</v>
      </c>
      <c r="T166">
        <f>marketingdata[[#This Row],[Revenue (£)]]/marketingdata[[#This Row],[Ad_Spend (£)]]</f>
        <v>3.0181065245164986</v>
      </c>
      <c r="U166" t="str">
        <f>TEXT(marketingdata[[#This Row],[Date]],"mmm")</f>
        <v>Jun</v>
      </c>
    </row>
    <row r="167" spans="1:21" x14ac:dyDescent="0.3">
      <c r="A167" s="2">
        <v>45837</v>
      </c>
      <c r="B167" t="s">
        <v>20</v>
      </c>
      <c r="C167" t="s">
        <v>190</v>
      </c>
      <c r="D167" t="s">
        <v>655</v>
      </c>
      <c r="E167" t="s">
        <v>660</v>
      </c>
      <c r="F167">
        <v>159.47</v>
      </c>
      <c r="G167">
        <v>27315</v>
      </c>
      <c r="H167">
        <v>387</v>
      </c>
      <c r="I167">
        <v>44</v>
      </c>
      <c r="J167">
        <v>30</v>
      </c>
      <c r="K167">
        <v>2905.73</v>
      </c>
      <c r="L167" t="s">
        <v>674</v>
      </c>
      <c r="M167" t="s">
        <v>678</v>
      </c>
      <c r="N167" t="s">
        <v>684</v>
      </c>
      <c r="O167" t="s">
        <v>688</v>
      </c>
      <c r="P167" t="s">
        <v>699</v>
      </c>
      <c r="Q167" s="6">
        <f>marketingdata[[#This Row],[Clicks]]/marketingdata[[#This Row],[Impressions]]</f>
        <v>1.4168039538714991E-2</v>
      </c>
      <c r="R167" s="6">
        <f>marketingdata[[#This Row],[Conversions]]/marketingdata[[#This Row],[Leads]]</f>
        <v>0.68181818181818177</v>
      </c>
      <c r="S167">
        <f>marketingdata[[#This Row],[Ad_Spend (£)]]/marketingdata[[#This Row],[Leads]]</f>
        <v>3.624318181818182</v>
      </c>
      <c r="T167">
        <f>marketingdata[[#This Row],[Revenue (£)]]/marketingdata[[#This Row],[Ad_Spend (£)]]</f>
        <v>18.221170126042516</v>
      </c>
      <c r="U167" t="str">
        <f>TEXT(marketingdata[[#This Row],[Date]],"mmm")</f>
        <v>Jun</v>
      </c>
    </row>
    <row r="168" spans="1:21" x14ac:dyDescent="0.3">
      <c r="A168" s="2">
        <v>45829</v>
      </c>
      <c r="B168" t="s">
        <v>22</v>
      </c>
      <c r="C168" t="s">
        <v>191</v>
      </c>
      <c r="D168" t="s">
        <v>654</v>
      </c>
      <c r="E168" t="s">
        <v>658</v>
      </c>
      <c r="F168">
        <v>207.19</v>
      </c>
      <c r="G168">
        <v>2982</v>
      </c>
      <c r="H168">
        <v>163</v>
      </c>
      <c r="I168">
        <v>16</v>
      </c>
      <c r="J168">
        <v>4</v>
      </c>
      <c r="K168">
        <v>668.97</v>
      </c>
      <c r="L168" t="s">
        <v>675</v>
      </c>
      <c r="M168" t="s">
        <v>678</v>
      </c>
      <c r="N168" t="s">
        <v>684</v>
      </c>
      <c r="O168" t="s">
        <v>694</v>
      </c>
      <c r="P168" t="s">
        <v>698</v>
      </c>
      <c r="Q168" s="6">
        <f>marketingdata[[#This Row],[Clicks]]/marketingdata[[#This Row],[Impressions]]</f>
        <v>5.4661301140174381E-2</v>
      </c>
      <c r="R168" s="6">
        <f>marketingdata[[#This Row],[Conversions]]/marketingdata[[#This Row],[Leads]]</f>
        <v>0.25</v>
      </c>
      <c r="S168">
        <f>marketingdata[[#This Row],[Ad_Spend (£)]]/marketingdata[[#This Row],[Leads]]</f>
        <v>12.949375</v>
      </c>
      <c r="T168">
        <f>marketingdata[[#This Row],[Revenue (£)]]/marketingdata[[#This Row],[Ad_Spend (£)]]</f>
        <v>3.2287755200540569</v>
      </c>
      <c r="U168" t="str">
        <f>TEXT(marketingdata[[#This Row],[Date]],"mmm")</f>
        <v>Jun</v>
      </c>
    </row>
    <row r="169" spans="1:21" x14ac:dyDescent="0.3">
      <c r="A169" s="2">
        <v>45768</v>
      </c>
      <c r="B169" t="s">
        <v>23</v>
      </c>
      <c r="C169" t="s">
        <v>192</v>
      </c>
      <c r="D169" t="s">
        <v>654</v>
      </c>
      <c r="E169" t="s">
        <v>666</v>
      </c>
      <c r="F169">
        <v>182.68</v>
      </c>
      <c r="G169">
        <v>21095</v>
      </c>
      <c r="H169">
        <v>1549</v>
      </c>
      <c r="I169">
        <v>32</v>
      </c>
      <c r="J169">
        <v>23</v>
      </c>
      <c r="K169">
        <v>4461.9399999999996</v>
      </c>
      <c r="L169" t="s">
        <v>675</v>
      </c>
      <c r="M169" t="s">
        <v>676</v>
      </c>
      <c r="N169" t="s">
        <v>682</v>
      </c>
      <c r="O169" t="s">
        <v>689</v>
      </c>
      <c r="P169" t="s">
        <v>697</v>
      </c>
      <c r="Q169" s="6">
        <f>marketingdata[[#This Row],[Clicks]]/marketingdata[[#This Row],[Impressions]]</f>
        <v>7.342972268310026E-2</v>
      </c>
      <c r="R169" s="6">
        <f>marketingdata[[#This Row],[Conversions]]/marketingdata[[#This Row],[Leads]]</f>
        <v>0.71875</v>
      </c>
      <c r="S169">
        <f>marketingdata[[#This Row],[Ad_Spend (£)]]/marketingdata[[#This Row],[Leads]]</f>
        <v>5.7087500000000002</v>
      </c>
      <c r="T169">
        <f>marketingdata[[#This Row],[Revenue (£)]]/marketingdata[[#This Row],[Ad_Spend (£)]]</f>
        <v>24.424895992993211</v>
      </c>
      <c r="U169" t="str">
        <f>TEXT(marketingdata[[#This Row],[Date]],"mmm")</f>
        <v>Apr</v>
      </c>
    </row>
    <row r="170" spans="1:21" x14ac:dyDescent="0.3">
      <c r="A170" s="2">
        <v>45823</v>
      </c>
      <c r="B170" t="s">
        <v>22</v>
      </c>
      <c r="C170" t="s">
        <v>193</v>
      </c>
      <c r="D170" t="s">
        <v>655</v>
      </c>
      <c r="E170" t="s">
        <v>663</v>
      </c>
      <c r="F170">
        <v>147.44</v>
      </c>
      <c r="G170">
        <v>29997</v>
      </c>
      <c r="H170">
        <v>699</v>
      </c>
      <c r="I170">
        <v>29</v>
      </c>
      <c r="J170">
        <v>18</v>
      </c>
      <c r="K170">
        <v>3087.34</v>
      </c>
      <c r="L170" t="s">
        <v>672</v>
      </c>
      <c r="M170" t="s">
        <v>680</v>
      </c>
      <c r="N170" t="s">
        <v>681</v>
      </c>
      <c r="O170" t="s">
        <v>686</v>
      </c>
      <c r="P170" t="s">
        <v>699</v>
      </c>
      <c r="Q170" s="6">
        <f>marketingdata[[#This Row],[Clicks]]/marketingdata[[#This Row],[Impressions]]</f>
        <v>2.3302330233023302E-2</v>
      </c>
      <c r="R170" s="6">
        <f>marketingdata[[#This Row],[Conversions]]/marketingdata[[#This Row],[Leads]]</f>
        <v>0.62068965517241381</v>
      </c>
      <c r="S170">
        <f>marketingdata[[#This Row],[Ad_Spend (£)]]/marketingdata[[#This Row],[Leads]]</f>
        <v>5.0841379310344825</v>
      </c>
      <c r="T170">
        <f>marketingdata[[#This Row],[Revenue (£)]]/marketingdata[[#This Row],[Ad_Spend (£)]]</f>
        <v>20.939636462289748</v>
      </c>
      <c r="U170" t="str">
        <f>TEXT(marketingdata[[#This Row],[Date]],"mmm")</f>
        <v>Jun</v>
      </c>
    </row>
    <row r="171" spans="1:21" x14ac:dyDescent="0.3">
      <c r="A171" s="2">
        <v>45829</v>
      </c>
      <c r="B171" t="s">
        <v>22</v>
      </c>
      <c r="C171" t="s">
        <v>194</v>
      </c>
      <c r="D171" t="s">
        <v>655</v>
      </c>
      <c r="E171" t="s">
        <v>668</v>
      </c>
      <c r="F171">
        <v>124.24</v>
      </c>
      <c r="G171">
        <v>22062</v>
      </c>
      <c r="H171">
        <v>1748</v>
      </c>
      <c r="I171">
        <v>38</v>
      </c>
      <c r="J171">
        <v>20</v>
      </c>
      <c r="K171">
        <v>1233.75</v>
      </c>
      <c r="L171" t="s">
        <v>671</v>
      </c>
      <c r="M171" t="s">
        <v>680</v>
      </c>
      <c r="N171" t="s">
        <v>681</v>
      </c>
      <c r="O171" t="s">
        <v>692</v>
      </c>
      <c r="P171" t="s">
        <v>696</v>
      </c>
      <c r="Q171" s="6">
        <f>marketingdata[[#This Row],[Clicks]]/marketingdata[[#This Row],[Impressions]]</f>
        <v>7.9231257365606017E-2</v>
      </c>
      <c r="R171" s="6">
        <f>marketingdata[[#This Row],[Conversions]]/marketingdata[[#This Row],[Leads]]</f>
        <v>0.52631578947368418</v>
      </c>
      <c r="S171">
        <f>marketingdata[[#This Row],[Ad_Spend (£)]]/marketingdata[[#This Row],[Leads]]</f>
        <v>3.2694736842105261</v>
      </c>
      <c r="T171">
        <f>marketingdata[[#This Row],[Revenue (£)]]/marketingdata[[#This Row],[Ad_Spend (£)]]</f>
        <v>9.9303766902768835</v>
      </c>
      <c r="U171" t="str">
        <f>TEXT(marketingdata[[#This Row],[Date]],"mmm")</f>
        <v>Jun</v>
      </c>
    </row>
    <row r="172" spans="1:21" x14ac:dyDescent="0.3">
      <c r="A172" s="2">
        <v>45808</v>
      </c>
      <c r="B172" t="s">
        <v>20</v>
      </c>
      <c r="C172" t="s">
        <v>195</v>
      </c>
      <c r="D172" t="s">
        <v>654</v>
      </c>
      <c r="E172" t="s">
        <v>667</v>
      </c>
      <c r="F172">
        <v>288.02999999999997</v>
      </c>
      <c r="G172">
        <v>21744</v>
      </c>
      <c r="H172">
        <v>1576</v>
      </c>
      <c r="I172">
        <v>26</v>
      </c>
      <c r="J172">
        <v>9</v>
      </c>
      <c r="K172">
        <v>1703.14</v>
      </c>
      <c r="L172" t="s">
        <v>674</v>
      </c>
      <c r="M172" t="s">
        <v>677</v>
      </c>
      <c r="N172" t="s">
        <v>683</v>
      </c>
      <c r="O172" t="s">
        <v>690</v>
      </c>
      <c r="P172" t="s">
        <v>696</v>
      </c>
      <c r="Q172" s="6">
        <f>marketingdata[[#This Row],[Clicks]]/marketingdata[[#This Row],[Impressions]]</f>
        <v>7.247976453274467E-2</v>
      </c>
      <c r="R172" s="6">
        <f>marketingdata[[#This Row],[Conversions]]/marketingdata[[#This Row],[Leads]]</f>
        <v>0.34615384615384615</v>
      </c>
      <c r="S172">
        <f>marketingdata[[#This Row],[Ad_Spend (£)]]/marketingdata[[#This Row],[Leads]]</f>
        <v>11.078076923076923</v>
      </c>
      <c r="T172">
        <f>marketingdata[[#This Row],[Revenue (£)]]/marketingdata[[#This Row],[Ad_Spend (£)]]</f>
        <v>5.9130646113252103</v>
      </c>
      <c r="U172" t="str">
        <f>TEXT(marketingdata[[#This Row],[Date]],"mmm")</f>
        <v>May</v>
      </c>
    </row>
    <row r="173" spans="1:21" x14ac:dyDescent="0.3">
      <c r="A173" s="2">
        <v>45813</v>
      </c>
      <c r="B173" t="s">
        <v>23</v>
      </c>
      <c r="C173" t="s">
        <v>196</v>
      </c>
      <c r="D173" t="s">
        <v>654</v>
      </c>
      <c r="E173" t="s">
        <v>656</v>
      </c>
      <c r="F173">
        <v>223.02</v>
      </c>
      <c r="G173">
        <v>7898</v>
      </c>
      <c r="H173">
        <v>260</v>
      </c>
      <c r="I173">
        <v>26</v>
      </c>
      <c r="J173">
        <v>23</v>
      </c>
      <c r="K173">
        <v>2773.41</v>
      </c>
      <c r="L173" t="s">
        <v>673</v>
      </c>
      <c r="M173" t="s">
        <v>676</v>
      </c>
      <c r="N173" t="s">
        <v>681</v>
      </c>
      <c r="O173" t="s">
        <v>689</v>
      </c>
      <c r="P173" t="s">
        <v>698</v>
      </c>
      <c r="Q173" s="6">
        <f>marketingdata[[#This Row],[Clicks]]/marketingdata[[#This Row],[Impressions]]</f>
        <v>3.2919726513041279E-2</v>
      </c>
      <c r="R173" s="6">
        <f>marketingdata[[#This Row],[Conversions]]/marketingdata[[#This Row],[Leads]]</f>
        <v>0.88461538461538458</v>
      </c>
      <c r="S173">
        <f>marketingdata[[#This Row],[Ad_Spend (£)]]/marketingdata[[#This Row],[Leads]]</f>
        <v>8.5776923076923079</v>
      </c>
      <c r="T173">
        <f>marketingdata[[#This Row],[Revenue (£)]]/marketingdata[[#This Row],[Ad_Spend (£)]]</f>
        <v>12.435700834005917</v>
      </c>
      <c r="U173" t="str">
        <f>TEXT(marketingdata[[#This Row],[Date]],"mmm")</f>
        <v>Jun</v>
      </c>
    </row>
    <row r="174" spans="1:21" x14ac:dyDescent="0.3">
      <c r="A174" s="2">
        <v>45784</v>
      </c>
      <c r="B174" t="s">
        <v>24</v>
      </c>
      <c r="C174" t="s">
        <v>197</v>
      </c>
      <c r="D174" t="s">
        <v>654</v>
      </c>
      <c r="E174" t="s">
        <v>659</v>
      </c>
      <c r="F174">
        <v>33.1</v>
      </c>
      <c r="G174">
        <v>23372</v>
      </c>
      <c r="H174">
        <v>757</v>
      </c>
      <c r="I174">
        <v>24</v>
      </c>
      <c r="J174">
        <v>9</v>
      </c>
      <c r="K174">
        <v>411.68</v>
      </c>
      <c r="L174" t="s">
        <v>671</v>
      </c>
      <c r="M174" t="s">
        <v>679</v>
      </c>
      <c r="N174" t="s">
        <v>681</v>
      </c>
      <c r="O174" t="s">
        <v>688</v>
      </c>
      <c r="P174" t="s">
        <v>697</v>
      </c>
      <c r="Q174" s="6">
        <f>marketingdata[[#This Row],[Clicks]]/marketingdata[[#This Row],[Impressions]]</f>
        <v>3.2389183638541846E-2</v>
      </c>
      <c r="R174" s="6">
        <f>marketingdata[[#This Row],[Conversions]]/marketingdata[[#This Row],[Leads]]</f>
        <v>0.375</v>
      </c>
      <c r="S174">
        <f>marketingdata[[#This Row],[Ad_Spend (£)]]/marketingdata[[#This Row],[Leads]]</f>
        <v>1.3791666666666667</v>
      </c>
      <c r="T174">
        <f>marketingdata[[#This Row],[Revenue (£)]]/marketingdata[[#This Row],[Ad_Spend (£)]]</f>
        <v>12.437462235649546</v>
      </c>
      <c r="U174" t="str">
        <f>TEXT(marketingdata[[#This Row],[Date]],"mmm")</f>
        <v>May</v>
      </c>
    </row>
    <row r="175" spans="1:21" x14ac:dyDescent="0.3">
      <c r="A175" s="2">
        <v>45807</v>
      </c>
      <c r="B175" t="s">
        <v>24</v>
      </c>
      <c r="C175" t="s">
        <v>198</v>
      </c>
      <c r="D175" t="s">
        <v>654</v>
      </c>
      <c r="E175" t="s">
        <v>667</v>
      </c>
      <c r="F175">
        <v>192.61</v>
      </c>
      <c r="G175">
        <v>19737</v>
      </c>
      <c r="H175">
        <v>1445</v>
      </c>
      <c r="I175">
        <v>46</v>
      </c>
      <c r="J175">
        <v>9</v>
      </c>
      <c r="K175">
        <v>453.39</v>
      </c>
      <c r="L175" t="s">
        <v>673</v>
      </c>
      <c r="M175" t="s">
        <v>677</v>
      </c>
      <c r="N175" t="s">
        <v>684</v>
      </c>
      <c r="O175" t="s">
        <v>689</v>
      </c>
      <c r="P175" t="s">
        <v>696</v>
      </c>
      <c r="Q175" s="6">
        <f>marketingdata[[#This Row],[Clicks]]/marketingdata[[#This Row],[Impressions]]</f>
        <v>7.3212747631352285E-2</v>
      </c>
      <c r="R175" s="6">
        <f>marketingdata[[#This Row],[Conversions]]/marketingdata[[#This Row],[Leads]]</f>
        <v>0.19565217391304349</v>
      </c>
      <c r="S175">
        <f>marketingdata[[#This Row],[Ad_Spend (£)]]/marketingdata[[#This Row],[Leads]]</f>
        <v>4.1871739130434786</v>
      </c>
      <c r="T175">
        <f>marketingdata[[#This Row],[Revenue (£)]]/marketingdata[[#This Row],[Ad_Spend (£)]]</f>
        <v>2.3539276257722856</v>
      </c>
      <c r="U175" t="str">
        <f>TEXT(marketingdata[[#This Row],[Date]],"mmm")</f>
        <v>May</v>
      </c>
    </row>
    <row r="176" spans="1:21" x14ac:dyDescent="0.3">
      <c r="A176" s="2">
        <v>45815</v>
      </c>
      <c r="B176" t="s">
        <v>23</v>
      </c>
      <c r="C176" t="s">
        <v>199</v>
      </c>
      <c r="D176" t="s">
        <v>654</v>
      </c>
      <c r="E176" t="s">
        <v>658</v>
      </c>
      <c r="F176">
        <v>30.52</v>
      </c>
      <c r="G176">
        <v>16844</v>
      </c>
      <c r="H176">
        <v>1530</v>
      </c>
      <c r="I176">
        <v>33</v>
      </c>
      <c r="J176">
        <v>32</v>
      </c>
      <c r="K176">
        <v>5686.41</v>
      </c>
      <c r="L176" t="s">
        <v>671</v>
      </c>
      <c r="M176" t="s">
        <v>678</v>
      </c>
      <c r="N176" t="s">
        <v>683</v>
      </c>
      <c r="O176" t="s">
        <v>693</v>
      </c>
      <c r="P176" t="s">
        <v>698</v>
      </c>
      <c r="Q176" s="6">
        <f>marketingdata[[#This Row],[Clicks]]/marketingdata[[#This Row],[Impressions]]</f>
        <v>9.083353122773688E-2</v>
      </c>
      <c r="R176" s="6">
        <f>marketingdata[[#This Row],[Conversions]]/marketingdata[[#This Row],[Leads]]</f>
        <v>0.96969696969696972</v>
      </c>
      <c r="S176">
        <f>marketingdata[[#This Row],[Ad_Spend (£)]]/marketingdata[[#This Row],[Leads]]</f>
        <v>0.92484848484848481</v>
      </c>
      <c r="T176">
        <f>marketingdata[[#This Row],[Revenue (£)]]/marketingdata[[#This Row],[Ad_Spend (£)]]</f>
        <v>186.31749672346001</v>
      </c>
      <c r="U176" t="str">
        <f>TEXT(marketingdata[[#This Row],[Date]],"mmm")</f>
        <v>Jun</v>
      </c>
    </row>
    <row r="177" spans="1:21" x14ac:dyDescent="0.3">
      <c r="A177" s="2">
        <v>45810</v>
      </c>
      <c r="B177" t="s">
        <v>22</v>
      </c>
      <c r="C177" t="s">
        <v>200</v>
      </c>
      <c r="D177" t="s">
        <v>655</v>
      </c>
      <c r="E177" t="s">
        <v>658</v>
      </c>
      <c r="F177">
        <v>297.42</v>
      </c>
      <c r="G177">
        <v>4848</v>
      </c>
      <c r="H177">
        <v>411</v>
      </c>
      <c r="I177">
        <v>38</v>
      </c>
      <c r="J177">
        <v>31</v>
      </c>
      <c r="K177">
        <v>2640.19</v>
      </c>
      <c r="L177" t="s">
        <v>675</v>
      </c>
      <c r="M177" t="s">
        <v>678</v>
      </c>
      <c r="N177" t="s">
        <v>683</v>
      </c>
      <c r="O177" t="s">
        <v>691</v>
      </c>
      <c r="P177" t="s">
        <v>696</v>
      </c>
      <c r="Q177" s="6">
        <f>marketingdata[[#This Row],[Clicks]]/marketingdata[[#This Row],[Impressions]]</f>
        <v>8.4777227722772283E-2</v>
      </c>
      <c r="R177" s="6">
        <f>marketingdata[[#This Row],[Conversions]]/marketingdata[[#This Row],[Leads]]</f>
        <v>0.81578947368421051</v>
      </c>
      <c r="S177">
        <f>marketingdata[[#This Row],[Ad_Spend (£)]]/marketingdata[[#This Row],[Leads]]</f>
        <v>7.8268421052631583</v>
      </c>
      <c r="T177">
        <f>marketingdata[[#This Row],[Revenue (£)]]/marketingdata[[#This Row],[Ad_Spend (£)]]</f>
        <v>8.8769753210947471</v>
      </c>
      <c r="U177" t="str">
        <f>TEXT(marketingdata[[#This Row],[Date]],"mmm")</f>
        <v>Jun</v>
      </c>
    </row>
    <row r="178" spans="1:21" x14ac:dyDescent="0.3">
      <c r="A178" s="2">
        <v>45791</v>
      </c>
      <c r="B178" t="s">
        <v>20</v>
      </c>
      <c r="C178" t="s">
        <v>201</v>
      </c>
      <c r="D178" t="s">
        <v>654</v>
      </c>
      <c r="E178" t="s">
        <v>656</v>
      </c>
      <c r="F178">
        <v>265.11</v>
      </c>
      <c r="G178">
        <v>25451</v>
      </c>
      <c r="H178">
        <v>212</v>
      </c>
      <c r="I178">
        <v>34</v>
      </c>
      <c r="J178">
        <v>5</v>
      </c>
      <c r="K178">
        <v>278.74</v>
      </c>
      <c r="L178" t="s">
        <v>675</v>
      </c>
      <c r="M178" t="s">
        <v>676</v>
      </c>
      <c r="N178" t="s">
        <v>682</v>
      </c>
      <c r="O178" t="s">
        <v>692</v>
      </c>
      <c r="P178" t="s">
        <v>697</v>
      </c>
      <c r="Q178" s="6">
        <f>marketingdata[[#This Row],[Clicks]]/marketingdata[[#This Row],[Impressions]]</f>
        <v>8.32973164119288E-3</v>
      </c>
      <c r="R178" s="6">
        <f>marketingdata[[#This Row],[Conversions]]/marketingdata[[#This Row],[Leads]]</f>
        <v>0.14705882352941177</v>
      </c>
      <c r="S178">
        <f>marketingdata[[#This Row],[Ad_Spend (£)]]/marketingdata[[#This Row],[Leads]]</f>
        <v>7.797352941176471</v>
      </c>
      <c r="T178">
        <f>marketingdata[[#This Row],[Revenue (£)]]/marketingdata[[#This Row],[Ad_Spend (£)]]</f>
        <v>1.0514126211761154</v>
      </c>
      <c r="U178" t="str">
        <f>TEXT(marketingdata[[#This Row],[Date]],"mmm")</f>
        <v>May</v>
      </c>
    </row>
    <row r="179" spans="1:21" x14ac:dyDescent="0.3">
      <c r="A179" s="2">
        <v>45776</v>
      </c>
      <c r="B179" t="s">
        <v>24</v>
      </c>
      <c r="C179" t="s">
        <v>202</v>
      </c>
      <c r="D179" t="s">
        <v>655</v>
      </c>
      <c r="E179" t="s">
        <v>666</v>
      </c>
      <c r="F179">
        <v>207.99</v>
      </c>
      <c r="G179">
        <v>18411</v>
      </c>
      <c r="H179">
        <v>476</v>
      </c>
      <c r="I179">
        <v>18</v>
      </c>
      <c r="J179">
        <v>6</v>
      </c>
      <c r="K179">
        <v>357.93</v>
      </c>
      <c r="L179" t="s">
        <v>672</v>
      </c>
      <c r="M179" t="s">
        <v>676</v>
      </c>
      <c r="N179" t="s">
        <v>682</v>
      </c>
      <c r="O179" t="s">
        <v>689</v>
      </c>
      <c r="P179" t="s">
        <v>697</v>
      </c>
      <c r="Q179" s="6">
        <f>marketingdata[[#This Row],[Clicks]]/marketingdata[[#This Row],[Impressions]]</f>
        <v>2.5854108956602031E-2</v>
      </c>
      <c r="R179" s="6">
        <f>marketingdata[[#This Row],[Conversions]]/marketingdata[[#This Row],[Leads]]</f>
        <v>0.33333333333333331</v>
      </c>
      <c r="S179">
        <f>marketingdata[[#This Row],[Ad_Spend (£)]]/marketingdata[[#This Row],[Leads]]</f>
        <v>11.555</v>
      </c>
      <c r="T179">
        <f>marketingdata[[#This Row],[Revenue (£)]]/marketingdata[[#This Row],[Ad_Spend (£)]]</f>
        <v>1.7209000432713111</v>
      </c>
      <c r="U179" t="str">
        <f>TEXT(marketingdata[[#This Row],[Date]],"mmm")</f>
        <v>Apr</v>
      </c>
    </row>
    <row r="180" spans="1:21" x14ac:dyDescent="0.3">
      <c r="A180" s="2">
        <v>45822</v>
      </c>
      <c r="B180" t="s">
        <v>23</v>
      </c>
      <c r="C180" t="s">
        <v>203</v>
      </c>
      <c r="D180" t="s">
        <v>655</v>
      </c>
      <c r="E180" t="s">
        <v>666</v>
      </c>
      <c r="F180">
        <v>89.13</v>
      </c>
      <c r="G180">
        <v>2071</v>
      </c>
      <c r="H180">
        <v>149</v>
      </c>
      <c r="I180">
        <v>20</v>
      </c>
      <c r="J180">
        <v>4</v>
      </c>
      <c r="K180">
        <v>403.14</v>
      </c>
      <c r="L180" t="s">
        <v>673</v>
      </c>
      <c r="M180" t="s">
        <v>676</v>
      </c>
      <c r="N180" t="s">
        <v>682</v>
      </c>
      <c r="O180" t="s">
        <v>694</v>
      </c>
      <c r="P180" t="s">
        <v>699</v>
      </c>
      <c r="Q180" s="6">
        <f>marketingdata[[#This Row],[Clicks]]/marketingdata[[#This Row],[Impressions]]</f>
        <v>7.1945919845485276E-2</v>
      </c>
      <c r="R180" s="6">
        <f>marketingdata[[#This Row],[Conversions]]/marketingdata[[#This Row],[Leads]]</f>
        <v>0.2</v>
      </c>
      <c r="S180">
        <f>marketingdata[[#This Row],[Ad_Spend (£)]]/marketingdata[[#This Row],[Leads]]</f>
        <v>4.4565000000000001</v>
      </c>
      <c r="T180">
        <f>marketingdata[[#This Row],[Revenue (£)]]/marketingdata[[#This Row],[Ad_Spend (£)]]</f>
        <v>4.5230562100302931</v>
      </c>
      <c r="U180" t="str">
        <f>TEXT(marketingdata[[#This Row],[Date]],"mmm")</f>
        <v>Jun</v>
      </c>
    </row>
    <row r="181" spans="1:21" x14ac:dyDescent="0.3">
      <c r="A181" s="2">
        <v>45749</v>
      </c>
      <c r="B181" t="s">
        <v>20</v>
      </c>
      <c r="C181" t="s">
        <v>204</v>
      </c>
      <c r="D181" t="s">
        <v>655</v>
      </c>
      <c r="E181" t="s">
        <v>667</v>
      </c>
      <c r="F181">
        <v>243.66</v>
      </c>
      <c r="G181">
        <v>25400</v>
      </c>
      <c r="H181">
        <v>2289</v>
      </c>
      <c r="I181">
        <v>21</v>
      </c>
      <c r="J181">
        <v>5</v>
      </c>
      <c r="K181">
        <v>616.79</v>
      </c>
      <c r="L181" t="s">
        <v>671</v>
      </c>
      <c r="M181" t="s">
        <v>677</v>
      </c>
      <c r="N181" t="s">
        <v>684</v>
      </c>
      <c r="O181" t="s">
        <v>692</v>
      </c>
      <c r="P181" t="s">
        <v>695</v>
      </c>
      <c r="Q181" s="6">
        <f>marketingdata[[#This Row],[Clicks]]/marketingdata[[#This Row],[Impressions]]</f>
        <v>9.0118110236220475E-2</v>
      </c>
      <c r="R181" s="6">
        <f>marketingdata[[#This Row],[Conversions]]/marketingdata[[#This Row],[Leads]]</f>
        <v>0.23809523809523808</v>
      </c>
      <c r="S181">
        <f>marketingdata[[#This Row],[Ad_Spend (£)]]/marketingdata[[#This Row],[Leads]]</f>
        <v>11.602857142857143</v>
      </c>
      <c r="T181">
        <f>marketingdata[[#This Row],[Revenue (£)]]/marketingdata[[#This Row],[Ad_Spend (£)]]</f>
        <v>2.5313551670360339</v>
      </c>
      <c r="U181" t="str">
        <f>TEXT(marketingdata[[#This Row],[Date]],"mmm")</f>
        <v>Apr</v>
      </c>
    </row>
    <row r="182" spans="1:21" x14ac:dyDescent="0.3">
      <c r="A182" s="2">
        <v>45778</v>
      </c>
      <c r="B182" t="s">
        <v>24</v>
      </c>
      <c r="C182" t="s">
        <v>205</v>
      </c>
      <c r="D182" t="s">
        <v>654</v>
      </c>
      <c r="E182" t="s">
        <v>670</v>
      </c>
      <c r="F182">
        <v>208.38</v>
      </c>
      <c r="G182">
        <v>7719</v>
      </c>
      <c r="H182">
        <v>312</v>
      </c>
      <c r="I182">
        <v>10</v>
      </c>
      <c r="J182">
        <v>1</v>
      </c>
      <c r="K182">
        <v>57.88</v>
      </c>
      <c r="L182" t="s">
        <v>674</v>
      </c>
      <c r="M182" t="s">
        <v>679</v>
      </c>
      <c r="N182" t="s">
        <v>684</v>
      </c>
      <c r="O182" t="s">
        <v>686</v>
      </c>
      <c r="P182" t="s">
        <v>696</v>
      </c>
      <c r="Q182" s="6">
        <f>marketingdata[[#This Row],[Clicks]]/marketingdata[[#This Row],[Impressions]]</f>
        <v>4.0419743490089387E-2</v>
      </c>
      <c r="R182" s="6">
        <f>marketingdata[[#This Row],[Conversions]]/marketingdata[[#This Row],[Leads]]</f>
        <v>0.1</v>
      </c>
      <c r="S182">
        <f>marketingdata[[#This Row],[Ad_Spend (£)]]/marketingdata[[#This Row],[Leads]]</f>
        <v>20.838000000000001</v>
      </c>
      <c r="T182">
        <f>marketingdata[[#This Row],[Revenue (£)]]/marketingdata[[#This Row],[Ad_Spend (£)]]</f>
        <v>0.27776178136097518</v>
      </c>
      <c r="U182" t="str">
        <f>TEXT(marketingdata[[#This Row],[Date]],"mmm")</f>
        <v>May</v>
      </c>
    </row>
    <row r="183" spans="1:21" x14ac:dyDescent="0.3">
      <c r="A183" s="2">
        <v>45759</v>
      </c>
      <c r="B183" t="s">
        <v>20</v>
      </c>
      <c r="C183" t="s">
        <v>206</v>
      </c>
      <c r="D183" t="s">
        <v>654</v>
      </c>
      <c r="E183" t="s">
        <v>666</v>
      </c>
      <c r="F183">
        <v>259.39999999999998</v>
      </c>
      <c r="G183">
        <v>6683</v>
      </c>
      <c r="H183">
        <v>400</v>
      </c>
      <c r="I183">
        <v>26</v>
      </c>
      <c r="J183">
        <v>26</v>
      </c>
      <c r="K183">
        <v>1829.81</v>
      </c>
      <c r="L183" t="s">
        <v>674</v>
      </c>
      <c r="M183" t="s">
        <v>676</v>
      </c>
      <c r="N183" t="s">
        <v>684</v>
      </c>
      <c r="O183" t="s">
        <v>694</v>
      </c>
      <c r="P183" t="s">
        <v>699</v>
      </c>
      <c r="Q183" s="6">
        <f>marketingdata[[#This Row],[Clicks]]/marketingdata[[#This Row],[Impressions]]</f>
        <v>5.9853359269789019E-2</v>
      </c>
      <c r="R183" s="6">
        <f>marketingdata[[#This Row],[Conversions]]/marketingdata[[#This Row],[Leads]]</f>
        <v>1</v>
      </c>
      <c r="S183">
        <f>marketingdata[[#This Row],[Ad_Spend (£)]]/marketingdata[[#This Row],[Leads]]</f>
        <v>9.9769230769230752</v>
      </c>
      <c r="T183">
        <f>marketingdata[[#This Row],[Revenue (£)]]/marketingdata[[#This Row],[Ad_Spend (£)]]</f>
        <v>7.0540092521202782</v>
      </c>
      <c r="U183" t="str">
        <f>TEXT(marketingdata[[#This Row],[Date]],"mmm")</f>
        <v>Apr</v>
      </c>
    </row>
    <row r="184" spans="1:21" x14ac:dyDescent="0.3">
      <c r="A184" s="2">
        <v>45818</v>
      </c>
      <c r="B184" t="s">
        <v>20</v>
      </c>
      <c r="C184" t="s">
        <v>207</v>
      </c>
      <c r="D184" t="s">
        <v>654</v>
      </c>
      <c r="E184" t="s">
        <v>657</v>
      </c>
      <c r="F184">
        <v>209.81</v>
      </c>
      <c r="G184">
        <v>7272</v>
      </c>
      <c r="H184">
        <v>484</v>
      </c>
      <c r="I184">
        <v>37</v>
      </c>
      <c r="J184">
        <v>13</v>
      </c>
      <c r="K184">
        <v>578.02</v>
      </c>
      <c r="L184" t="s">
        <v>671</v>
      </c>
      <c r="M184" t="s">
        <v>677</v>
      </c>
      <c r="N184" t="s">
        <v>682</v>
      </c>
      <c r="O184" t="s">
        <v>687</v>
      </c>
      <c r="P184" t="s">
        <v>699</v>
      </c>
      <c r="Q184" s="6">
        <f>marketingdata[[#This Row],[Clicks]]/marketingdata[[#This Row],[Impressions]]</f>
        <v>6.6556655665566553E-2</v>
      </c>
      <c r="R184" s="6">
        <f>marketingdata[[#This Row],[Conversions]]/marketingdata[[#This Row],[Leads]]</f>
        <v>0.35135135135135137</v>
      </c>
      <c r="S184">
        <f>marketingdata[[#This Row],[Ad_Spend (£)]]/marketingdata[[#This Row],[Leads]]</f>
        <v>5.6705405405405402</v>
      </c>
      <c r="T184">
        <f>marketingdata[[#This Row],[Revenue (£)]]/marketingdata[[#This Row],[Ad_Spend (£)]]</f>
        <v>2.7549687812782993</v>
      </c>
      <c r="U184" t="str">
        <f>TEXT(marketingdata[[#This Row],[Date]],"mmm")</f>
        <v>Jun</v>
      </c>
    </row>
    <row r="185" spans="1:21" x14ac:dyDescent="0.3">
      <c r="A185" s="2">
        <v>45800</v>
      </c>
      <c r="B185" t="s">
        <v>24</v>
      </c>
      <c r="C185" t="s">
        <v>208</v>
      </c>
      <c r="D185" t="s">
        <v>654</v>
      </c>
      <c r="E185" t="s">
        <v>667</v>
      </c>
      <c r="F185">
        <v>30.48</v>
      </c>
      <c r="G185">
        <v>8098</v>
      </c>
      <c r="H185">
        <v>387</v>
      </c>
      <c r="I185">
        <v>32</v>
      </c>
      <c r="J185">
        <v>6</v>
      </c>
      <c r="K185">
        <v>1168.78</v>
      </c>
      <c r="L185" t="s">
        <v>672</v>
      </c>
      <c r="M185" t="s">
        <v>677</v>
      </c>
      <c r="N185" t="s">
        <v>681</v>
      </c>
      <c r="O185" t="s">
        <v>686</v>
      </c>
      <c r="P185" t="s">
        <v>697</v>
      </c>
      <c r="Q185" s="6">
        <f>marketingdata[[#This Row],[Clicks]]/marketingdata[[#This Row],[Impressions]]</f>
        <v>4.7789577673499631E-2</v>
      </c>
      <c r="R185" s="6">
        <f>marketingdata[[#This Row],[Conversions]]/marketingdata[[#This Row],[Leads]]</f>
        <v>0.1875</v>
      </c>
      <c r="S185">
        <f>marketingdata[[#This Row],[Ad_Spend (£)]]/marketingdata[[#This Row],[Leads]]</f>
        <v>0.95250000000000001</v>
      </c>
      <c r="T185">
        <f>marketingdata[[#This Row],[Revenue (£)]]/marketingdata[[#This Row],[Ad_Spend (£)]]</f>
        <v>38.345800524934383</v>
      </c>
      <c r="U185" t="str">
        <f>TEXT(marketingdata[[#This Row],[Date]],"mmm")</f>
        <v>May</v>
      </c>
    </row>
    <row r="186" spans="1:21" x14ac:dyDescent="0.3">
      <c r="A186" s="2">
        <v>45797</v>
      </c>
      <c r="B186" t="s">
        <v>20</v>
      </c>
      <c r="C186" t="s">
        <v>209</v>
      </c>
      <c r="D186" t="s">
        <v>655</v>
      </c>
      <c r="E186" t="s">
        <v>668</v>
      </c>
      <c r="F186">
        <v>37.93</v>
      </c>
      <c r="G186">
        <v>18252</v>
      </c>
      <c r="H186">
        <v>1751</v>
      </c>
      <c r="I186">
        <v>36</v>
      </c>
      <c r="J186">
        <v>0</v>
      </c>
      <c r="K186">
        <v>0</v>
      </c>
      <c r="L186" t="s">
        <v>672</v>
      </c>
      <c r="M186" t="s">
        <v>680</v>
      </c>
      <c r="N186" t="s">
        <v>683</v>
      </c>
      <c r="O186" t="s">
        <v>692</v>
      </c>
      <c r="P186" t="s">
        <v>695</v>
      </c>
      <c r="Q186" s="6">
        <f>marketingdata[[#This Row],[Clicks]]/marketingdata[[#This Row],[Impressions]]</f>
        <v>9.5934692088538248E-2</v>
      </c>
      <c r="R186" s="6">
        <f>marketingdata[[#This Row],[Conversions]]/marketingdata[[#This Row],[Leads]]</f>
        <v>0</v>
      </c>
      <c r="S186">
        <f>marketingdata[[#This Row],[Ad_Spend (£)]]/marketingdata[[#This Row],[Leads]]</f>
        <v>1.0536111111111111</v>
      </c>
      <c r="T186">
        <f>marketingdata[[#This Row],[Revenue (£)]]/marketingdata[[#This Row],[Ad_Spend (£)]]</f>
        <v>0</v>
      </c>
      <c r="U186" t="str">
        <f>TEXT(marketingdata[[#This Row],[Date]],"mmm")</f>
        <v>May</v>
      </c>
    </row>
    <row r="187" spans="1:21" x14ac:dyDescent="0.3">
      <c r="A187" s="2">
        <v>45805</v>
      </c>
      <c r="B187" t="s">
        <v>20</v>
      </c>
      <c r="C187" t="s">
        <v>210</v>
      </c>
      <c r="D187" t="s">
        <v>655</v>
      </c>
      <c r="E187" t="s">
        <v>669</v>
      </c>
      <c r="F187">
        <v>131.94999999999999</v>
      </c>
      <c r="G187">
        <v>1973</v>
      </c>
      <c r="H187">
        <v>100</v>
      </c>
      <c r="I187">
        <v>18</v>
      </c>
      <c r="J187">
        <v>6</v>
      </c>
      <c r="K187">
        <v>952.98</v>
      </c>
      <c r="L187" t="s">
        <v>674</v>
      </c>
      <c r="M187" t="s">
        <v>676</v>
      </c>
      <c r="N187" t="s">
        <v>683</v>
      </c>
      <c r="O187" t="s">
        <v>687</v>
      </c>
      <c r="P187" t="s">
        <v>699</v>
      </c>
      <c r="Q187" s="6">
        <f>marketingdata[[#This Row],[Clicks]]/marketingdata[[#This Row],[Impressions]]</f>
        <v>5.0684237202230108E-2</v>
      </c>
      <c r="R187" s="6">
        <f>marketingdata[[#This Row],[Conversions]]/marketingdata[[#This Row],[Leads]]</f>
        <v>0.33333333333333331</v>
      </c>
      <c r="S187">
        <f>marketingdata[[#This Row],[Ad_Spend (£)]]/marketingdata[[#This Row],[Leads]]</f>
        <v>7.3305555555555548</v>
      </c>
      <c r="T187">
        <f>marketingdata[[#This Row],[Revenue (£)]]/marketingdata[[#This Row],[Ad_Spend (£)]]</f>
        <v>7.2222811671087541</v>
      </c>
      <c r="U187" t="str">
        <f>TEXT(marketingdata[[#This Row],[Date]],"mmm")</f>
        <v>May</v>
      </c>
    </row>
    <row r="188" spans="1:21" x14ac:dyDescent="0.3">
      <c r="A188" s="2">
        <v>45800</v>
      </c>
      <c r="B188" t="s">
        <v>21</v>
      </c>
      <c r="C188" t="s">
        <v>211</v>
      </c>
      <c r="D188" t="s">
        <v>655</v>
      </c>
      <c r="E188" t="s">
        <v>658</v>
      </c>
      <c r="F188">
        <v>224.76</v>
      </c>
      <c r="G188">
        <v>2976</v>
      </c>
      <c r="H188">
        <v>124</v>
      </c>
      <c r="I188">
        <v>45</v>
      </c>
      <c r="J188">
        <v>40</v>
      </c>
      <c r="K188">
        <v>2606.3000000000002</v>
      </c>
      <c r="L188" t="s">
        <v>675</v>
      </c>
      <c r="M188" t="s">
        <v>678</v>
      </c>
      <c r="N188" t="s">
        <v>684</v>
      </c>
      <c r="O188" t="s">
        <v>694</v>
      </c>
      <c r="P188" t="s">
        <v>698</v>
      </c>
      <c r="Q188" s="6">
        <f>marketingdata[[#This Row],[Clicks]]/marketingdata[[#This Row],[Impressions]]</f>
        <v>4.1666666666666664E-2</v>
      </c>
      <c r="R188" s="6">
        <f>marketingdata[[#This Row],[Conversions]]/marketingdata[[#This Row],[Leads]]</f>
        <v>0.88888888888888884</v>
      </c>
      <c r="S188">
        <f>marketingdata[[#This Row],[Ad_Spend (£)]]/marketingdata[[#This Row],[Leads]]</f>
        <v>4.9946666666666664</v>
      </c>
      <c r="T188">
        <f>marketingdata[[#This Row],[Revenue (£)]]/marketingdata[[#This Row],[Ad_Spend (£)]]</f>
        <v>11.595924541733405</v>
      </c>
      <c r="U188" t="str">
        <f>TEXT(marketingdata[[#This Row],[Date]],"mmm")</f>
        <v>May</v>
      </c>
    </row>
    <row r="189" spans="1:21" x14ac:dyDescent="0.3">
      <c r="A189" s="2">
        <v>45810</v>
      </c>
      <c r="B189" t="s">
        <v>22</v>
      </c>
      <c r="C189" t="s">
        <v>212</v>
      </c>
      <c r="D189" t="s">
        <v>655</v>
      </c>
      <c r="E189" t="s">
        <v>664</v>
      </c>
      <c r="F189">
        <v>150.02000000000001</v>
      </c>
      <c r="G189">
        <v>5976</v>
      </c>
      <c r="H189">
        <v>492</v>
      </c>
      <c r="I189">
        <v>12</v>
      </c>
      <c r="J189">
        <v>6</v>
      </c>
      <c r="K189">
        <v>943.58</v>
      </c>
      <c r="L189" t="s">
        <v>675</v>
      </c>
      <c r="M189" t="s">
        <v>678</v>
      </c>
      <c r="N189" t="s">
        <v>681</v>
      </c>
      <c r="O189" t="s">
        <v>688</v>
      </c>
      <c r="P189" t="s">
        <v>695</v>
      </c>
      <c r="Q189" s="6">
        <f>marketingdata[[#This Row],[Clicks]]/marketingdata[[#This Row],[Impressions]]</f>
        <v>8.2329317269076302E-2</v>
      </c>
      <c r="R189" s="6">
        <f>marketingdata[[#This Row],[Conversions]]/marketingdata[[#This Row],[Leads]]</f>
        <v>0.5</v>
      </c>
      <c r="S189">
        <f>marketingdata[[#This Row],[Ad_Spend (£)]]/marketingdata[[#This Row],[Leads]]</f>
        <v>12.501666666666667</v>
      </c>
      <c r="T189">
        <f>marketingdata[[#This Row],[Revenue (£)]]/marketingdata[[#This Row],[Ad_Spend (£)]]</f>
        <v>6.2896947073723499</v>
      </c>
      <c r="U189" t="str">
        <f>TEXT(marketingdata[[#This Row],[Date]],"mmm")</f>
        <v>Jun</v>
      </c>
    </row>
    <row r="190" spans="1:21" x14ac:dyDescent="0.3">
      <c r="A190" s="2">
        <v>45762</v>
      </c>
      <c r="B190" t="s">
        <v>23</v>
      </c>
      <c r="C190" t="s">
        <v>213</v>
      </c>
      <c r="D190" t="s">
        <v>655</v>
      </c>
      <c r="E190" t="s">
        <v>669</v>
      </c>
      <c r="F190">
        <v>167.46</v>
      </c>
      <c r="G190">
        <v>9511</v>
      </c>
      <c r="H190">
        <v>86</v>
      </c>
      <c r="I190">
        <v>13</v>
      </c>
      <c r="J190">
        <v>10</v>
      </c>
      <c r="K190">
        <v>1332.48</v>
      </c>
      <c r="L190" t="s">
        <v>671</v>
      </c>
      <c r="M190" t="s">
        <v>676</v>
      </c>
      <c r="N190" t="s">
        <v>684</v>
      </c>
      <c r="O190" t="s">
        <v>694</v>
      </c>
      <c r="P190" t="s">
        <v>697</v>
      </c>
      <c r="Q190" s="6">
        <f>marketingdata[[#This Row],[Clicks]]/marketingdata[[#This Row],[Impressions]]</f>
        <v>9.0421617074965821E-3</v>
      </c>
      <c r="R190" s="6">
        <f>marketingdata[[#This Row],[Conversions]]/marketingdata[[#This Row],[Leads]]</f>
        <v>0.76923076923076927</v>
      </c>
      <c r="S190">
        <f>marketingdata[[#This Row],[Ad_Spend (£)]]/marketingdata[[#This Row],[Leads]]</f>
        <v>12.881538461538462</v>
      </c>
      <c r="T190">
        <f>marketingdata[[#This Row],[Revenue (£)]]/marketingdata[[#This Row],[Ad_Spend (£)]]</f>
        <v>7.957004657828735</v>
      </c>
      <c r="U190" t="str">
        <f>TEXT(marketingdata[[#This Row],[Date]],"mmm")</f>
        <v>Apr</v>
      </c>
    </row>
    <row r="191" spans="1:21" x14ac:dyDescent="0.3">
      <c r="A191" s="2">
        <v>45803</v>
      </c>
      <c r="B191" t="s">
        <v>21</v>
      </c>
      <c r="C191" t="s">
        <v>214</v>
      </c>
      <c r="D191" t="s">
        <v>654</v>
      </c>
      <c r="E191" t="s">
        <v>667</v>
      </c>
      <c r="F191">
        <v>31.14</v>
      </c>
      <c r="G191">
        <v>1767</v>
      </c>
      <c r="H191">
        <v>171</v>
      </c>
      <c r="I191">
        <v>24</v>
      </c>
      <c r="J191">
        <v>16</v>
      </c>
      <c r="K191">
        <v>1119.4000000000001</v>
      </c>
      <c r="L191" t="s">
        <v>675</v>
      </c>
      <c r="M191" t="s">
        <v>677</v>
      </c>
      <c r="N191" t="s">
        <v>683</v>
      </c>
      <c r="O191" t="s">
        <v>693</v>
      </c>
      <c r="P191" t="s">
        <v>695</v>
      </c>
      <c r="Q191" s="6">
        <f>marketingdata[[#This Row],[Clicks]]/marketingdata[[#This Row],[Impressions]]</f>
        <v>9.6774193548387094E-2</v>
      </c>
      <c r="R191" s="6">
        <f>marketingdata[[#This Row],[Conversions]]/marketingdata[[#This Row],[Leads]]</f>
        <v>0.66666666666666663</v>
      </c>
      <c r="S191">
        <f>marketingdata[[#This Row],[Ad_Spend (£)]]/marketingdata[[#This Row],[Leads]]</f>
        <v>1.2975000000000001</v>
      </c>
      <c r="T191">
        <f>marketingdata[[#This Row],[Revenue (£)]]/marketingdata[[#This Row],[Ad_Spend (£)]]</f>
        <v>35.94733461785485</v>
      </c>
      <c r="U191" t="str">
        <f>TEXT(marketingdata[[#This Row],[Date]],"mmm")</f>
        <v>May</v>
      </c>
    </row>
    <row r="192" spans="1:21" x14ac:dyDescent="0.3">
      <c r="A192" s="2">
        <v>45811</v>
      </c>
      <c r="B192" t="s">
        <v>24</v>
      </c>
      <c r="C192" t="s">
        <v>215</v>
      </c>
      <c r="D192" t="s">
        <v>654</v>
      </c>
      <c r="E192" t="s">
        <v>668</v>
      </c>
      <c r="F192">
        <v>93.7</v>
      </c>
      <c r="G192">
        <v>15704</v>
      </c>
      <c r="H192">
        <v>538</v>
      </c>
      <c r="I192">
        <v>27</v>
      </c>
      <c r="J192">
        <v>3</v>
      </c>
      <c r="K192">
        <v>160.1</v>
      </c>
      <c r="L192" t="s">
        <v>674</v>
      </c>
      <c r="M192" t="s">
        <v>680</v>
      </c>
      <c r="N192" t="s">
        <v>683</v>
      </c>
      <c r="O192" t="s">
        <v>691</v>
      </c>
      <c r="P192" t="s">
        <v>695</v>
      </c>
      <c r="Q192" s="6">
        <f>marketingdata[[#This Row],[Clicks]]/marketingdata[[#This Row],[Impressions]]</f>
        <v>3.425878757004585E-2</v>
      </c>
      <c r="R192" s="6">
        <f>marketingdata[[#This Row],[Conversions]]/marketingdata[[#This Row],[Leads]]</f>
        <v>0.1111111111111111</v>
      </c>
      <c r="S192">
        <f>marketingdata[[#This Row],[Ad_Spend (£)]]/marketingdata[[#This Row],[Leads]]</f>
        <v>3.4703703703703703</v>
      </c>
      <c r="T192">
        <f>marketingdata[[#This Row],[Revenue (£)]]/marketingdata[[#This Row],[Ad_Spend (£)]]</f>
        <v>1.7086446104589113</v>
      </c>
      <c r="U192" t="str">
        <f>TEXT(marketingdata[[#This Row],[Date]],"mmm")</f>
        <v>Jun</v>
      </c>
    </row>
    <row r="193" spans="1:21" x14ac:dyDescent="0.3">
      <c r="A193" s="2">
        <v>45765</v>
      </c>
      <c r="B193" t="s">
        <v>23</v>
      </c>
      <c r="C193" t="s">
        <v>216</v>
      </c>
      <c r="D193" t="s">
        <v>654</v>
      </c>
      <c r="E193" t="s">
        <v>663</v>
      </c>
      <c r="F193">
        <v>184.47</v>
      </c>
      <c r="G193">
        <v>12802</v>
      </c>
      <c r="H193">
        <v>566</v>
      </c>
      <c r="I193">
        <v>50</v>
      </c>
      <c r="J193">
        <v>6</v>
      </c>
      <c r="K193">
        <v>1045.08</v>
      </c>
      <c r="L193" t="s">
        <v>671</v>
      </c>
      <c r="M193" t="s">
        <v>680</v>
      </c>
      <c r="N193" t="s">
        <v>683</v>
      </c>
      <c r="O193" t="s">
        <v>693</v>
      </c>
      <c r="P193" t="s">
        <v>697</v>
      </c>
      <c r="Q193" s="6">
        <f>marketingdata[[#This Row],[Clicks]]/marketingdata[[#This Row],[Impressions]]</f>
        <v>4.4211841899703175E-2</v>
      </c>
      <c r="R193" s="6">
        <f>marketingdata[[#This Row],[Conversions]]/marketingdata[[#This Row],[Leads]]</f>
        <v>0.12</v>
      </c>
      <c r="S193">
        <f>marketingdata[[#This Row],[Ad_Spend (£)]]/marketingdata[[#This Row],[Leads]]</f>
        <v>3.6894</v>
      </c>
      <c r="T193">
        <f>marketingdata[[#This Row],[Revenue (£)]]/marketingdata[[#This Row],[Ad_Spend (£)]]</f>
        <v>5.6653114327532927</v>
      </c>
      <c r="U193" t="str">
        <f>TEXT(marketingdata[[#This Row],[Date]],"mmm")</f>
        <v>Apr</v>
      </c>
    </row>
    <row r="194" spans="1:21" x14ac:dyDescent="0.3">
      <c r="A194" s="2">
        <v>45756</v>
      </c>
      <c r="B194" t="s">
        <v>20</v>
      </c>
      <c r="C194" t="s">
        <v>217</v>
      </c>
      <c r="D194" t="s">
        <v>654</v>
      </c>
      <c r="E194" t="s">
        <v>670</v>
      </c>
      <c r="F194">
        <v>242.51</v>
      </c>
      <c r="G194">
        <v>2015</v>
      </c>
      <c r="H194">
        <v>63</v>
      </c>
      <c r="I194">
        <v>37</v>
      </c>
      <c r="J194">
        <v>14</v>
      </c>
      <c r="K194">
        <v>1759.99</v>
      </c>
      <c r="L194" t="s">
        <v>674</v>
      </c>
      <c r="M194" t="s">
        <v>679</v>
      </c>
      <c r="N194" t="s">
        <v>682</v>
      </c>
      <c r="O194" t="s">
        <v>689</v>
      </c>
      <c r="P194" t="s">
        <v>697</v>
      </c>
      <c r="Q194" s="6">
        <f>marketingdata[[#This Row],[Clicks]]/marketingdata[[#This Row],[Impressions]]</f>
        <v>3.1265508684863524E-2</v>
      </c>
      <c r="R194" s="6">
        <f>marketingdata[[#This Row],[Conversions]]/marketingdata[[#This Row],[Leads]]</f>
        <v>0.3783783783783784</v>
      </c>
      <c r="S194">
        <f>marketingdata[[#This Row],[Ad_Spend (£)]]/marketingdata[[#This Row],[Leads]]</f>
        <v>6.5543243243243241</v>
      </c>
      <c r="T194">
        <f>marketingdata[[#This Row],[Revenue (£)]]/marketingdata[[#This Row],[Ad_Spend (£)]]</f>
        <v>7.2573914477753494</v>
      </c>
      <c r="U194" t="str">
        <f>TEXT(marketingdata[[#This Row],[Date]],"mmm")</f>
        <v>Apr</v>
      </c>
    </row>
    <row r="195" spans="1:21" x14ac:dyDescent="0.3">
      <c r="A195" s="2">
        <v>45775</v>
      </c>
      <c r="B195" t="s">
        <v>20</v>
      </c>
      <c r="C195" t="s">
        <v>218</v>
      </c>
      <c r="D195" t="s">
        <v>655</v>
      </c>
      <c r="E195" t="s">
        <v>665</v>
      </c>
      <c r="F195">
        <v>258.88</v>
      </c>
      <c r="G195">
        <v>24531</v>
      </c>
      <c r="H195">
        <v>2097</v>
      </c>
      <c r="I195">
        <v>42</v>
      </c>
      <c r="J195">
        <v>16</v>
      </c>
      <c r="K195">
        <v>2272.1999999999998</v>
      </c>
      <c r="L195" t="s">
        <v>674</v>
      </c>
      <c r="M195" t="s">
        <v>680</v>
      </c>
      <c r="N195" t="s">
        <v>683</v>
      </c>
      <c r="O195" t="s">
        <v>692</v>
      </c>
      <c r="P195" t="s">
        <v>696</v>
      </c>
      <c r="Q195" s="6">
        <f>marketingdata[[#This Row],[Clicks]]/marketingdata[[#This Row],[Impressions]]</f>
        <v>8.548367371896784E-2</v>
      </c>
      <c r="R195" s="6">
        <f>marketingdata[[#This Row],[Conversions]]/marketingdata[[#This Row],[Leads]]</f>
        <v>0.38095238095238093</v>
      </c>
      <c r="S195">
        <f>marketingdata[[#This Row],[Ad_Spend (£)]]/marketingdata[[#This Row],[Leads]]</f>
        <v>6.1638095238095234</v>
      </c>
      <c r="T195">
        <f>marketingdata[[#This Row],[Revenue (£)]]/marketingdata[[#This Row],[Ad_Spend (£)]]</f>
        <v>8.7770395550061799</v>
      </c>
      <c r="U195" t="str">
        <f>TEXT(marketingdata[[#This Row],[Date]],"mmm")</f>
        <v>Apr</v>
      </c>
    </row>
    <row r="196" spans="1:21" x14ac:dyDescent="0.3">
      <c r="A196" s="2">
        <v>45824</v>
      </c>
      <c r="B196" t="s">
        <v>24</v>
      </c>
      <c r="C196" t="s">
        <v>219</v>
      </c>
      <c r="D196" t="s">
        <v>654</v>
      </c>
      <c r="E196" t="s">
        <v>669</v>
      </c>
      <c r="F196">
        <v>206.46</v>
      </c>
      <c r="G196">
        <v>22694</v>
      </c>
      <c r="H196">
        <v>294</v>
      </c>
      <c r="I196">
        <v>12</v>
      </c>
      <c r="J196">
        <v>10</v>
      </c>
      <c r="K196">
        <v>871.1</v>
      </c>
      <c r="L196" t="s">
        <v>672</v>
      </c>
      <c r="M196" t="s">
        <v>676</v>
      </c>
      <c r="N196" t="s">
        <v>683</v>
      </c>
      <c r="O196" t="s">
        <v>690</v>
      </c>
      <c r="P196" t="s">
        <v>697</v>
      </c>
      <c r="Q196" s="6">
        <f>marketingdata[[#This Row],[Clicks]]/marketingdata[[#This Row],[Impressions]]</f>
        <v>1.2954966070326958E-2</v>
      </c>
      <c r="R196" s="6">
        <f>marketingdata[[#This Row],[Conversions]]/marketingdata[[#This Row],[Leads]]</f>
        <v>0.83333333333333337</v>
      </c>
      <c r="S196">
        <f>marketingdata[[#This Row],[Ad_Spend (£)]]/marketingdata[[#This Row],[Leads]]</f>
        <v>17.205000000000002</v>
      </c>
      <c r="T196">
        <f>marketingdata[[#This Row],[Revenue (£)]]/marketingdata[[#This Row],[Ad_Spend (£)]]</f>
        <v>4.2192192192192195</v>
      </c>
      <c r="U196" t="str">
        <f>TEXT(marketingdata[[#This Row],[Date]],"mmm")</f>
        <v>Jun</v>
      </c>
    </row>
    <row r="197" spans="1:21" x14ac:dyDescent="0.3">
      <c r="A197" s="2">
        <v>45765</v>
      </c>
      <c r="B197" t="s">
        <v>24</v>
      </c>
      <c r="C197" t="s">
        <v>220</v>
      </c>
      <c r="D197" t="s">
        <v>655</v>
      </c>
      <c r="E197" t="s">
        <v>665</v>
      </c>
      <c r="F197">
        <v>273.13</v>
      </c>
      <c r="G197">
        <v>21579</v>
      </c>
      <c r="H197">
        <v>836</v>
      </c>
      <c r="I197">
        <v>37</v>
      </c>
      <c r="J197">
        <v>14</v>
      </c>
      <c r="K197">
        <v>2682.13</v>
      </c>
      <c r="L197" t="s">
        <v>673</v>
      </c>
      <c r="M197" t="s">
        <v>680</v>
      </c>
      <c r="N197" t="s">
        <v>682</v>
      </c>
      <c r="O197" t="s">
        <v>686</v>
      </c>
      <c r="P197" t="s">
        <v>698</v>
      </c>
      <c r="Q197" s="6">
        <f>marketingdata[[#This Row],[Clicks]]/marketingdata[[#This Row],[Impressions]]</f>
        <v>3.8741368923490428E-2</v>
      </c>
      <c r="R197" s="6">
        <f>marketingdata[[#This Row],[Conversions]]/marketingdata[[#This Row],[Leads]]</f>
        <v>0.3783783783783784</v>
      </c>
      <c r="S197">
        <f>marketingdata[[#This Row],[Ad_Spend (£)]]/marketingdata[[#This Row],[Leads]]</f>
        <v>7.3818918918918914</v>
      </c>
      <c r="T197">
        <f>marketingdata[[#This Row],[Revenue (£)]]/marketingdata[[#This Row],[Ad_Spend (£)]]</f>
        <v>9.8199758356826425</v>
      </c>
      <c r="U197" t="str">
        <f>TEXT(marketingdata[[#This Row],[Date]],"mmm")</f>
        <v>Apr</v>
      </c>
    </row>
    <row r="198" spans="1:21" x14ac:dyDescent="0.3">
      <c r="A198" s="2">
        <v>45805</v>
      </c>
      <c r="B198" t="s">
        <v>24</v>
      </c>
      <c r="C198" t="s">
        <v>221</v>
      </c>
      <c r="D198" t="s">
        <v>654</v>
      </c>
      <c r="E198" t="s">
        <v>656</v>
      </c>
      <c r="F198">
        <v>142.30000000000001</v>
      </c>
      <c r="G198">
        <v>10200</v>
      </c>
      <c r="H198">
        <v>439</v>
      </c>
      <c r="I198">
        <v>22</v>
      </c>
      <c r="J198">
        <v>6</v>
      </c>
      <c r="K198">
        <v>1067.06</v>
      </c>
      <c r="L198" t="s">
        <v>673</v>
      </c>
      <c r="M198" t="s">
        <v>676</v>
      </c>
      <c r="N198" t="s">
        <v>683</v>
      </c>
      <c r="O198" t="s">
        <v>693</v>
      </c>
      <c r="P198" t="s">
        <v>699</v>
      </c>
      <c r="Q198" s="6">
        <f>marketingdata[[#This Row],[Clicks]]/marketingdata[[#This Row],[Impressions]]</f>
        <v>4.3039215686274508E-2</v>
      </c>
      <c r="R198" s="6">
        <f>marketingdata[[#This Row],[Conversions]]/marketingdata[[#This Row],[Leads]]</f>
        <v>0.27272727272727271</v>
      </c>
      <c r="S198">
        <f>marketingdata[[#This Row],[Ad_Spend (£)]]/marketingdata[[#This Row],[Leads]]</f>
        <v>6.4681818181818187</v>
      </c>
      <c r="T198">
        <f>marketingdata[[#This Row],[Revenue (£)]]/marketingdata[[#This Row],[Ad_Spend (£)]]</f>
        <v>7.4986647926914962</v>
      </c>
      <c r="U198" t="str">
        <f>TEXT(marketingdata[[#This Row],[Date]],"mmm")</f>
        <v>May</v>
      </c>
    </row>
    <row r="199" spans="1:21" x14ac:dyDescent="0.3">
      <c r="A199" s="2">
        <v>45792</v>
      </c>
      <c r="B199" t="s">
        <v>23</v>
      </c>
      <c r="C199" t="s">
        <v>222</v>
      </c>
      <c r="D199" t="s">
        <v>655</v>
      </c>
      <c r="E199" t="s">
        <v>666</v>
      </c>
      <c r="F199">
        <v>173.71</v>
      </c>
      <c r="G199">
        <v>22368</v>
      </c>
      <c r="H199">
        <v>1775</v>
      </c>
      <c r="I199">
        <v>18</v>
      </c>
      <c r="J199">
        <v>11</v>
      </c>
      <c r="K199">
        <v>1111.6099999999999</v>
      </c>
      <c r="L199" t="s">
        <v>671</v>
      </c>
      <c r="M199" t="s">
        <v>676</v>
      </c>
      <c r="N199" t="s">
        <v>681</v>
      </c>
      <c r="O199" t="s">
        <v>685</v>
      </c>
      <c r="P199" t="s">
        <v>696</v>
      </c>
      <c r="Q199" s="6">
        <f>marketingdata[[#This Row],[Clicks]]/marketingdata[[#This Row],[Impressions]]</f>
        <v>7.935443490701001E-2</v>
      </c>
      <c r="R199" s="6">
        <f>marketingdata[[#This Row],[Conversions]]/marketingdata[[#This Row],[Leads]]</f>
        <v>0.61111111111111116</v>
      </c>
      <c r="S199">
        <f>marketingdata[[#This Row],[Ad_Spend (£)]]/marketingdata[[#This Row],[Leads]]</f>
        <v>9.650555555555556</v>
      </c>
      <c r="T199">
        <f>marketingdata[[#This Row],[Revenue (£)]]/marketingdata[[#This Row],[Ad_Spend (£)]]</f>
        <v>6.3992285993897866</v>
      </c>
      <c r="U199" t="str">
        <f>TEXT(marketingdata[[#This Row],[Date]],"mmm")</f>
        <v>May</v>
      </c>
    </row>
    <row r="200" spans="1:21" x14ac:dyDescent="0.3">
      <c r="A200" s="2">
        <v>45829</v>
      </c>
      <c r="B200" t="s">
        <v>20</v>
      </c>
      <c r="C200" t="s">
        <v>223</v>
      </c>
      <c r="D200" t="s">
        <v>654</v>
      </c>
      <c r="E200" t="s">
        <v>664</v>
      </c>
      <c r="F200">
        <v>47.07</v>
      </c>
      <c r="G200">
        <v>14725</v>
      </c>
      <c r="H200">
        <v>286</v>
      </c>
      <c r="I200">
        <v>20</v>
      </c>
      <c r="J200">
        <v>4</v>
      </c>
      <c r="K200">
        <v>414.92</v>
      </c>
      <c r="L200" t="s">
        <v>673</v>
      </c>
      <c r="M200" t="s">
        <v>678</v>
      </c>
      <c r="N200" t="s">
        <v>683</v>
      </c>
      <c r="O200" t="s">
        <v>688</v>
      </c>
      <c r="P200" t="s">
        <v>697</v>
      </c>
      <c r="Q200" s="6">
        <f>marketingdata[[#This Row],[Clicks]]/marketingdata[[#This Row],[Impressions]]</f>
        <v>1.9422750424448219E-2</v>
      </c>
      <c r="R200" s="6">
        <f>marketingdata[[#This Row],[Conversions]]/marketingdata[[#This Row],[Leads]]</f>
        <v>0.2</v>
      </c>
      <c r="S200">
        <f>marketingdata[[#This Row],[Ad_Spend (£)]]/marketingdata[[#This Row],[Leads]]</f>
        <v>2.3534999999999999</v>
      </c>
      <c r="T200">
        <f>marketingdata[[#This Row],[Revenue (£)]]/marketingdata[[#This Row],[Ad_Spend (£)]]</f>
        <v>8.8149564478436382</v>
      </c>
      <c r="U200" t="str">
        <f>TEXT(marketingdata[[#This Row],[Date]],"mmm")</f>
        <v>Jun</v>
      </c>
    </row>
    <row r="201" spans="1:21" x14ac:dyDescent="0.3">
      <c r="A201" s="2">
        <v>45768</v>
      </c>
      <c r="B201" t="s">
        <v>24</v>
      </c>
      <c r="C201" t="s">
        <v>224</v>
      </c>
      <c r="D201" t="s">
        <v>655</v>
      </c>
      <c r="E201" t="s">
        <v>669</v>
      </c>
      <c r="F201">
        <v>102.72</v>
      </c>
      <c r="G201">
        <v>24002</v>
      </c>
      <c r="H201">
        <v>420</v>
      </c>
      <c r="I201">
        <v>29</v>
      </c>
      <c r="J201">
        <v>15</v>
      </c>
      <c r="K201">
        <v>2445.66</v>
      </c>
      <c r="L201" t="s">
        <v>671</v>
      </c>
      <c r="M201" t="s">
        <v>676</v>
      </c>
      <c r="N201" t="s">
        <v>684</v>
      </c>
      <c r="O201" t="s">
        <v>693</v>
      </c>
      <c r="P201" t="s">
        <v>698</v>
      </c>
      <c r="Q201" s="6">
        <f>marketingdata[[#This Row],[Clicks]]/marketingdata[[#This Row],[Impressions]]</f>
        <v>1.7498541788184319E-2</v>
      </c>
      <c r="R201" s="6">
        <f>marketingdata[[#This Row],[Conversions]]/marketingdata[[#This Row],[Leads]]</f>
        <v>0.51724137931034486</v>
      </c>
      <c r="S201">
        <f>marketingdata[[#This Row],[Ad_Spend (£)]]/marketingdata[[#This Row],[Leads]]</f>
        <v>3.5420689655172413</v>
      </c>
      <c r="T201">
        <f>marketingdata[[#This Row],[Revenue (£)]]/marketingdata[[#This Row],[Ad_Spend (£)]]</f>
        <v>23.808995327102803</v>
      </c>
      <c r="U201" t="str">
        <f>TEXT(marketingdata[[#This Row],[Date]],"mmm")</f>
        <v>Apr</v>
      </c>
    </row>
    <row r="202" spans="1:21" x14ac:dyDescent="0.3">
      <c r="A202" s="2">
        <v>45828</v>
      </c>
      <c r="B202" t="s">
        <v>24</v>
      </c>
      <c r="C202" t="s">
        <v>162</v>
      </c>
      <c r="D202" t="s">
        <v>654</v>
      </c>
      <c r="E202" t="s">
        <v>666</v>
      </c>
      <c r="F202">
        <v>132.47999999999999</v>
      </c>
      <c r="G202">
        <v>5192</v>
      </c>
      <c r="H202">
        <v>334</v>
      </c>
      <c r="I202">
        <v>50</v>
      </c>
      <c r="J202">
        <v>10</v>
      </c>
      <c r="K202">
        <v>605.5</v>
      </c>
      <c r="L202" t="s">
        <v>671</v>
      </c>
      <c r="M202" t="s">
        <v>676</v>
      </c>
      <c r="N202" t="s">
        <v>681</v>
      </c>
      <c r="O202" t="s">
        <v>686</v>
      </c>
      <c r="P202" t="s">
        <v>698</v>
      </c>
      <c r="Q202" s="6">
        <f>marketingdata[[#This Row],[Clicks]]/marketingdata[[#This Row],[Impressions]]</f>
        <v>6.4329738058551619E-2</v>
      </c>
      <c r="R202" s="6">
        <f>marketingdata[[#This Row],[Conversions]]/marketingdata[[#This Row],[Leads]]</f>
        <v>0.2</v>
      </c>
      <c r="S202">
        <f>marketingdata[[#This Row],[Ad_Spend (£)]]/marketingdata[[#This Row],[Leads]]</f>
        <v>2.6496</v>
      </c>
      <c r="T202">
        <f>marketingdata[[#This Row],[Revenue (£)]]/marketingdata[[#This Row],[Ad_Spend (£)]]</f>
        <v>4.5705012077294693</v>
      </c>
      <c r="U202" t="str">
        <f>TEXT(marketingdata[[#This Row],[Date]],"mmm")</f>
        <v>Jun</v>
      </c>
    </row>
    <row r="203" spans="1:21" x14ac:dyDescent="0.3">
      <c r="A203" s="2">
        <v>45787</v>
      </c>
      <c r="B203" t="s">
        <v>23</v>
      </c>
      <c r="C203" t="s">
        <v>225</v>
      </c>
      <c r="D203" t="s">
        <v>655</v>
      </c>
      <c r="E203" t="s">
        <v>656</v>
      </c>
      <c r="F203">
        <v>145.61000000000001</v>
      </c>
      <c r="G203">
        <v>16467</v>
      </c>
      <c r="H203">
        <v>1229</v>
      </c>
      <c r="I203">
        <v>45</v>
      </c>
      <c r="J203">
        <v>42</v>
      </c>
      <c r="K203">
        <v>7415.64</v>
      </c>
      <c r="L203" t="s">
        <v>673</v>
      </c>
      <c r="M203" t="s">
        <v>676</v>
      </c>
      <c r="N203" t="s">
        <v>681</v>
      </c>
      <c r="O203" t="s">
        <v>692</v>
      </c>
      <c r="P203" t="s">
        <v>695</v>
      </c>
      <c r="Q203" s="6">
        <f>marketingdata[[#This Row],[Clicks]]/marketingdata[[#This Row],[Impressions]]</f>
        <v>7.4634116718285057E-2</v>
      </c>
      <c r="R203" s="6">
        <f>marketingdata[[#This Row],[Conversions]]/marketingdata[[#This Row],[Leads]]</f>
        <v>0.93333333333333335</v>
      </c>
      <c r="S203">
        <f>marketingdata[[#This Row],[Ad_Spend (£)]]/marketingdata[[#This Row],[Leads]]</f>
        <v>3.2357777777777779</v>
      </c>
      <c r="T203">
        <f>marketingdata[[#This Row],[Revenue (£)]]/marketingdata[[#This Row],[Ad_Spend (£)]]</f>
        <v>50.928095597829817</v>
      </c>
      <c r="U203" t="str">
        <f>TEXT(marketingdata[[#This Row],[Date]],"mmm")</f>
        <v>May</v>
      </c>
    </row>
    <row r="204" spans="1:21" x14ac:dyDescent="0.3">
      <c r="A204" s="2">
        <v>45756</v>
      </c>
      <c r="B204" t="s">
        <v>20</v>
      </c>
      <c r="C204" t="s">
        <v>226</v>
      </c>
      <c r="D204" t="s">
        <v>654</v>
      </c>
      <c r="E204" t="s">
        <v>659</v>
      </c>
      <c r="F204">
        <v>238.98</v>
      </c>
      <c r="G204">
        <v>21152</v>
      </c>
      <c r="H204">
        <v>331</v>
      </c>
      <c r="I204">
        <v>34</v>
      </c>
      <c r="J204">
        <v>19</v>
      </c>
      <c r="K204">
        <v>2967.01</v>
      </c>
      <c r="L204" t="s">
        <v>675</v>
      </c>
      <c r="M204" t="s">
        <v>679</v>
      </c>
      <c r="N204" t="s">
        <v>684</v>
      </c>
      <c r="O204" t="s">
        <v>691</v>
      </c>
      <c r="P204" t="s">
        <v>695</v>
      </c>
      <c r="Q204" s="6">
        <f>marketingdata[[#This Row],[Clicks]]/marketingdata[[#This Row],[Impressions]]</f>
        <v>1.5648638426626324E-2</v>
      </c>
      <c r="R204" s="6">
        <f>marketingdata[[#This Row],[Conversions]]/marketingdata[[#This Row],[Leads]]</f>
        <v>0.55882352941176472</v>
      </c>
      <c r="S204">
        <f>marketingdata[[#This Row],[Ad_Spend (£)]]/marketingdata[[#This Row],[Leads]]</f>
        <v>7.0288235294117642</v>
      </c>
      <c r="T204">
        <f>marketingdata[[#This Row],[Revenue (£)]]/marketingdata[[#This Row],[Ad_Spend (£)]]</f>
        <v>12.415306720227635</v>
      </c>
      <c r="U204" t="str">
        <f>TEXT(marketingdata[[#This Row],[Date]],"mmm")</f>
        <v>Apr</v>
      </c>
    </row>
    <row r="205" spans="1:21" x14ac:dyDescent="0.3">
      <c r="A205" s="2">
        <v>45756</v>
      </c>
      <c r="B205" t="s">
        <v>21</v>
      </c>
      <c r="C205" t="s">
        <v>227</v>
      </c>
      <c r="D205" t="s">
        <v>655</v>
      </c>
      <c r="E205" t="s">
        <v>660</v>
      </c>
      <c r="F205">
        <v>71.2</v>
      </c>
      <c r="G205">
        <v>25005</v>
      </c>
      <c r="H205">
        <v>280</v>
      </c>
      <c r="I205">
        <v>50</v>
      </c>
      <c r="J205">
        <v>8</v>
      </c>
      <c r="K205">
        <v>1042.22</v>
      </c>
      <c r="L205" t="s">
        <v>672</v>
      </c>
      <c r="M205" t="s">
        <v>678</v>
      </c>
      <c r="N205" t="s">
        <v>684</v>
      </c>
      <c r="O205" t="s">
        <v>691</v>
      </c>
      <c r="P205" t="s">
        <v>695</v>
      </c>
      <c r="Q205" s="6">
        <f>marketingdata[[#This Row],[Clicks]]/marketingdata[[#This Row],[Impressions]]</f>
        <v>1.1197760447910418E-2</v>
      </c>
      <c r="R205" s="6">
        <f>marketingdata[[#This Row],[Conversions]]/marketingdata[[#This Row],[Leads]]</f>
        <v>0.16</v>
      </c>
      <c r="S205">
        <f>marketingdata[[#This Row],[Ad_Spend (£)]]/marketingdata[[#This Row],[Leads]]</f>
        <v>1.4240000000000002</v>
      </c>
      <c r="T205">
        <f>marketingdata[[#This Row],[Revenue (£)]]/marketingdata[[#This Row],[Ad_Spend (£)]]</f>
        <v>14.637921348314606</v>
      </c>
      <c r="U205" t="str">
        <f>TEXT(marketingdata[[#This Row],[Date]],"mmm")</f>
        <v>Apr</v>
      </c>
    </row>
    <row r="206" spans="1:21" x14ac:dyDescent="0.3">
      <c r="A206" s="2">
        <v>45814</v>
      </c>
      <c r="B206" t="s">
        <v>21</v>
      </c>
      <c r="C206" t="s">
        <v>228</v>
      </c>
      <c r="D206" t="s">
        <v>654</v>
      </c>
      <c r="E206" t="s">
        <v>656</v>
      </c>
      <c r="F206">
        <v>63.95</v>
      </c>
      <c r="G206">
        <v>28837</v>
      </c>
      <c r="H206">
        <v>2297</v>
      </c>
      <c r="I206">
        <v>33</v>
      </c>
      <c r="J206">
        <v>10</v>
      </c>
      <c r="K206">
        <v>1450.06</v>
      </c>
      <c r="L206" t="s">
        <v>674</v>
      </c>
      <c r="M206" t="s">
        <v>676</v>
      </c>
      <c r="N206" t="s">
        <v>681</v>
      </c>
      <c r="O206" t="s">
        <v>685</v>
      </c>
      <c r="P206" t="s">
        <v>698</v>
      </c>
      <c r="Q206" s="6">
        <f>marketingdata[[#This Row],[Clicks]]/marketingdata[[#This Row],[Impressions]]</f>
        <v>7.9654610396365774E-2</v>
      </c>
      <c r="R206" s="6">
        <f>marketingdata[[#This Row],[Conversions]]/marketingdata[[#This Row],[Leads]]</f>
        <v>0.30303030303030304</v>
      </c>
      <c r="S206">
        <f>marketingdata[[#This Row],[Ad_Spend (£)]]/marketingdata[[#This Row],[Leads]]</f>
        <v>1.937878787878788</v>
      </c>
      <c r="T206">
        <f>marketingdata[[#This Row],[Revenue (£)]]/marketingdata[[#This Row],[Ad_Spend (£)]]</f>
        <v>22.674902267396401</v>
      </c>
      <c r="U206" t="str">
        <f>TEXT(marketingdata[[#This Row],[Date]],"mmm")</f>
        <v>Jun</v>
      </c>
    </row>
    <row r="207" spans="1:21" x14ac:dyDescent="0.3">
      <c r="A207" s="2">
        <v>45791</v>
      </c>
      <c r="B207" t="s">
        <v>22</v>
      </c>
      <c r="C207" t="s">
        <v>229</v>
      </c>
      <c r="D207" t="s">
        <v>655</v>
      </c>
      <c r="E207" t="s">
        <v>663</v>
      </c>
      <c r="F207">
        <v>27.14</v>
      </c>
      <c r="G207">
        <v>5455</v>
      </c>
      <c r="H207">
        <v>126</v>
      </c>
      <c r="I207">
        <v>28</v>
      </c>
      <c r="J207">
        <v>3</v>
      </c>
      <c r="K207">
        <v>389.42</v>
      </c>
      <c r="L207" t="s">
        <v>671</v>
      </c>
      <c r="M207" t="s">
        <v>680</v>
      </c>
      <c r="N207" t="s">
        <v>684</v>
      </c>
      <c r="O207" t="s">
        <v>692</v>
      </c>
      <c r="P207" t="s">
        <v>695</v>
      </c>
      <c r="Q207" s="6">
        <f>marketingdata[[#This Row],[Clicks]]/marketingdata[[#This Row],[Impressions]]</f>
        <v>2.3098075160403301E-2</v>
      </c>
      <c r="R207" s="6">
        <f>marketingdata[[#This Row],[Conversions]]/marketingdata[[#This Row],[Leads]]</f>
        <v>0.10714285714285714</v>
      </c>
      <c r="S207">
        <f>marketingdata[[#This Row],[Ad_Spend (£)]]/marketingdata[[#This Row],[Leads]]</f>
        <v>0.96928571428571431</v>
      </c>
      <c r="T207">
        <f>marketingdata[[#This Row],[Revenue (£)]]/marketingdata[[#This Row],[Ad_Spend (£)]]</f>
        <v>14.348563006632277</v>
      </c>
      <c r="U207" t="str">
        <f>TEXT(marketingdata[[#This Row],[Date]],"mmm")</f>
        <v>May</v>
      </c>
    </row>
    <row r="208" spans="1:21" x14ac:dyDescent="0.3">
      <c r="A208" s="2">
        <v>45817</v>
      </c>
      <c r="B208" t="s">
        <v>21</v>
      </c>
      <c r="C208" t="s">
        <v>230</v>
      </c>
      <c r="D208" t="s">
        <v>655</v>
      </c>
      <c r="E208" t="s">
        <v>669</v>
      </c>
      <c r="F208">
        <v>130.27000000000001</v>
      </c>
      <c r="G208">
        <v>1978</v>
      </c>
      <c r="H208">
        <v>151</v>
      </c>
      <c r="I208">
        <v>12</v>
      </c>
      <c r="J208">
        <v>4</v>
      </c>
      <c r="K208">
        <v>480.84</v>
      </c>
      <c r="L208" t="s">
        <v>671</v>
      </c>
      <c r="M208" t="s">
        <v>676</v>
      </c>
      <c r="N208" t="s">
        <v>684</v>
      </c>
      <c r="O208" t="s">
        <v>686</v>
      </c>
      <c r="P208" t="s">
        <v>698</v>
      </c>
      <c r="Q208" s="6">
        <f>marketingdata[[#This Row],[Clicks]]/marketingdata[[#This Row],[Impressions]]</f>
        <v>7.6339737108190087E-2</v>
      </c>
      <c r="R208" s="6">
        <f>marketingdata[[#This Row],[Conversions]]/marketingdata[[#This Row],[Leads]]</f>
        <v>0.33333333333333331</v>
      </c>
      <c r="S208">
        <f>marketingdata[[#This Row],[Ad_Spend (£)]]/marketingdata[[#This Row],[Leads]]</f>
        <v>10.855833333333335</v>
      </c>
      <c r="T208">
        <f>marketingdata[[#This Row],[Revenue (£)]]/marketingdata[[#This Row],[Ad_Spend (£)]]</f>
        <v>3.6911030935748825</v>
      </c>
      <c r="U208" t="str">
        <f>TEXT(marketingdata[[#This Row],[Date]],"mmm")</f>
        <v>Jun</v>
      </c>
    </row>
    <row r="209" spans="1:21" x14ac:dyDescent="0.3">
      <c r="A209" s="2">
        <v>45772</v>
      </c>
      <c r="B209" t="s">
        <v>23</v>
      </c>
      <c r="C209" t="s">
        <v>231</v>
      </c>
      <c r="D209" t="s">
        <v>654</v>
      </c>
      <c r="E209" t="s">
        <v>657</v>
      </c>
      <c r="F209">
        <v>204.99</v>
      </c>
      <c r="G209">
        <v>7616</v>
      </c>
      <c r="H209">
        <v>190</v>
      </c>
      <c r="I209">
        <v>50</v>
      </c>
      <c r="J209">
        <v>15</v>
      </c>
      <c r="K209">
        <v>2559.98</v>
      </c>
      <c r="L209" t="s">
        <v>674</v>
      </c>
      <c r="M209" t="s">
        <v>677</v>
      </c>
      <c r="N209" t="s">
        <v>682</v>
      </c>
      <c r="O209" t="s">
        <v>692</v>
      </c>
      <c r="P209" t="s">
        <v>698</v>
      </c>
      <c r="Q209" s="6">
        <f>marketingdata[[#This Row],[Clicks]]/marketingdata[[#This Row],[Impressions]]</f>
        <v>2.494747899159664E-2</v>
      </c>
      <c r="R209" s="6">
        <f>marketingdata[[#This Row],[Conversions]]/marketingdata[[#This Row],[Leads]]</f>
        <v>0.3</v>
      </c>
      <c r="S209">
        <f>marketingdata[[#This Row],[Ad_Spend (£)]]/marketingdata[[#This Row],[Leads]]</f>
        <v>4.0998000000000001</v>
      </c>
      <c r="T209">
        <f>marketingdata[[#This Row],[Revenue (£)]]/marketingdata[[#This Row],[Ad_Spend (£)]]</f>
        <v>12.488316503244061</v>
      </c>
      <c r="U209" t="str">
        <f>TEXT(marketingdata[[#This Row],[Date]],"mmm")</f>
        <v>Apr</v>
      </c>
    </row>
    <row r="210" spans="1:21" x14ac:dyDescent="0.3">
      <c r="A210" s="2">
        <v>45828</v>
      </c>
      <c r="B210" t="s">
        <v>21</v>
      </c>
      <c r="C210" t="s">
        <v>232</v>
      </c>
      <c r="D210" t="s">
        <v>654</v>
      </c>
      <c r="E210" t="s">
        <v>662</v>
      </c>
      <c r="F210">
        <v>199.94</v>
      </c>
      <c r="G210">
        <v>15632</v>
      </c>
      <c r="H210">
        <v>843</v>
      </c>
      <c r="I210">
        <v>50</v>
      </c>
      <c r="J210">
        <v>46</v>
      </c>
      <c r="K210">
        <v>2888.16</v>
      </c>
      <c r="L210" t="s">
        <v>671</v>
      </c>
      <c r="M210" t="s">
        <v>679</v>
      </c>
      <c r="N210" t="s">
        <v>682</v>
      </c>
      <c r="O210" t="s">
        <v>693</v>
      </c>
      <c r="P210" t="s">
        <v>695</v>
      </c>
      <c r="Q210" s="6">
        <f>marketingdata[[#This Row],[Clicks]]/marketingdata[[#This Row],[Impressions]]</f>
        <v>5.3927840327533262E-2</v>
      </c>
      <c r="R210" s="6">
        <f>marketingdata[[#This Row],[Conversions]]/marketingdata[[#This Row],[Leads]]</f>
        <v>0.92</v>
      </c>
      <c r="S210">
        <f>marketingdata[[#This Row],[Ad_Spend (£)]]/marketingdata[[#This Row],[Leads]]</f>
        <v>3.9988000000000001</v>
      </c>
      <c r="T210">
        <f>marketingdata[[#This Row],[Revenue (£)]]/marketingdata[[#This Row],[Ad_Spend (£)]]</f>
        <v>14.445133540062018</v>
      </c>
      <c r="U210" t="str">
        <f>TEXT(marketingdata[[#This Row],[Date]],"mmm")</f>
        <v>Jun</v>
      </c>
    </row>
    <row r="211" spans="1:21" x14ac:dyDescent="0.3">
      <c r="A211" s="2">
        <v>45797</v>
      </c>
      <c r="B211" t="s">
        <v>20</v>
      </c>
      <c r="C211" t="s">
        <v>233</v>
      </c>
      <c r="D211" t="s">
        <v>654</v>
      </c>
      <c r="E211" t="s">
        <v>665</v>
      </c>
      <c r="F211">
        <v>286.69</v>
      </c>
      <c r="G211">
        <v>19852</v>
      </c>
      <c r="H211">
        <v>1480</v>
      </c>
      <c r="I211">
        <v>39</v>
      </c>
      <c r="J211">
        <v>13</v>
      </c>
      <c r="K211">
        <v>1934.33</v>
      </c>
      <c r="L211" t="s">
        <v>673</v>
      </c>
      <c r="M211" t="s">
        <v>680</v>
      </c>
      <c r="N211" t="s">
        <v>683</v>
      </c>
      <c r="O211" t="s">
        <v>690</v>
      </c>
      <c r="P211" t="s">
        <v>697</v>
      </c>
      <c r="Q211" s="6">
        <f>marketingdata[[#This Row],[Clicks]]/marketingdata[[#This Row],[Impressions]]</f>
        <v>7.4551682450130968E-2</v>
      </c>
      <c r="R211" s="6">
        <f>marketingdata[[#This Row],[Conversions]]/marketingdata[[#This Row],[Leads]]</f>
        <v>0.33333333333333331</v>
      </c>
      <c r="S211">
        <f>marketingdata[[#This Row],[Ad_Spend (£)]]/marketingdata[[#This Row],[Leads]]</f>
        <v>7.3510256410256414</v>
      </c>
      <c r="T211">
        <f>marketingdata[[#This Row],[Revenue (£)]]/marketingdata[[#This Row],[Ad_Spend (£)]]</f>
        <v>6.7471136070319853</v>
      </c>
      <c r="U211" t="str">
        <f>TEXT(marketingdata[[#This Row],[Date]],"mmm")</f>
        <v>May</v>
      </c>
    </row>
    <row r="212" spans="1:21" x14ac:dyDescent="0.3">
      <c r="A212" s="2">
        <v>45814</v>
      </c>
      <c r="B212" t="s">
        <v>20</v>
      </c>
      <c r="C212" t="s">
        <v>234</v>
      </c>
      <c r="D212" t="s">
        <v>654</v>
      </c>
      <c r="E212" t="s">
        <v>660</v>
      </c>
      <c r="F212">
        <v>233.42</v>
      </c>
      <c r="G212">
        <v>17398</v>
      </c>
      <c r="H212">
        <v>1646</v>
      </c>
      <c r="I212">
        <v>33</v>
      </c>
      <c r="J212">
        <v>7</v>
      </c>
      <c r="K212">
        <v>307.06</v>
      </c>
      <c r="L212" t="s">
        <v>675</v>
      </c>
      <c r="M212" t="s">
        <v>678</v>
      </c>
      <c r="N212" t="s">
        <v>683</v>
      </c>
      <c r="O212" t="s">
        <v>686</v>
      </c>
      <c r="P212" t="s">
        <v>696</v>
      </c>
      <c r="Q212" s="6">
        <f>marketingdata[[#This Row],[Clicks]]/marketingdata[[#This Row],[Impressions]]</f>
        <v>9.4608575698356137E-2</v>
      </c>
      <c r="R212" s="6">
        <f>marketingdata[[#This Row],[Conversions]]/marketingdata[[#This Row],[Leads]]</f>
        <v>0.21212121212121213</v>
      </c>
      <c r="S212">
        <f>marketingdata[[#This Row],[Ad_Spend (£)]]/marketingdata[[#This Row],[Leads]]</f>
        <v>7.0733333333333333</v>
      </c>
      <c r="T212">
        <f>marketingdata[[#This Row],[Revenue (£)]]/marketingdata[[#This Row],[Ad_Spend (£)]]</f>
        <v>1.3154828206666096</v>
      </c>
      <c r="U212" t="str">
        <f>TEXT(marketingdata[[#This Row],[Date]],"mmm")</f>
        <v>Jun</v>
      </c>
    </row>
    <row r="213" spans="1:21" x14ac:dyDescent="0.3">
      <c r="A213" s="2">
        <v>45787</v>
      </c>
      <c r="B213" t="s">
        <v>23</v>
      </c>
      <c r="C213" t="s">
        <v>235</v>
      </c>
      <c r="D213" t="s">
        <v>654</v>
      </c>
      <c r="E213" t="s">
        <v>666</v>
      </c>
      <c r="F213">
        <v>152.16999999999999</v>
      </c>
      <c r="G213">
        <v>24759</v>
      </c>
      <c r="H213">
        <v>2114</v>
      </c>
      <c r="I213">
        <v>29</v>
      </c>
      <c r="J213">
        <v>2</v>
      </c>
      <c r="K213">
        <v>306.35000000000002</v>
      </c>
      <c r="L213" t="s">
        <v>674</v>
      </c>
      <c r="M213" t="s">
        <v>676</v>
      </c>
      <c r="N213" t="s">
        <v>682</v>
      </c>
      <c r="O213" t="s">
        <v>687</v>
      </c>
      <c r="P213" t="s">
        <v>695</v>
      </c>
      <c r="Q213" s="6">
        <f>marketingdata[[#This Row],[Clicks]]/marketingdata[[#This Row],[Impressions]]</f>
        <v>8.5383093016680803E-2</v>
      </c>
      <c r="R213" s="6">
        <f>marketingdata[[#This Row],[Conversions]]/marketingdata[[#This Row],[Leads]]</f>
        <v>6.8965517241379309E-2</v>
      </c>
      <c r="S213">
        <f>marketingdata[[#This Row],[Ad_Spend (£)]]/marketingdata[[#This Row],[Leads]]</f>
        <v>5.2472413793103447</v>
      </c>
      <c r="T213">
        <f>marketingdata[[#This Row],[Revenue (£)]]/marketingdata[[#This Row],[Ad_Spend (£)]]</f>
        <v>2.0132089110862852</v>
      </c>
      <c r="U213" t="str">
        <f>TEXT(marketingdata[[#This Row],[Date]],"mmm")</f>
        <v>May</v>
      </c>
    </row>
    <row r="214" spans="1:21" x14ac:dyDescent="0.3">
      <c r="A214" s="2">
        <v>45785</v>
      </c>
      <c r="B214" t="s">
        <v>21</v>
      </c>
      <c r="C214" t="s">
        <v>236</v>
      </c>
      <c r="D214" t="s">
        <v>655</v>
      </c>
      <c r="E214" t="s">
        <v>657</v>
      </c>
      <c r="F214">
        <v>200.38</v>
      </c>
      <c r="G214">
        <v>12444</v>
      </c>
      <c r="H214">
        <v>863</v>
      </c>
      <c r="I214">
        <v>49</v>
      </c>
      <c r="J214">
        <v>35</v>
      </c>
      <c r="K214">
        <v>3979.77</v>
      </c>
      <c r="L214" t="s">
        <v>675</v>
      </c>
      <c r="M214" t="s">
        <v>677</v>
      </c>
      <c r="N214" t="s">
        <v>681</v>
      </c>
      <c r="O214" t="s">
        <v>685</v>
      </c>
      <c r="P214" t="s">
        <v>697</v>
      </c>
      <c r="Q214" s="6">
        <f>marketingdata[[#This Row],[Clicks]]/marketingdata[[#This Row],[Impressions]]</f>
        <v>6.935069109611057E-2</v>
      </c>
      <c r="R214" s="6">
        <f>marketingdata[[#This Row],[Conversions]]/marketingdata[[#This Row],[Leads]]</f>
        <v>0.7142857142857143</v>
      </c>
      <c r="S214">
        <f>marketingdata[[#This Row],[Ad_Spend (£)]]/marketingdata[[#This Row],[Leads]]</f>
        <v>4.0893877551020408</v>
      </c>
      <c r="T214">
        <f>marketingdata[[#This Row],[Revenue (£)]]/marketingdata[[#This Row],[Ad_Spend (£)]]</f>
        <v>19.861113883621119</v>
      </c>
      <c r="U214" t="str">
        <f>TEXT(marketingdata[[#This Row],[Date]],"mmm")</f>
        <v>May</v>
      </c>
    </row>
    <row r="215" spans="1:21" x14ac:dyDescent="0.3">
      <c r="A215" s="2">
        <v>45752</v>
      </c>
      <c r="B215" t="s">
        <v>23</v>
      </c>
      <c r="C215" t="s">
        <v>237</v>
      </c>
      <c r="D215" t="s">
        <v>654</v>
      </c>
      <c r="E215" t="s">
        <v>664</v>
      </c>
      <c r="F215">
        <v>119.02</v>
      </c>
      <c r="G215">
        <v>13984</v>
      </c>
      <c r="H215">
        <v>608</v>
      </c>
      <c r="I215">
        <v>45</v>
      </c>
      <c r="J215">
        <v>3</v>
      </c>
      <c r="K215">
        <v>394.28</v>
      </c>
      <c r="L215" t="s">
        <v>673</v>
      </c>
      <c r="M215" t="s">
        <v>678</v>
      </c>
      <c r="N215" t="s">
        <v>681</v>
      </c>
      <c r="O215" t="s">
        <v>690</v>
      </c>
      <c r="P215" t="s">
        <v>695</v>
      </c>
      <c r="Q215" s="6">
        <f>marketingdata[[#This Row],[Clicks]]/marketingdata[[#This Row],[Impressions]]</f>
        <v>4.3478260869565216E-2</v>
      </c>
      <c r="R215" s="6">
        <f>marketingdata[[#This Row],[Conversions]]/marketingdata[[#This Row],[Leads]]</f>
        <v>6.6666666666666666E-2</v>
      </c>
      <c r="S215">
        <f>marketingdata[[#This Row],[Ad_Spend (£)]]/marketingdata[[#This Row],[Leads]]</f>
        <v>2.6448888888888886</v>
      </c>
      <c r="T215">
        <f>marketingdata[[#This Row],[Revenue (£)]]/marketingdata[[#This Row],[Ad_Spend (£)]]</f>
        <v>3.312720551167871</v>
      </c>
      <c r="U215" t="str">
        <f>TEXT(marketingdata[[#This Row],[Date]],"mmm")</f>
        <v>Apr</v>
      </c>
    </row>
    <row r="216" spans="1:21" x14ac:dyDescent="0.3">
      <c r="A216" s="2">
        <v>45770</v>
      </c>
      <c r="B216" t="s">
        <v>24</v>
      </c>
      <c r="C216" t="s">
        <v>238</v>
      </c>
      <c r="D216" t="s">
        <v>654</v>
      </c>
      <c r="E216" t="s">
        <v>666</v>
      </c>
      <c r="F216">
        <v>54.85</v>
      </c>
      <c r="G216">
        <v>6490</v>
      </c>
      <c r="H216">
        <v>538</v>
      </c>
      <c r="I216">
        <v>18</v>
      </c>
      <c r="J216">
        <v>5</v>
      </c>
      <c r="K216">
        <v>481.17</v>
      </c>
      <c r="L216" t="s">
        <v>674</v>
      </c>
      <c r="M216" t="s">
        <v>676</v>
      </c>
      <c r="N216" t="s">
        <v>682</v>
      </c>
      <c r="O216" t="s">
        <v>686</v>
      </c>
      <c r="P216" t="s">
        <v>696</v>
      </c>
      <c r="Q216" s="6">
        <f>marketingdata[[#This Row],[Clicks]]/marketingdata[[#This Row],[Impressions]]</f>
        <v>8.2896764252696459E-2</v>
      </c>
      <c r="R216" s="6">
        <f>marketingdata[[#This Row],[Conversions]]/marketingdata[[#This Row],[Leads]]</f>
        <v>0.27777777777777779</v>
      </c>
      <c r="S216">
        <f>marketingdata[[#This Row],[Ad_Spend (£)]]/marketingdata[[#This Row],[Leads]]</f>
        <v>3.0472222222222225</v>
      </c>
      <c r="T216">
        <f>marketingdata[[#This Row],[Revenue (£)]]/marketingdata[[#This Row],[Ad_Spend (£)]]</f>
        <v>8.7724703737465823</v>
      </c>
      <c r="U216" t="str">
        <f>TEXT(marketingdata[[#This Row],[Date]],"mmm")</f>
        <v>Apr</v>
      </c>
    </row>
    <row r="217" spans="1:21" x14ac:dyDescent="0.3">
      <c r="A217" s="2">
        <v>45804</v>
      </c>
      <c r="B217" t="s">
        <v>24</v>
      </c>
      <c r="C217" t="s">
        <v>239</v>
      </c>
      <c r="D217" t="s">
        <v>654</v>
      </c>
      <c r="E217" t="s">
        <v>667</v>
      </c>
      <c r="F217">
        <v>196.67</v>
      </c>
      <c r="G217">
        <v>28573</v>
      </c>
      <c r="H217">
        <v>1005</v>
      </c>
      <c r="I217">
        <v>39</v>
      </c>
      <c r="J217">
        <v>0</v>
      </c>
      <c r="K217">
        <v>0</v>
      </c>
      <c r="L217" t="s">
        <v>675</v>
      </c>
      <c r="M217" t="s">
        <v>677</v>
      </c>
      <c r="N217" t="s">
        <v>682</v>
      </c>
      <c r="O217" t="s">
        <v>687</v>
      </c>
      <c r="P217" t="s">
        <v>699</v>
      </c>
      <c r="Q217" s="6">
        <f>marketingdata[[#This Row],[Clicks]]/marketingdata[[#This Row],[Impressions]]</f>
        <v>3.5173065481398522E-2</v>
      </c>
      <c r="R217" s="6">
        <f>marketingdata[[#This Row],[Conversions]]/marketingdata[[#This Row],[Leads]]</f>
        <v>0</v>
      </c>
      <c r="S217">
        <f>marketingdata[[#This Row],[Ad_Spend (£)]]/marketingdata[[#This Row],[Leads]]</f>
        <v>5.0428205128205121</v>
      </c>
      <c r="T217">
        <f>marketingdata[[#This Row],[Revenue (£)]]/marketingdata[[#This Row],[Ad_Spend (£)]]</f>
        <v>0</v>
      </c>
      <c r="U217" t="str">
        <f>TEXT(marketingdata[[#This Row],[Date]],"mmm")</f>
        <v>May</v>
      </c>
    </row>
    <row r="218" spans="1:21" x14ac:dyDescent="0.3">
      <c r="A218" s="2">
        <v>45749</v>
      </c>
      <c r="B218" t="s">
        <v>22</v>
      </c>
      <c r="C218" t="s">
        <v>240</v>
      </c>
      <c r="D218" t="s">
        <v>655</v>
      </c>
      <c r="E218" t="s">
        <v>661</v>
      </c>
      <c r="F218">
        <v>39.96</v>
      </c>
      <c r="G218">
        <v>4540</v>
      </c>
      <c r="H218">
        <v>121</v>
      </c>
      <c r="I218">
        <v>38</v>
      </c>
      <c r="J218">
        <v>8</v>
      </c>
      <c r="K218">
        <v>405.06</v>
      </c>
      <c r="L218" t="s">
        <v>673</v>
      </c>
      <c r="M218" t="s">
        <v>677</v>
      </c>
      <c r="N218" t="s">
        <v>681</v>
      </c>
      <c r="O218" t="s">
        <v>694</v>
      </c>
      <c r="P218" t="s">
        <v>699</v>
      </c>
      <c r="Q218" s="6">
        <f>marketingdata[[#This Row],[Clicks]]/marketingdata[[#This Row],[Impressions]]</f>
        <v>2.6651982378854626E-2</v>
      </c>
      <c r="R218" s="6">
        <f>marketingdata[[#This Row],[Conversions]]/marketingdata[[#This Row],[Leads]]</f>
        <v>0.21052631578947367</v>
      </c>
      <c r="S218">
        <f>marketingdata[[#This Row],[Ad_Spend (£)]]/marketingdata[[#This Row],[Leads]]</f>
        <v>1.0515789473684212</v>
      </c>
      <c r="T218">
        <f>marketingdata[[#This Row],[Revenue (£)]]/marketingdata[[#This Row],[Ad_Spend (£)]]</f>
        <v>10.136636636636636</v>
      </c>
      <c r="U218" t="str">
        <f>TEXT(marketingdata[[#This Row],[Date]],"mmm")</f>
        <v>Apr</v>
      </c>
    </row>
    <row r="219" spans="1:21" x14ac:dyDescent="0.3">
      <c r="A219" s="2">
        <v>45770</v>
      </c>
      <c r="B219" t="s">
        <v>23</v>
      </c>
      <c r="C219" t="s">
        <v>241</v>
      </c>
      <c r="D219" t="s">
        <v>655</v>
      </c>
      <c r="E219" t="s">
        <v>664</v>
      </c>
      <c r="F219">
        <v>55.09</v>
      </c>
      <c r="G219">
        <v>6267</v>
      </c>
      <c r="H219">
        <v>468</v>
      </c>
      <c r="I219">
        <v>46</v>
      </c>
      <c r="J219">
        <v>15</v>
      </c>
      <c r="K219">
        <v>2386.9299999999998</v>
      </c>
      <c r="L219" t="s">
        <v>673</v>
      </c>
      <c r="M219" t="s">
        <v>678</v>
      </c>
      <c r="N219" t="s">
        <v>682</v>
      </c>
      <c r="O219" t="s">
        <v>692</v>
      </c>
      <c r="P219" t="s">
        <v>697</v>
      </c>
      <c r="Q219" s="6">
        <f>marketingdata[[#This Row],[Clicks]]/marketingdata[[#This Row],[Impressions]]</f>
        <v>7.4676878889420775E-2</v>
      </c>
      <c r="R219" s="6">
        <f>marketingdata[[#This Row],[Conversions]]/marketingdata[[#This Row],[Leads]]</f>
        <v>0.32608695652173914</v>
      </c>
      <c r="S219">
        <f>marketingdata[[#This Row],[Ad_Spend (£)]]/marketingdata[[#This Row],[Leads]]</f>
        <v>1.1976086956521741</v>
      </c>
      <c r="T219">
        <f>marketingdata[[#This Row],[Revenue (£)]]/marketingdata[[#This Row],[Ad_Spend (£)]]</f>
        <v>43.327827191867847</v>
      </c>
      <c r="U219" t="str">
        <f>TEXT(marketingdata[[#This Row],[Date]],"mmm")</f>
        <v>Apr</v>
      </c>
    </row>
    <row r="220" spans="1:21" x14ac:dyDescent="0.3">
      <c r="A220" s="2">
        <v>45791</v>
      </c>
      <c r="B220" t="s">
        <v>24</v>
      </c>
      <c r="C220" t="s">
        <v>242</v>
      </c>
      <c r="D220" t="s">
        <v>654</v>
      </c>
      <c r="E220" t="s">
        <v>670</v>
      </c>
      <c r="F220">
        <v>168.25</v>
      </c>
      <c r="G220">
        <v>13207</v>
      </c>
      <c r="H220">
        <v>1303</v>
      </c>
      <c r="I220">
        <v>50</v>
      </c>
      <c r="J220">
        <v>42</v>
      </c>
      <c r="K220">
        <v>5328.3</v>
      </c>
      <c r="L220" t="s">
        <v>674</v>
      </c>
      <c r="M220" t="s">
        <v>679</v>
      </c>
      <c r="N220" t="s">
        <v>684</v>
      </c>
      <c r="O220" t="s">
        <v>694</v>
      </c>
      <c r="P220" t="s">
        <v>697</v>
      </c>
      <c r="Q220" s="6">
        <f>marketingdata[[#This Row],[Clicks]]/marketingdata[[#This Row],[Impressions]]</f>
        <v>9.8659801620352844E-2</v>
      </c>
      <c r="R220" s="6">
        <f>marketingdata[[#This Row],[Conversions]]/marketingdata[[#This Row],[Leads]]</f>
        <v>0.84</v>
      </c>
      <c r="S220">
        <f>marketingdata[[#This Row],[Ad_Spend (£)]]/marketingdata[[#This Row],[Leads]]</f>
        <v>3.3650000000000002</v>
      </c>
      <c r="T220">
        <f>marketingdata[[#This Row],[Revenue (£)]]/marketingdata[[#This Row],[Ad_Spend (£)]]</f>
        <v>31.668945022288263</v>
      </c>
      <c r="U220" t="str">
        <f>TEXT(marketingdata[[#This Row],[Date]],"mmm")</f>
        <v>May</v>
      </c>
    </row>
    <row r="221" spans="1:21" x14ac:dyDescent="0.3">
      <c r="A221" s="2">
        <v>45792</v>
      </c>
      <c r="B221" t="s">
        <v>23</v>
      </c>
      <c r="C221" t="s">
        <v>243</v>
      </c>
      <c r="D221" t="s">
        <v>654</v>
      </c>
      <c r="E221" t="s">
        <v>667</v>
      </c>
      <c r="F221">
        <v>36.01</v>
      </c>
      <c r="G221">
        <v>15937</v>
      </c>
      <c r="H221">
        <v>935</v>
      </c>
      <c r="I221">
        <v>14</v>
      </c>
      <c r="J221">
        <v>12</v>
      </c>
      <c r="K221">
        <v>1682.21</v>
      </c>
      <c r="L221" t="s">
        <v>671</v>
      </c>
      <c r="M221" t="s">
        <v>677</v>
      </c>
      <c r="N221" t="s">
        <v>684</v>
      </c>
      <c r="O221" t="s">
        <v>694</v>
      </c>
      <c r="P221" t="s">
        <v>699</v>
      </c>
      <c r="Q221" s="6">
        <f>marketingdata[[#This Row],[Clicks]]/marketingdata[[#This Row],[Impressions]]</f>
        <v>5.8668507247286186E-2</v>
      </c>
      <c r="R221" s="6">
        <f>marketingdata[[#This Row],[Conversions]]/marketingdata[[#This Row],[Leads]]</f>
        <v>0.8571428571428571</v>
      </c>
      <c r="S221">
        <f>marketingdata[[#This Row],[Ad_Spend (£)]]/marketingdata[[#This Row],[Leads]]</f>
        <v>2.5721428571428571</v>
      </c>
      <c r="T221">
        <f>marketingdata[[#This Row],[Revenue (£)]]/marketingdata[[#This Row],[Ad_Spend (£)]]</f>
        <v>46.715079144682036</v>
      </c>
      <c r="U221" t="str">
        <f>TEXT(marketingdata[[#This Row],[Date]],"mmm")</f>
        <v>May</v>
      </c>
    </row>
    <row r="222" spans="1:21" x14ac:dyDescent="0.3">
      <c r="A222" s="2">
        <v>45836</v>
      </c>
      <c r="B222" t="s">
        <v>21</v>
      </c>
      <c r="C222" t="s">
        <v>244</v>
      </c>
      <c r="D222" t="s">
        <v>654</v>
      </c>
      <c r="E222" t="s">
        <v>668</v>
      </c>
      <c r="F222">
        <v>159.88</v>
      </c>
      <c r="G222">
        <v>15516</v>
      </c>
      <c r="H222">
        <v>1125</v>
      </c>
      <c r="I222">
        <v>31</v>
      </c>
      <c r="J222">
        <v>21</v>
      </c>
      <c r="K222">
        <v>696.7</v>
      </c>
      <c r="L222" t="s">
        <v>673</v>
      </c>
      <c r="M222" t="s">
        <v>680</v>
      </c>
      <c r="N222" t="s">
        <v>684</v>
      </c>
      <c r="O222" t="s">
        <v>691</v>
      </c>
      <c r="P222" t="s">
        <v>699</v>
      </c>
      <c r="Q222" s="6">
        <f>marketingdata[[#This Row],[Clicks]]/marketingdata[[#This Row],[Impressions]]</f>
        <v>7.2505800464037123E-2</v>
      </c>
      <c r="R222" s="6">
        <f>marketingdata[[#This Row],[Conversions]]/marketingdata[[#This Row],[Leads]]</f>
        <v>0.67741935483870963</v>
      </c>
      <c r="S222">
        <f>marketingdata[[#This Row],[Ad_Spend (£)]]/marketingdata[[#This Row],[Leads]]</f>
        <v>5.1574193548387095</v>
      </c>
      <c r="T222">
        <f>marketingdata[[#This Row],[Revenue (£)]]/marketingdata[[#This Row],[Ad_Spend (£)]]</f>
        <v>4.3576432324243184</v>
      </c>
      <c r="U222" t="str">
        <f>TEXT(marketingdata[[#This Row],[Date]],"mmm")</f>
        <v>Jun</v>
      </c>
    </row>
    <row r="223" spans="1:21" x14ac:dyDescent="0.3">
      <c r="A223" s="2">
        <v>45800</v>
      </c>
      <c r="B223" t="s">
        <v>24</v>
      </c>
      <c r="C223" t="s">
        <v>245</v>
      </c>
      <c r="D223" t="s">
        <v>655</v>
      </c>
      <c r="E223" t="s">
        <v>666</v>
      </c>
      <c r="F223">
        <v>190.06</v>
      </c>
      <c r="G223">
        <v>25187</v>
      </c>
      <c r="H223">
        <v>1440</v>
      </c>
      <c r="I223">
        <v>47</v>
      </c>
      <c r="J223">
        <v>27</v>
      </c>
      <c r="K223">
        <v>1373.11</v>
      </c>
      <c r="L223" t="s">
        <v>673</v>
      </c>
      <c r="M223" t="s">
        <v>676</v>
      </c>
      <c r="N223" t="s">
        <v>683</v>
      </c>
      <c r="O223" t="s">
        <v>686</v>
      </c>
      <c r="P223" t="s">
        <v>695</v>
      </c>
      <c r="Q223" s="6">
        <f>marketingdata[[#This Row],[Clicks]]/marketingdata[[#This Row],[Impressions]]</f>
        <v>5.717235081589709E-2</v>
      </c>
      <c r="R223" s="6">
        <f>marketingdata[[#This Row],[Conversions]]/marketingdata[[#This Row],[Leads]]</f>
        <v>0.57446808510638303</v>
      </c>
      <c r="S223">
        <f>marketingdata[[#This Row],[Ad_Spend (£)]]/marketingdata[[#This Row],[Leads]]</f>
        <v>4.043829787234043</v>
      </c>
      <c r="T223">
        <f>marketingdata[[#This Row],[Revenue (£)]]/marketingdata[[#This Row],[Ad_Spend (£)]]</f>
        <v>7.2246132800168361</v>
      </c>
      <c r="U223" t="str">
        <f>TEXT(marketingdata[[#This Row],[Date]],"mmm")</f>
        <v>May</v>
      </c>
    </row>
    <row r="224" spans="1:21" x14ac:dyDescent="0.3">
      <c r="A224" s="2">
        <v>45809</v>
      </c>
      <c r="B224" t="s">
        <v>23</v>
      </c>
      <c r="C224" t="s">
        <v>246</v>
      </c>
      <c r="D224" t="s">
        <v>655</v>
      </c>
      <c r="E224" t="s">
        <v>659</v>
      </c>
      <c r="F224">
        <v>271.52999999999997</v>
      </c>
      <c r="G224">
        <v>3277</v>
      </c>
      <c r="H224">
        <v>232</v>
      </c>
      <c r="I224">
        <v>16</v>
      </c>
      <c r="J224">
        <v>1</v>
      </c>
      <c r="K224">
        <v>97.11</v>
      </c>
      <c r="L224" t="s">
        <v>673</v>
      </c>
      <c r="M224" t="s">
        <v>679</v>
      </c>
      <c r="N224" t="s">
        <v>683</v>
      </c>
      <c r="O224" t="s">
        <v>687</v>
      </c>
      <c r="P224" t="s">
        <v>696</v>
      </c>
      <c r="Q224" s="6">
        <f>marketingdata[[#This Row],[Clicks]]/marketingdata[[#This Row],[Impressions]]</f>
        <v>7.0796460176991149E-2</v>
      </c>
      <c r="R224" s="6">
        <f>marketingdata[[#This Row],[Conversions]]/marketingdata[[#This Row],[Leads]]</f>
        <v>6.25E-2</v>
      </c>
      <c r="S224">
        <f>marketingdata[[#This Row],[Ad_Spend (£)]]/marketingdata[[#This Row],[Leads]]</f>
        <v>16.970624999999998</v>
      </c>
      <c r="T224">
        <f>marketingdata[[#This Row],[Revenue (£)]]/marketingdata[[#This Row],[Ad_Spend (£)]]</f>
        <v>0.35764003977461056</v>
      </c>
      <c r="U224" t="str">
        <f>TEXT(marketingdata[[#This Row],[Date]],"mmm")</f>
        <v>Jun</v>
      </c>
    </row>
    <row r="225" spans="1:21" x14ac:dyDescent="0.3">
      <c r="A225" s="2">
        <v>45788</v>
      </c>
      <c r="B225" t="s">
        <v>23</v>
      </c>
      <c r="C225" t="s">
        <v>247</v>
      </c>
      <c r="D225" t="s">
        <v>655</v>
      </c>
      <c r="E225" t="s">
        <v>660</v>
      </c>
      <c r="F225">
        <v>166.93</v>
      </c>
      <c r="G225">
        <v>4592</v>
      </c>
      <c r="H225">
        <v>453</v>
      </c>
      <c r="I225">
        <v>20</v>
      </c>
      <c r="J225">
        <v>13</v>
      </c>
      <c r="K225">
        <v>1339.26</v>
      </c>
      <c r="L225" t="s">
        <v>671</v>
      </c>
      <c r="M225" t="s">
        <v>678</v>
      </c>
      <c r="N225" t="s">
        <v>684</v>
      </c>
      <c r="O225" t="s">
        <v>691</v>
      </c>
      <c r="P225" t="s">
        <v>699</v>
      </c>
      <c r="Q225" s="6">
        <f>marketingdata[[#This Row],[Clicks]]/marketingdata[[#This Row],[Impressions]]</f>
        <v>9.864982578397212E-2</v>
      </c>
      <c r="R225" s="6">
        <f>marketingdata[[#This Row],[Conversions]]/marketingdata[[#This Row],[Leads]]</f>
        <v>0.65</v>
      </c>
      <c r="S225">
        <f>marketingdata[[#This Row],[Ad_Spend (£)]]/marketingdata[[#This Row],[Leads]]</f>
        <v>8.3465000000000007</v>
      </c>
      <c r="T225">
        <f>marketingdata[[#This Row],[Revenue (£)]]/marketingdata[[#This Row],[Ad_Spend (£)]]</f>
        <v>8.0228838435272269</v>
      </c>
      <c r="U225" t="str">
        <f>TEXT(marketingdata[[#This Row],[Date]],"mmm")</f>
        <v>May</v>
      </c>
    </row>
    <row r="226" spans="1:21" x14ac:dyDescent="0.3">
      <c r="A226" s="2">
        <v>45802</v>
      </c>
      <c r="B226" t="s">
        <v>22</v>
      </c>
      <c r="C226" t="s">
        <v>248</v>
      </c>
      <c r="D226" t="s">
        <v>654</v>
      </c>
      <c r="E226" t="s">
        <v>657</v>
      </c>
      <c r="F226">
        <v>91.24</v>
      </c>
      <c r="G226">
        <v>7903</v>
      </c>
      <c r="H226">
        <v>709</v>
      </c>
      <c r="I226">
        <v>18</v>
      </c>
      <c r="J226">
        <v>6</v>
      </c>
      <c r="K226">
        <v>718.07</v>
      </c>
      <c r="L226" t="s">
        <v>671</v>
      </c>
      <c r="M226" t="s">
        <v>677</v>
      </c>
      <c r="N226" t="s">
        <v>682</v>
      </c>
      <c r="O226" t="s">
        <v>687</v>
      </c>
      <c r="P226" t="s">
        <v>699</v>
      </c>
      <c r="Q226" s="6">
        <f>marketingdata[[#This Row],[Clicks]]/marketingdata[[#This Row],[Impressions]]</f>
        <v>8.971276730355561E-2</v>
      </c>
      <c r="R226" s="6">
        <f>marketingdata[[#This Row],[Conversions]]/marketingdata[[#This Row],[Leads]]</f>
        <v>0.33333333333333331</v>
      </c>
      <c r="S226">
        <f>marketingdata[[#This Row],[Ad_Spend (£)]]/marketingdata[[#This Row],[Leads]]</f>
        <v>5.068888888888889</v>
      </c>
      <c r="T226">
        <f>marketingdata[[#This Row],[Revenue (£)]]/marketingdata[[#This Row],[Ad_Spend (£)]]</f>
        <v>7.8701227531784319</v>
      </c>
      <c r="U226" t="str">
        <f>TEXT(marketingdata[[#This Row],[Date]],"mmm")</f>
        <v>May</v>
      </c>
    </row>
    <row r="227" spans="1:21" x14ac:dyDescent="0.3">
      <c r="A227" s="2">
        <v>45767</v>
      </c>
      <c r="B227" t="s">
        <v>20</v>
      </c>
      <c r="C227" t="s">
        <v>249</v>
      </c>
      <c r="D227" t="s">
        <v>654</v>
      </c>
      <c r="E227" t="s">
        <v>657</v>
      </c>
      <c r="F227">
        <v>292.20999999999998</v>
      </c>
      <c r="G227">
        <v>6137</v>
      </c>
      <c r="H227">
        <v>584</v>
      </c>
      <c r="I227">
        <v>10</v>
      </c>
      <c r="J227">
        <v>6</v>
      </c>
      <c r="K227">
        <v>307.43</v>
      </c>
      <c r="L227" t="s">
        <v>674</v>
      </c>
      <c r="M227" t="s">
        <v>677</v>
      </c>
      <c r="N227" t="s">
        <v>684</v>
      </c>
      <c r="O227" t="s">
        <v>688</v>
      </c>
      <c r="P227" t="s">
        <v>695</v>
      </c>
      <c r="Q227" s="6">
        <f>marketingdata[[#This Row],[Clicks]]/marketingdata[[#This Row],[Impressions]]</f>
        <v>9.5160501873879741E-2</v>
      </c>
      <c r="R227" s="6">
        <f>marketingdata[[#This Row],[Conversions]]/marketingdata[[#This Row],[Leads]]</f>
        <v>0.6</v>
      </c>
      <c r="S227">
        <f>marketingdata[[#This Row],[Ad_Spend (£)]]/marketingdata[[#This Row],[Leads]]</f>
        <v>29.220999999999997</v>
      </c>
      <c r="T227">
        <f>marketingdata[[#This Row],[Revenue (£)]]/marketingdata[[#This Row],[Ad_Spend (£)]]</f>
        <v>1.05208582868485</v>
      </c>
      <c r="U227" t="str">
        <f>TEXT(marketingdata[[#This Row],[Date]],"mmm")</f>
        <v>Apr</v>
      </c>
    </row>
    <row r="228" spans="1:21" x14ac:dyDescent="0.3">
      <c r="A228" s="2">
        <v>45760</v>
      </c>
      <c r="B228" t="s">
        <v>23</v>
      </c>
      <c r="C228" t="s">
        <v>250</v>
      </c>
      <c r="D228" t="s">
        <v>654</v>
      </c>
      <c r="E228" t="s">
        <v>670</v>
      </c>
      <c r="F228">
        <v>186.71</v>
      </c>
      <c r="G228">
        <v>4585</v>
      </c>
      <c r="H228">
        <v>429</v>
      </c>
      <c r="I228">
        <v>26</v>
      </c>
      <c r="J228">
        <v>11</v>
      </c>
      <c r="K228">
        <v>2093</v>
      </c>
      <c r="L228" t="s">
        <v>673</v>
      </c>
      <c r="M228" t="s">
        <v>679</v>
      </c>
      <c r="N228" t="s">
        <v>682</v>
      </c>
      <c r="O228" t="s">
        <v>692</v>
      </c>
      <c r="P228" t="s">
        <v>695</v>
      </c>
      <c r="Q228" s="6">
        <f>marketingdata[[#This Row],[Clicks]]/marketingdata[[#This Row],[Impressions]]</f>
        <v>9.35659760087241E-2</v>
      </c>
      <c r="R228" s="6">
        <f>marketingdata[[#This Row],[Conversions]]/marketingdata[[#This Row],[Leads]]</f>
        <v>0.42307692307692307</v>
      </c>
      <c r="S228">
        <f>marketingdata[[#This Row],[Ad_Spend (£)]]/marketingdata[[#This Row],[Leads]]</f>
        <v>7.1811538461538467</v>
      </c>
      <c r="T228">
        <f>marketingdata[[#This Row],[Revenue (£)]]/marketingdata[[#This Row],[Ad_Spend (£)]]</f>
        <v>11.209897702319104</v>
      </c>
      <c r="U228" t="str">
        <f>TEXT(marketingdata[[#This Row],[Date]],"mmm")</f>
        <v>Apr</v>
      </c>
    </row>
    <row r="229" spans="1:21" x14ac:dyDescent="0.3">
      <c r="A229" s="2">
        <v>45785</v>
      </c>
      <c r="B229" t="s">
        <v>22</v>
      </c>
      <c r="C229" t="s">
        <v>251</v>
      </c>
      <c r="D229" t="s">
        <v>655</v>
      </c>
      <c r="E229" t="s">
        <v>670</v>
      </c>
      <c r="F229">
        <v>185.86</v>
      </c>
      <c r="G229">
        <v>16718</v>
      </c>
      <c r="H229">
        <v>1081</v>
      </c>
      <c r="I229">
        <v>36</v>
      </c>
      <c r="J229">
        <v>3</v>
      </c>
      <c r="K229">
        <v>387.16</v>
      </c>
      <c r="L229" t="s">
        <v>674</v>
      </c>
      <c r="M229" t="s">
        <v>679</v>
      </c>
      <c r="N229" t="s">
        <v>682</v>
      </c>
      <c r="O229" t="s">
        <v>685</v>
      </c>
      <c r="P229" t="s">
        <v>695</v>
      </c>
      <c r="Q229" s="6">
        <f>marketingdata[[#This Row],[Clicks]]/marketingdata[[#This Row],[Impressions]]</f>
        <v>6.4660844598636205E-2</v>
      </c>
      <c r="R229" s="6">
        <f>marketingdata[[#This Row],[Conversions]]/marketingdata[[#This Row],[Leads]]</f>
        <v>8.3333333333333329E-2</v>
      </c>
      <c r="S229">
        <f>marketingdata[[#This Row],[Ad_Spend (£)]]/marketingdata[[#This Row],[Leads]]</f>
        <v>5.1627777777777784</v>
      </c>
      <c r="T229">
        <f>marketingdata[[#This Row],[Revenue (£)]]/marketingdata[[#This Row],[Ad_Spend (£)]]</f>
        <v>2.0830732809641668</v>
      </c>
      <c r="U229" t="str">
        <f>TEXT(marketingdata[[#This Row],[Date]],"mmm")</f>
        <v>May</v>
      </c>
    </row>
    <row r="230" spans="1:21" x14ac:dyDescent="0.3">
      <c r="A230" s="2">
        <v>45775</v>
      </c>
      <c r="B230" t="s">
        <v>24</v>
      </c>
      <c r="C230" t="s">
        <v>252</v>
      </c>
      <c r="D230" t="s">
        <v>655</v>
      </c>
      <c r="E230" t="s">
        <v>666</v>
      </c>
      <c r="F230">
        <v>208.54</v>
      </c>
      <c r="G230">
        <v>15025</v>
      </c>
      <c r="H230">
        <v>721</v>
      </c>
      <c r="I230">
        <v>18</v>
      </c>
      <c r="J230">
        <v>16</v>
      </c>
      <c r="K230">
        <v>3129.77</v>
      </c>
      <c r="L230" t="s">
        <v>671</v>
      </c>
      <c r="M230" t="s">
        <v>676</v>
      </c>
      <c r="N230" t="s">
        <v>684</v>
      </c>
      <c r="O230" t="s">
        <v>689</v>
      </c>
      <c r="P230" t="s">
        <v>699</v>
      </c>
      <c r="Q230" s="6">
        <f>marketingdata[[#This Row],[Clicks]]/marketingdata[[#This Row],[Impressions]]</f>
        <v>4.7986688851913477E-2</v>
      </c>
      <c r="R230" s="6">
        <f>marketingdata[[#This Row],[Conversions]]/marketingdata[[#This Row],[Leads]]</f>
        <v>0.88888888888888884</v>
      </c>
      <c r="S230">
        <f>marketingdata[[#This Row],[Ad_Spend (£)]]/marketingdata[[#This Row],[Leads]]</f>
        <v>11.585555555555555</v>
      </c>
      <c r="T230">
        <f>marketingdata[[#This Row],[Revenue (£)]]/marketingdata[[#This Row],[Ad_Spend (£)]]</f>
        <v>15.008008056008441</v>
      </c>
      <c r="U230" t="str">
        <f>TEXT(marketingdata[[#This Row],[Date]],"mmm")</f>
        <v>Apr</v>
      </c>
    </row>
    <row r="231" spans="1:21" x14ac:dyDescent="0.3">
      <c r="A231" s="2">
        <v>45834</v>
      </c>
      <c r="B231" t="s">
        <v>24</v>
      </c>
      <c r="C231" t="s">
        <v>253</v>
      </c>
      <c r="D231" t="s">
        <v>654</v>
      </c>
      <c r="E231" t="s">
        <v>667</v>
      </c>
      <c r="F231">
        <v>203.69</v>
      </c>
      <c r="G231">
        <v>23821</v>
      </c>
      <c r="H231">
        <v>403</v>
      </c>
      <c r="I231">
        <v>18</v>
      </c>
      <c r="J231">
        <v>8</v>
      </c>
      <c r="K231">
        <v>1254.1500000000001</v>
      </c>
      <c r="L231" t="s">
        <v>672</v>
      </c>
      <c r="M231" t="s">
        <v>677</v>
      </c>
      <c r="N231" t="s">
        <v>682</v>
      </c>
      <c r="O231" t="s">
        <v>693</v>
      </c>
      <c r="P231" t="s">
        <v>697</v>
      </c>
      <c r="Q231" s="6">
        <f>marketingdata[[#This Row],[Clicks]]/marketingdata[[#This Row],[Impressions]]</f>
        <v>1.691784559842156E-2</v>
      </c>
      <c r="R231" s="6">
        <f>marketingdata[[#This Row],[Conversions]]/marketingdata[[#This Row],[Leads]]</f>
        <v>0.44444444444444442</v>
      </c>
      <c r="S231">
        <f>marketingdata[[#This Row],[Ad_Spend (£)]]/marketingdata[[#This Row],[Leads]]</f>
        <v>11.316111111111111</v>
      </c>
      <c r="T231">
        <f>marketingdata[[#This Row],[Revenue (£)]]/marketingdata[[#This Row],[Ad_Spend (£)]]</f>
        <v>6.1571505719475681</v>
      </c>
      <c r="U231" t="str">
        <f>TEXT(marketingdata[[#This Row],[Date]],"mmm")</f>
        <v>Jun</v>
      </c>
    </row>
    <row r="232" spans="1:21" x14ac:dyDescent="0.3">
      <c r="A232" s="2">
        <v>45793</v>
      </c>
      <c r="B232" t="s">
        <v>21</v>
      </c>
      <c r="C232" t="s">
        <v>254</v>
      </c>
      <c r="D232" t="s">
        <v>655</v>
      </c>
      <c r="E232" t="s">
        <v>666</v>
      </c>
      <c r="F232">
        <v>260.26</v>
      </c>
      <c r="G232">
        <v>8420</v>
      </c>
      <c r="H232">
        <v>392</v>
      </c>
      <c r="I232">
        <v>45</v>
      </c>
      <c r="J232">
        <v>24</v>
      </c>
      <c r="K232">
        <v>3701.94</v>
      </c>
      <c r="L232" t="s">
        <v>674</v>
      </c>
      <c r="M232" t="s">
        <v>676</v>
      </c>
      <c r="N232" t="s">
        <v>682</v>
      </c>
      <c r="O232" t="s">
        <v>686</v>
      </c>
      <c r="P232" t="s">
        <v>696</v>
      </c>
      <c r="Q232" s="6">
        <f>marketingdata[[#This Row],[Clicks]]/marketingdata[[#This Row],[Impressions]]</f>
        <v>4.655581947743468E-2</v>
      </c>
      <c r="R232" s="6">
        <f>marketingdata[[#This Row],[Conversions]]/marketingdata[[#This Row],[Leads]]</f>
        <v>0.53333333333333333</v>
      </c>
      <c r="S232">
        <f>marketingdata[[#This Row],[Ad_Spend (£)]]/marketingdata[[#This Row],[Leads]]</f>
        <v>5.7835555555555551</v>
      </c>
      <c r="T232">
        <f>marketingdata[[#This Row],[Revenue (£)]]/marketingdata[[#This Row],[Ad_Spend (£)]]</f>
        <v>14.224006762468301</v>
      </c>
      <c r="U232" t="str">
        <f>TEXT(marketingdata[[#This Row],[Date]],"mmm")</f>
        <v>May</v>
      </c>
    </row>
    <row r="233" spans="1:21" x14ac:dyDescent="0.3">
      <c r="A233" s="2">
        <v>45833</v>
      </c>
      <c r="B233" t="s">
        <v>22</v>
      </c>
      <c r="C233" t="s">
        <v>255</v>
      </c>
      <c r="D233" t="s">
        <v>654</v>
      </c>
      <c r="E233" t="s">
        <v>664</v>
      </c>
      <c r="F233">
        <v>101.55</v>
      </c>
      <c r="G233">
        <v>11619</v>
      </c>
      <c r="H233">
        <v>907</v>
      </c>
      <c r="I233">
        <v>47</v>
      </c>
      <c r="J233">
        <v>4</v>
      </c>
      <c r="K233">
        <v>204.58</v>
      </c>
      <c r="L233" t="s">
        <v>674</v>
      </c>
      <c r="M233" t="s">
        <v>678</v>
      </c>
      <c r="N233" t="s">
        <v>682</v>
      </c>
      <c r="O233" t="s">
        <v>687</v>
      </c>
      <c r="P233" t="s">
        <v>699</v>
      </c>
      <c r="Q233" s="6">
        <f>marketingdata[[#This Row],[Clicks]]/marketingdata[[#This Row],[Impressions]]</f>
        <v>7.806179533522678E-2</v>
      </c>
      <c r="R233" s="6">
        <f>marketingdata[[#This Row],[Conversions]]/marketingdata[[#This Row],[Leads]]</f>
        <v>8.5106382978723402E-2</v>
      </c>
      <c r="S233">
        <f>marketingdata[[#This Row],[Ad_Spend (£)]]/marketingdata[[#This Row],[Leads]]</f>
        <v>2.1606382978723402</v>
      </c>
      <c r="T233">
        <f>marketingdata[[#This Row],[Revenue (£)]]/marketingdata[[#This Row],[Ad_Spend (£)]]</f>
        <v>2.0145741014278684</v>
      </c>
      <c r="U233" t="str">
        <f>TEXT(marketingdata[[#This Row],[Date]],"mmm")</f>
        <v>Jun</v>
      </c>
    </row>
    <row r="234" spans="1:21" x14ac:dyDescent="0.3">
      <c r="A234" s="2">
        <v>45837</v>
      </c>
      <c r="B234" t="s">
        <v>20</v>
      </c>
      <c r="C234" t="s">
        <v>256</v>
      </c>
      <c r="D234" t="s">
        <v>654</v>
      </c>
      <c r="E234" t="s">
        <v>658</v>
      </c>
      <c r="F234">
        <v>85.62</v>
      </c>
      <c r="G234">
        <v>1486</v>
      </c>
      <c r="H234">
        <v>76</v>
      </c>
      <c r="I234">
        <v>40</v>
      </c>
      <c r="J234">
        <v>19</v>
      </c>
      <c r="K234">
        <v>1201.23</v>
      </c>
      <c r="L234" t="s">
        <v>673</v>
      </c>
      <c r="M234" t="s">
        <v>678</v>
      </c>
      <c r="N234" t="s">
        <v>682</v>
      </c>
      <c r="O234" t="s">
        <v>691</v>
      </c>
      <c r="P234" t="s">
        <v>695</v>
      </c>
      <c r="Q234" s="6">
        <f>marketingdata[[#This Row],[Clicks]]/marketingdata[[#This Row],[Impressions]]</f>
        <v>5.1144010767160158E-2</v>
      </c>
      <c r="R234" s="6">
        <f>marketingdata[[#This Row],[Conversions]]/marketingdata[[#This Row],[Leads]]</f>
        <v>0.47499999999999998</v>
      </c>
      <c r="S234">
        <f>marketingdata[[#This Row],[Ad_Spend (£)]]/marketingdata[[#This Row],[Leads]]</f>
        <v>2.1405000000000003</v>
      </c>
      <c r="T234">
        <f>marketingdata[[#This Row],[Revenue (£)]]/marketingdata[[#This Row],[Ad_Spend (£)]]</f>
        <v>14.02978276103714</v>
      </c>
      <c r="U234" t="str">
        <f>TEXT(marketingdata[[#This Row],[Date]],"mmm")</f>
        <v>Jun</v>
      </c>
    </row>
    <row r="235" spans="1:21" x14ac:dyDescent="0.3">
      <c r="A235" s="2">
        <v>45831</v>
      </c>
      <c r="B235" t="s">
        <v>20</v>
      </c>
      <c r="C235" t="s">
        <v>257</v>
      </c>
      <c r="D235" t="s">
        <v>654</v>
      </c>
      <c r="E235" t="s">
        <v>663</v>
      </c>
      <c r="F235">
        <v>29.63</v>
      </c>
      <c r="G235">
        <v>14061</v>
      </c>
      <c r="H235">
        <v>408</v>
      </c>
      <c r="I235">
        <v>22</v>
      </c>
      <c r="J235">
        <v>10</v>
      </c>
      <c r="K235">
        <v>798.27</v>
      </c>
      <c r="L235" t="s">
        <v>671</v>
      </c>
      <c r="M235" t="s">
        <v>680</v>
      </c>
      <c r="N235" t="s">
        <v>684</v>
      </c>
      <c r="O235" t="s">
        <v>694</v>
      </c>
      <c r="P235" t="s">
        <v>699</v>
      </c>
      <c r="Q235" s="6">
        <f>marketingdata[[#This Row],[Clicks]]/marketingdata[[#This Row],[Impressions]]</f>
        <v>2.9016428419031362E-2</v>
      </c>
      <c r="R235" s="6">
        <f>marketingdata[[#This Row],[Conversions]]/marketingdata[[#This Row],[Leads]]</f>
        <v>0.45454545454545453</v>
      </c>
      <c r="S235">
        <f>marketingdata[[#This Row],[Ad_Spend (£)]]/marketingdata[[#This Row],[Leads]]</f>
        <v>1.3468181818181817</v>
      </c>
      <c r="T235">
        <f>marketingdata[[#This Row],[Revenue (£)]]/marketingdata[[#This Row],[Ad_Spend (£)]]</f>
        <v>26.941275734053324</v>
      </c>
      <c r="U235" t="str">
        <f>TEXT(marketingdata[[#This Row],[Date]],"mmm")</f>
        <v>Jun</v>
      </c>
    </row>
    <row r="236" spans="1:21" x14ac:dyDescent="0.3">
      <c r="A236" s="2">
        <v>45817</v>
      </c>
      <c r="B236" t="s">
        <v>21</v>
      </c>
      <c r="C236" t="s">
        <v>258</v>
      </c>
      <c r="D236" t="s">
        <v>655</v>
      </c>
      <c r="E236" t="s">
        <v>666</v>
      </c>
      <c r="F236">
        <v>46.42</v>
      </c>
      <c r="G236">
        <v>20672</v>
      </c>
      <c r="H236">
        <v>441</v>
      </c>
      <c r="I236">
        <v>35</v>
      </c>
      <c r="J236">
        <v>18</v>
      </c>
      <c r="K236">
        <v>3184.95</v>
      </c>
      <c r="L236" t="s">
        <v>671</v>
      </c>
      <c r="M236" t="s">
        <v>676</v>
      </c>
      <c r="N236" t="s">
        <v>682</v>
      </c>
      <c r="O236" t="s">
        <v>693</v>
      </c>
      <c r="P236" t="s">
        <v>699</v>
      </c>
      <c r="Q236" s="6">
        <f>marketingdata[[#This Row],[Clicks]]/marketingdata[[#This Row],[Impressions]]</f>
        <v>2.1333204334365325E-2</v>
      </c>
      <c r="R236" s="6">
        <f>marketingdata[[#This Row],[Conversions]]/marketingdata[[#This Row],[Leads]]</f>
        <v>0.51428571428571423</v>
      </c>
      <c r="S236">
        <f>marketingdata[[#This Row],[Ad_Spend (£)]]/marketingdata[[#This Row],[Leads]]</f>
        <v>1.3262857142857143</v>
      </c>
      <c r="T236">
        <f>marketingdata[[#This Row],[Revenue (£)]]/marketingdata[[#This Row],[Ad_Spend (£)]]</f>
        <v>68.611589831968971</v>
      </c>
      <c r="U236" t="str">
        <f>TEXT(marketingdata[[#This Row],[Date]],"mmm")</f>
        <v>Jun</v>
      </c>
    </row>
    <row r="237" spans="1:21" x14ac:dyDescent="0.3">
      <c r="A237" s="2">
        <v>45809</v>
      </c>
      <c r="B237" t="s">
        <v>23</v>
      </c>
      <c r="C237" t="s">
        <v>259</v>
      </c>
      <c r="D237" t="s">
        <v>655</v>
      </c>
      <c r="E237" t="s">
        <v>666</v>
      </c>
      <c r="F237">
        <v>284.24</v>
      </c>
      <c r="G237">
        <v>17921</v>
      </c>
      <c r="H237">
        <v>1427</v>
      </c>
      <c r="I237">
        <v>42</v>
      </c>
      <c r="J237">
        <v>11</v>
      </c>
      <c r="K237">
        <v>419.96</v>
      </c>
      <c r="L237" t="s">
        <v>675</v>
      </c>
      <c r="M237" t="s">
        <v>676</v>
      </c>
      <c r="N237" t="s">
        <v>684</v>
      </c>
      <c r="O237" t="s">
        <v>694</v>
      </c>
      <c r="P237" t="s">
        <v>698</v>
      </c>
      <c r="Q237" s="6">
        <f>marketingdata[[#This Row],[Clicks]]/marketingdata[[#This Row],[Impressions]]</f>
        <v>7.9627252943474142E-2</v>
      </c>
      <c r="R237" s="6">
        <f>marketingdata[[#This Row],[Conversions]]/marketingdata[[#This Row],[Leads]]</f>
        <v>0.26190476190476192</v>
      </c>
      <c r="S237">
        <f>marketingdata[[#This Row],[Ad_Spend (£)]]/marketingdata[[#This Row],[Leads]]</f>
        <v>6.7676190476190481</v>
      </c>
      <c r="T237">
        <f>marketingdata[[#This Row],[Revenue (£)]]/marketingdata[[#This Row],[Ad_Spend (£)]]</f>
        <v>1.4774838164931043</v>
      </c>
      <c r="U237" t="str">
        <f>TEXT(marketingdata[[#This Row],[Date]],"mmm")</f>
        <v>Jun</v>
      </c>
    </row>
    <row r="238" spans="1:21" x14ac:dyDescent="0.3">
      <c r="A238" s="2">
        <v>45759</v>
      </c>
      <c r="B238" t="s">
        <v>23</v>
      </c>
      <c r="C238" t="s">
        <v>260</v>
      </c>
      <c r="D238" t="s">
        <v>655</v>
      </c>
      <c r="E238" t="s">
        <v>663</v>
      </c>
      <c r="F238">
        <v>174.26</v>
      </c>
      <c r="G238">
        <v>17475</v>
      </c>
      <c r="H238">
        <v>1379</v>
      </c>
      <c r="I238">
        <v>12</v>
      </c>
      <c r="J238">
        <v>0</v>
      </c>
      <c r="K238">
        <v>0</v>
      </c>
      <c r="L238" t="s">
        <v>672</v>
      </c>
      <c r="M238" t="s">
        <v>680</v>
      </c>
      <c r="N238" t="s">
        <v>682</v>
      </c>
      <c r="O238" t="s">
        <v>687</v>
      </c>
      <c r="P238" t="s">
        <v>697</v>
      </c>
      <c r="Q238" s="6">
        <f>marketingdata[[#This Row],[Clicks]]/marketingdata[[#This Row],[Impressions]]</f>
        <v>7.8912732474964234E-2</v>
      </c>
      <c r="R238" s="6">
        <f>marketingdata[[#This Row],[Conversions]]/marketingdata[[#This Row],[Leads]]</f>
        <v>0</v>
      </c>
      <c r="S238">
        <f>marketingdata[[#This Row],[Ad_Spend (£)]]/marketingdata[[#This Row],[Leads]]</f>
        <v>14.521666666666667</v>
      </c>
      <c r="T238">
        <f>marketingdata[[#This Row],[Revenue (£)]]/marketingdata[[#This Row],[Ad_Spend (£)]]</f>
        <v>0</v>
      </c>
      <c r="U238" t="str">
        <f>TEXT(marketingdata[[#This Row],[Date]],"mmm")</f>
        <v>Apr</v>
      </c>
    </row>
    <row r="239" spans="1:21" x14ac:dyDescent="0.3">
      <c r="A239" s="2">
        <v>45810</v>
      </c>
      <c r="B239" t="s">
        <v>22</v>
      </c>
      <c r="C239" t="s">
        <v>261</v>
      </c>
      <c r="D239" t="s">
        <v>655</v>
      </c>
      <c r="E239" t="s">
        <v>667</v>
      </c>
      <c r="F239">
        <v>226.79</v>
      </c>
      <c r="G239">
        <v>17697</v>
      </c>
      <c r="H239">
        <v>150</v>
      </c>
      <c r="I239">
        <v>36</v>
      </c>
      <c r="J239">
        <v>25</v>
      </c>
      <c r="K239">
        <v>4565.3599999999997</v>
      </c>
      <c r="L239" t="s">
        <v>674</v>
      </c>
      <c r="M239" t="s">
        <v>677</v>
      </c>
      <c r="N239" t="s">
        <v>681</v>
      </c>
      <c r="O239" t="s">
        <v>690</v>
      </c>
      <c r="P239" t="s">
        <v>695</v>
      </c>
      <c r="Q239" s="6">
        <f>marketingdata[[#This Row],[Clicks]]/marketingdata[[#This Row],[Impressions]]</f>
        <v>8.4760128835395833E-3</v>
      </c>
      <c r="R239" s="6">
        <f>marketingdata[[#This Row],[Conversions]]/marketingdata[[#This Row],[Leads]]</f>
        <v>0.69444444444444442</v>
      </c>
      <c r="S239">
        <f>marketingdata[[#This Row],[Ad_Spend (£)]]/marketingdata[[#This Row],[Leads]]</f>
        <v>6.299722222222222</v>
      </c>
      <c r="T239">
        <f>marketingdata[[#This Row],[Revenue (£)]]/marketingdata[[#This Row],[Ad_Spend (£)]]</f>
        <v>20.130340843952556</v>
      </c>
      <c r="U239" t="str">
        <f>TEXT(marketingdata[[#This Row],[Date]],"mmm")</f>
        <v>Jun</v>
      </c>
    </row>
    <row r="240" spans="1:21" x14ac:dyDescent="0.3">
      <c r="A240" s="2">
        <v>45806</v>
      </c>
      <c r="B240" t="s">
        <v>22</v>
      </c>
      <c r="C240" t="s">
        <v>262</v>
      </c>
      <c r="D240" t="s">
        <v>654</v>
      </c>
      <c r="E240" t="s">
        <v>658</v>
      </c>
      <c r="F240">
        <v>298.55</v>
      </c>
      <c r="G240">
        <v>12223</v>
      </c>
      <c r="H240">
        <v>1134</v>
      </c>
      <c r="I240">
        <v>11</v>
      </c>
      <c r="J240">
        <v>11</v>
      </c>
      <c r="K240">
        <v>1349.89</v>
      </c>
      <c r="L240" t="s">
        <v>673</v>
      </c>
      <c r="M240" t="s">
        <v>678</v>
      </c>
      <c r="N240" t="s">
        <v>682</v>
      </c>
      <c r="O240" t="s">
        <v>693</v>
      </c>
      <c r="P240" t="s">
        <v>697</v>
      </c>
      <c r="Q240" s="6">
        <f>marketingdata[[#This Row],[Clicks]]/marketingdata[[#This Row],[Impressions]]</f>
        <v>9.2775914260001632E-2</v>
      </c>
      <c r="R240" s="6">
        <f>marketingdata[[#This Row],[Conversions]]/marketingdata[[#This Row],[Leads]]</f>
        <v>1</v>
      </c>
      <c r="S240">
        <f>marketingdata[[#This Row],[Ad_Spend (£)]]/marketingdata[[#This Row],[Leads]]</f>
        <v>27.140909090909091</v>
      </c>
      <c r="T240">
        <f>marketingdata[[#This Row],[Revenue (£)]]/marketingdata[[#This Row],[Ad_Spend (£)]]</f>
        <v>4.5214871880756995</v>
      </c>
      <c r="U240" t="str">
        <f>TEXT(marketingdata[[#This Row],[Date]],"mmm")</f>
        <v>May</v>
      </c>
    </row>
    <row r="241" spans="1:21" x14ac:dyDescent="0.3">
      <c r="A241" s="2">
        <v>45792</v>
      </c>
      <c r="B241" t="s">
        <v>24</v>
      </c>
      <c r="C241" t="s">
        <v>263</v>
      </c>
      <c r="D241" t="s">
        <v>655</v>
      </c>
      <c r="E241" t="s">
        <v>657</v>
      </c>
      <c r="F241">
        <v>166.7</v>
      </c>
      <c r="G241">
        <v>29880</v>
      </c>
      <c r="H241">
        <v>999</v>
      </c>
      <c r="I241">
        <v>17</v>
      </c>
      <c r="J241">
        <v>11</v>
      </c>
      <c r="K241">
        <v>1443.65</v>
      </c>
      <c r="L241" t="s">
        <v>673</v>
      </c>
      <c r="M241" t="s">
        <v>677</v>
      </c>
      <c r="N241" t="s">
        <v>681</v>
      </c>
      <c r="O241" t="s">
        <v>694</v>
      </c>
      <c r="P241" t="s">
        <v>699</v>
      </c>
      <c r="Q241" s="6">
        <f>marketingdata[[#This Row],[Clicks]]/marketingdata[[#This Row],[Impressions]]</f>
        <v>3.3433734939759034E-2</v>
      </c>
      <c r="R241" s="6">
        <f>marketingdata[[#This Row],[Conversions]]/marketingdata[[#This Row],[Leads]]</f>
        <v>0.6470588235294118</v>
      </c>
      <c r="S241">
        <f>marketingdata[[#This Row],[Ad_Spend (£)]]/marketingdata[[#This Row],[Leads]]</f>
        <v>9.8058823529411754</v>
      </c>
      <c r="T241">
        <f>marketingdata[[#This Row],[Revenue (£)]]/marketingdata[[#This Row],[Ad_Spend (£)]]</f>
        <v>8.6601679664067195</v>
      </c>
      <c r="U241" t="str">
        <f>TEXT(marketingdata[[#This Row],[Date]],"mmm")</f>
        <v>May</v>
      </c>
    </row>
    <row r="242" spans="1:21" x14ac:dyDescent="0.3">
      <c r="A242" s="2">
        <v>45838</v>
      </c>
      <c r="B242" t="s">
        <v>23</v>
      </c>
      <c r="C242" t="s">
        <v>264</v>
      </c>
      <c r="D242" t="s">
        <v>654</v>
      </c>
      <c r="E242" t="s">
        <v>659</v>
      </c>
      <c r="F242">
        <v>127.49</v>
      </c>
      <c r="G242">
        <v>1490</v>
      </c>
      <c r="H242">
        <v>111</v>
      </c>
      <c r="I242">
        <v>19</v>
      </c>
      <c r="J242">
        <v>5</v>
      </c>
      <c r="K242">
        <v>614.37</v>
      </c>
      <c r="L242" t="s">
        <v>673</v>
      </c>
      <c r="M242" t="s">
        <v>679</v>
      </c>
      <c r="N242" t="s">
        <v>683</v>
      </c>
      <c r="O242" t="s">
        <v>694</v>
      </c>
      <c r="P242" t="s">
        <v>698</v>
      </c>
      <c r="Q242" s="6">
        <f>marketingdata[[#This Row],[Clicks]]/marketingdata[[#This Row],[Impressions]]</f>
        <v>7.449664429530202E-2</v>
      </c>
      <c r="R242" s="6">
        <f>marketingdata[[#This Row],[Conversions]]/marketingdata[[#This Row],[Leads]]</f>
        <v>0.26315789473684209</v>
      </c>
      <c r="S242">
        <f>marketingdata[[#This Row],[Ad_Spend (£)]]/marketingdata[[#This Row],[Leads]]</f>
        <v>6.71</v>
      </c>
      <c r="T242">
        <f>marketingdata[[#This Row],[Revenue (£)]]/marketingdata[[#This Row],[Ad_Spend (£)]]</f>
        <v>4.8189661934269354</v>
      </c>
      <c r="U242" t="str">
        <f>TEXT(marketingdata[[#This Row],[Date]],"mmm")</f>
        <v>Jun</v>
      </c>
    </row>
    <row r="243" spans="1:21" x14ac:dyDescent="0.3">
      <c r="A243" s="2">
        <v>45785</v>
      </c>
      <c r="B243" t="s">
        <v>22</v>
      </c>
      <c r="C243" t="s">
        <v>265</v>
      </c>
      <c r="D243" t="s">
        <v>655</v>
      </c>
      <c r="E243" t="s">
        <v>669</v>
      </c>
      <c r="F243">
        <v>179</v>
      </c>
      <c r="G243">
        <v>21378</v>
      </c>
      <c r="H243">
        <v>182</v>
      </c>
      <c r="I243">
        <v>18</v>
      </c>
      <c r="J243">
        <v>11</v>
      </c>
      <c r="K243">
        <v>713.56</v>
      </c>
      <c r="L243" t="s">
        <v>675</v>
      </c>
      <c r="M243" t="s">
        <v>676</v>
      </c>
      <c r="N243" t="s">
        <v>681</v>
      </c>
      <c r="O243" t="s">
        <v>694</v>
      </c>
      <c r="P243" t="s">
        <v>698</v>
      </c>
      <c r="Q243" s="6">
        <f>marketingdata[[#This Row],[Clicks]]/marketingdata[[#This Row],[Impressions]]</f>
        <v>8.5134250163719713E-3</v>
      </c>
      <c r="R243" s="6">
        <f>marketingdata[[#This Row],[Conversions]]/marketingdata[[#This Row],[Leads]]</f>
        <v>0.61111111111111116</v>
      </c>
      <c r="S243">
        <f>marketingdata[[#This Row],[Ad_Spend (£)]]/marketingdata[[#This Row],[Leads]]</f>
        <v>9.9444444444444446</v>
      </c>
      <c r="T243">
        <f>marketingdata[[#This Row],[Revenue (£)]]/marketingdata[[#This Row],[Ad_Spend (£)]]</f>
        <v>3.9863687150837985</v>
      </c>
      <c r="U243" t="str">
        <f>TEXT(marketingdata[[#This Row],[Date]],"mmm")</f>
        <v>May</v>
      </c>
    </row>
    <row r="244" spans="1:21" x14ac:dyDescent="0.3">
      <c r="A244" s="2">
        <v>45790</v>
      </c>
      <c r="B244" t="s">
        <v>22</v>
      </c>
      <c r="C244" t="s">
        <v>266</v>
      </c>
      <c r="D244" t="s">
        <v>654</v>
      </c>
      <c r="E244" t="s">
        <v>663</v>
      </c>
      <c r="F244">
        <v>33.78</v>
      </c>
      <c r="G244">
        <v>7807</v>
      </c>
      <c r="H244">
        <v>728</v>
      </c>
      <c r="I244">
        <v>39</v>
      </c>
      <c r="J244">
        <v>11</v>
      </c>
      <c r="K244">
        <v>999.47</v>
      </c>
      <c r="L244" t="s">
        <v>675</v>
      </c>
      <c r="M244" t="s">
        <v>680</v>
      </c>
      <c r="N244" t="s">
        <v>681</v>
      </c>
      <c r="O244" t="s">
        <v>691</v>
      </c>
      <c r="P244" t="s">
        <v>698</v>
      </c>
      <c r="Q244" s="6">
        <f>marketingdata[[#This Row],[Clicks]]/marketingdata[[#This Row],[Impressions]]</f>
        <v>9.3249647752017426E-2</v>
      </c>
      <c r="R244" s="6">
        <f>marketingdata[[#This Row],[Conversions]]/marketingdata[[#This Row],[Leads]]</f>
        <v>0.28205128205128205</v>
      </c>
      <c r="S244">
        <f>marketingdata[[#This Row],[Ad_Spend (£)]]/marketingdata[[#This Row],[Leads]]</f>
        <v>0.86615384615384616</v>
      </c>
      <c r="T244">
        <f>marketingdata[[#This Row],[Revenue (£)]]/marketingdata[[#This Row],[Ad_Spend (£)]]</f>
        <v>29.587625814091179</v>
      </c>
      <c r="U244" t="str">
        <f>TEXT(marketingdata[[#This Row],[Date]],"mmm")</f>
        <v>May</v>
      </c>
    </row>
    <row r="245" spans="1:21" x14ac:dyDescent="0.3">
      <c r="A245" s="2">
        <v>45815</v>
      </c>
      <c r="B245" t="s">
        <v>22</v>
      </c>
      <c r="C245" t="s">
        <v>267</v>
      </c>
      <c r="D245" t="s">
        <v>654</v>
      </c>
      <c r="E245" t="s">
        <v>665</v>
      </c>
      <c r="F245">
        <v>132.5</v>
      </c>
      <c r="G245">
        <v>28143</v>
      </c>
      <c r="H245">
        <v>784</v>
      </c>
      <c r="I245">
        <v>50</v>
      </c>
      <c r="J245">
        <v>38</v>
      </c>
      <c r="K245">
        <v>4605.8100000000004</v>
      </c>
      <c r="L245" t="s">
        <v>671</v>
      </c>
      <c r="M245" t="s">
        <v>680</v>
      </c>
      <c r="N245" t="s">
        <v>681</v>
      </c>
      <c r="O245" t="s">
        <v>686</v>
      </c>
      <c r="P245" t="s">
        <v>697</v>
      </c>
      <c r="Q245" s="6">
        <f>marketingdata[[#This Row],[Clicks]]/marketingdata[[#This Row],[Impressions]]</f>
        <v>2.7857726610524821E-2</v>
      </c>
      <c r="R245" s="6">
        <f>marketingdata[[#This Row],[Conversions]]/marketingdata[[#This Row],[Leads]]</f>
        <v>0.76</v>
      </c>
      <c r="S245">
        <f>marketingdata[[#This Row],[Ad_Spend (£)]]/marketingdata[[#This Row],[Leads]]</f>
        <v>2.65</v>
      </c>
      <c r="T245">
        <f>marketingdata[[#This Row],[Revenue (£)]]/marketingdata[[#This Row],[Ad_Spend (£)]]</f>
        <v>34.76083018867925</v>
      </c>
      <c r="U245" t="str">
        <f>TEXT(marketingdata[[#This Row],[Date]],"mmm")</f>
        <v>Jun</v>
      </c>
    </row>
    <row r="246" spans="1:21" x14ac:dyDescent="0.3">
      <c r="A246" s="2">
        <v>45769</v>
      </c>
      <c r="B246" t="s">
        <v>22</v>
      </c>
      <c r="C246" t="s">
        <v>268</v>
      </c>
      <c r="D246" t="s">
        <v>655</v>
      </c>
      <c r="E246" t="s">
        <v>660</v>
      </c>
      <c r="F246">
        <v>219.82</v>
      </c>
      <c r="G246">
        <v>28059</v>
      </c>
      <c r="H246">
        <v>2660</v>
      </c>
      <c r="I246">
        <v>39</v>
      </c>
      <c r="J246">
        <v>35</v>
      </c>
      <c r="K246">
        <v>1439.76</v>
      </c>
      <c r="L246" t="s">
        <v>672</v>
      </c>
      <c r="M246" t="s">
        <v>678</v>
      </c>
      <c r="N246" t="s">
        <v>681</v>
      </c>
      <c r="O246" t="s">
        <v>692</v>
      </c>
      <c r="P246" t="s">
        <v>696</v>
      </c>
      <c r="Q246" s="6">
        <f>marketingdata[[#This Row],[Clicks]]/marketingdata[[#This Row],[Impressions]]</f>
        <v>9.4800242346484195E-2</v>
      </c>
      <c r="R246" s="6">
        <f>marketingdata[[#This Row],[Conversions]]/marketingdata[[#This Row],[Leads]]</f>
        <v>0.89743589743589747</v>
      </c>
      <c r="S246">
        <f>marketingdata[[#This Row],[Ad_Spend (£)]]/marketingdata[[#This Row],[Leads]]</f>
        <v>5.6364102564102563</v>
      </c>
      <c r="T246">
        <f>marketingdata[[#This Row],[Revenue (£)]]/marketingdata[[#This Row],[Ad_Spend (£)]]</f>
        <v>6.5497225002274586</v>
      </c>
      <c r="U246" t="str">
        <f>TEXT(marketingdata[[#This Row],[Date]],"mmm")</f>
        <v>Apr</v>
      </c>
    </row>
    <row r="247" spans="1:21" x14ac:dyDescent="0.3">
      <c r="A247" s="2">
        <v>45807</v>
      </c>
      <c r="B247" t="s">
        <v>22</v>
      </c>
      <c r="C247" t="s">
        <v>269</v>
      </c>
      <c r="D247" t="s">
        <v>655</v>
      </c>
      <c r="E247" t="s">
        <v>670</v>
      </c>
      <c r="F247">
        <v>276.77</v>
      </c>
      <c r="G247">
        <v>17580</v>
      </c>
      <c r="H247">
        <v>1400</v>
      </c>
      <c r="I247">
        <v>50</v>
      </c>
      <c r="J247">
        <v>11</v>
      </c>
      <c r="K247">
        <v>1927.98</v>
      </c>
      <c r="L247" t="s">
        <v>674</v>
      </c>
      <c r="M247" t="s">
        <v>679</v>
      </c>
      <c r="N247" t="s">
        <v>682</v>
      </c>
      <c r="O247" t="s">
        <v>689</v>
      </c>
      <c r="P247" t="s">
        <v>697</v>
      </c>
      <c r="Q247" s="6">
        <f>marketingdata[[#This Row],[Clicks]]/marketingdata[[#This Row],[Impressions]]</f>
        <v>7.9635949943117179E-2</v>
      </c>
      <c r="R247" s="6">
        <f>marketingdata[[#This Row],[Conversions]]/marketingdata[[#This Row],[Leads]]</f>
        <v>0.22</v>
      </c>
      <c r="S247">
        <f>marketingdata[[#This Row],[Ad_Spend (£)]]/marketingdata[[#This Row],[Leads]]</f>
        <v>5.5353999999999992</v>
      </c>
      <c r="T247">
        <f>marketingdata[[#This Row],[Revenue (£)]]/marketingdata[[#This Row],[Ad_Spend (£)]]</f>
        <v>6.9660006503595051</v>
      </c>
      <c r="U247" t="str">
        <f>TEXT(marketingdata[[#This Row],[Date]],"mmm")</f>
        <v>May</v>
      </c>
    </row>
    <row r="248" spans="1:21" x14ac:dyDescent="0.3">
      <c r="A248" s="2">
        <v>45784</v>
      </c>
      <c r="B248" t="s">
        <v>21</v>
      </c>
      <c r="C248" t="s">
        <v>270</v>
      </c>
      <c r="D248" t="s">
        <v>655</v>
      </c>
      <c r="E248" t="s">
        <v>666</v>
      </c>
      <c r="F248">
        <v>175.37</v>
      </c>
      <c r="G248">
        <v>19301</v>
      </c>
      <c r="H248">
        <v>629</v>
      </c>
      <c r="I248">
        <v>46</v>
      </c>
      <c r="J248">
        <v>2</v>
      </c>
      <c r="K248">
        <v>280.42</v>
      </c>
      <c r="L248" t="s">
        <v>671</v>
      </c>
      <c r="M248" t="s">
        <v>676</v>
      </c>
      <c r="N248" t="s">
        <v>681</v>
      </c>
      <c r="O248" t="s">
        <v>688</v>
      </c>
      <c r="P248" t="s">
        <v>695</v>
      </c>
      <c r="Q248" s="6">
        <f>marketingdata[[#This Row],[Clicks]]/marketingdata[[#This Row],[Impressions]]</f>
        <v>3.2588985026682553E-2</v>
      </c>
      <c r="R248" s="6">
        <f>marketingdata[[#This Row],[Conversions]]/marketingdata[[#This Row],[Leads]]</f>
        <v>4.3478260869565216E-2</v>
      </c>
      <c r="S248">
        <f>marketingdata[[#This Row],[Ad_Spend (£)]]/marketingdata[[#This Row],[Leads]]</f>
        <v>3.8123913043478264</v>
      </c>
      <c r="T248">
        <f>marketingdata[[#This Row],[Revenue (£)]]/marketingdata[[#This Row],[Ad_Spend (£)]]</f>
        <v>1.599019216513657</v>
      </c>
      <c r="U248" t="str">
        <f>TEXT(marketingdata[[#This Row],[Date]],"mmm")</f>
        <v>May</v>
      </c>
    </row>
    <row r="249" spans="1:21" x14ac:dyDescent="0.3">
      <c r="A249" s="2">
        <v>45787</v>
      </c>
      <c r="B249" t="s">
        <v>24</v>
      </c>
      <c r="C249" t="s">
        <v>271</v>
      </c>
      <c r="D249" t="s">
        <v>654</v>
      </c>
      <c r="E249" t="s">
        <v>667</v>
      </c>
      <c r="F249">
        <v>188.46</v>
      </c>
      <c r="G249">
        <v>25661</v>
      </c>
      <c r="H249">
        <v>1454</v>
      </c>
      <c r="I249">
        <v>13</v>
      </c>
      <c r="J249">
        <v>8</v>
      </c>
      <c r="K249">
        <v>716.52</v>
      </c>
      <c r="L249" t="s">
        <v>672</v>
      </c>
      <c r="M249" t="s">
        <v>677</v>
      </c>
      <c r="N249" t="s">
        <v>681</v>
      </c>
      <c r="O249" t="s">
        <v>694</v>
      </c>
      <c r="P249" t="s">
        <v>699</v>
      </c>
      <c r="Q249" s="6">
        <f>marketingdata[[#This Row],[Clicks]]/marketingdata[[#This Row],[Impressions]]</f>
        <v>5.6661860410740034E-2</v>
      </c>
      <c r="R249" s="6">
        <f>marketingdata[[#This Row],[Conversions]]/marketingdata[[#This Row],[Leads]]</f>
        <v>0.61538461538461542</v>
      </c>
      <c r="S249">
        <f>marketingdata[[#This Row],[Ad_Spend (£)]]/marketingdata[[#This Row],[Leads]]</f>
        <v>14.496923076923078</v>
      </c>
      <c r="T249">
        <f>marketingdata[[#This Row],[Revenue (£)]]/marketingdata[[#This Row],[Ad_Spend (£)]]</f>
        <v>3.8019738936644378</v>
      </c>
      <c r="U249" t="str">
        <f>TEXT(marketingdata[[#This Row],[Date]],"mmm")</f>
        <v>May</v>
      </c>
    </row>
    <row r="250" spans="1:21" x14ac:dyDescent="0.3">
      <c r="A250" s="2">
        <v>45815</v>
      </c>
      <c r="B250" t="s">
        <v>23</v>
      </c>
      <c r="C250" t="s">
        <v>272</v>
      </c>
      <c r="D250" t="s">
        <v>655</v>
      </c>
      <c r="E250" t="s">
        <v>666</v>
      </c>
      <c r="F250">
        <v>90.63</v>
      </c>
      <c r="G250">
        <v>4062</v>
      </c>
      <c r="H250">
        <v>269</v>
      </c>
      <c r="I250">
        <v>20</v>
      </c>
      <c r="J250">
        <v>3</v>
      </c>
      <c r="K250">
        <v>531.78</v>
      </c>
      <c r="L250" t="s">
        <v>674</v>
      </c>
      <c r="M250" t="s">
        <v>676</v>
      </c>
      <c r="N250" t="s">
        <v>684</v>
      </c>
      <c r="O250" t="s">
        <v>694</v>
      </c>
      <c r="P250" t="s">
        <v>695</v>
      </c>
      <c r="Q250" s="6">
        <f>marketingdata[[#This Row],[Clicks]]/marketingdata[[#This Row],[Impressions]]</f>
        <v>6.6223535204332842E-2</v>
      </c>
      <c r="R250" s="6">
        <f>marketingdata[[#This Row],[Conversions]]/marketingdata[[#This Row],[Leads]]</f>
        <v>0.15</v>
      </c>
      <c r="S250">
        <f>marketingdata[[#This Row],[Ad_Spend (£)]]/marketingdata[[#This Row],[Leads]]</f>
        <v>4.5314999999999994</v>
      </c>
      <c r="T250">
        <f>marketingdata[[#This Row],[Revenue (£)]]/marketingdata[[#This Row],[Ad_Spend (£)]]</f>
        <v>5.8675935120820917</v>
      </c>
      <c r="U250" t="str">
        <f>TEXT(marketingdata[[#This Row],[Date]],"mmm")</f>
        <v>Jun</v>
      </c>
    </row>
    <row r="251" spans="1:21" x14ac:dyDescent="0.3">
      <c r="A251" s="2">
        <v>45821</v>
      </c>
      <c r="B251" t="s">
        <v>24</v>
      </c>
      <c r="C251" t="s">
        <v>273</v>
      </c>
      <c r="D251" t="s">
        <v>655</v>
      </c>
      <c r="E251" t="s">
        <v>665</v>
      </c>
      <c r="F251">
        <v>45.65</v>
      </c>
      <c r="G251">
        <v>29219</v>
      </c>
      <c r="H251">
        <v>1541</v>
      </c>
      <c r="I251">
        <v>50</v>
      </c>
      <c r="J251">
        <v>31</v>
      </c>
      <c r="K251">
        <v>2768.97</v>
      </c>
      <c r="L251" t="s">
        <v>672</v>
      </c>
      <c r="M251" t="s">
        <v>680</v>
      </c>
      <c r="N251" t="s">
        <v>684</v>
      </c>
      <c r="O251" t="s">
        <v>688</v>
      </c>
      <c r="P251" t="s">
        <v>696</v>
      </c>
      <c r="Q251" s="6">
        <f>marketingdata[[#This Row],[Clicks]]/marketingdata[[#This Row],[Impressions]]</f>
        <v>5.273965570348061E-2</v>
      </c>
      <c r="R251" s="6">
        <f>marketingdata[[#This Row],[Conversions]]/marketingdata[[#This Row],[Leads]]</f>
        <v>0.62</v>
      </c>
      <c r="S251">
        <f>marketingdata[[#This Row],[Ad_Spend (£)]]/marketingdata[[#This Row],[Leads]]</f>
        <v>0.91299999999999992</v>
      </c>
      <c r="T251">
        <f>marketingdata[[#This Row],[Revenue (£)]]/marketingdata[[#This Row],[Ad_Spend (£)]]</f>
        <v>60.656516976998901</v>
      </c>
      <c r="U251" t="str">
        <f>TEXT(marketingdata[[#This Row],[Date]],"mmm")</f>
        <v>Jun</v>
      </c>
    </row>
    <row r="252" spans="1:21" x14ac:dyDescent="0.3">
      <c r="A252" s="2">
        <v>45766</v>
      </c>
      <c r="B252" t="s">
        <v>21</v>
      </c>
      <c r="C252" t="s">
        <v>274</v>
      </c>
      <c r="D252" t="s">
        <v>654</v>
      </c>
      <c r="E252" t="s">
        <v>669</v>
      </c>
      <c r="F252">
        <v>221.02</v>
      </c>
      <c r="G252">
        <v>27318</v>
      </c>
      <c r="H252">
        <v>2594</v>
      </c>
      <c r="I252">
        <v>10</v>
      </c>
      <c r="J252">
        <v>1</v>
      </c>
      <c r="K252">
        <v>187.99</v>
      </c>
      <c r="L252" t="s">
        <v>672</v>
      </c>
      <c r="M252" t="s">
        <v>676</v>
      </c>
      <c r="N252" t="s">
        <v>682</v>
      </c>
      <c r="O252" t="s">
        <v>687</v>
      </c>
      <c r="P252" t="s">
        <v>696</v>
      </c>
      <c r="Q252" s="6">
        <f>marketingdata[[#This Row],[Clicks]]/marketingdata[[#This Row],[Impressions]]</f>
        <v>9.4955706859945824E-2</v>
      </c>
      <c r="R252" s="6">
        <f>marketingdata[[#This Row],[Conversions]]/marketingdata[[#This Row],[Leads]]</f>
        <v>0.1</v>
      </c>
      <c r="S252">
        <f>marketingdata[[#This Row],[Ad_Spend (£)]]/marketingdata[[#This Row],[Leads]]</f>
        <v>22.102</v>
      </c>
      <c r="T252">
        <f>marketingdata[[#This Row],[Revenue (£)]]/marketingdata[[#This Row],[Ad_Spend (£)]]</f>
        <v>0.85055651072301153</v>
      </c>
      <c r="U252" t="str">
        <f>TEXT(marketingdata[[#This Row],[Date]],"mmm")</f>
        <v>Apr</v>
      </c>
    </row>
    <row r="253" spans="1:21" x14ac:dyDescent="0.3">
      <c r="A253" s="2">
        <v>45834</v>
      </c>
      <c r="B253" t="s">
        <v>22</v>
      </c>
      <c r="C253" t="s">
        <v>275</v>
      </c>
      <c r="D253" t="s">
        <v>655</v>
      </c>
      <c r="E253" t="s">
        <v>658</v>
      </c>
      <c r="F253">
        <v>237.29</v>
      </c>
      <c r="G253">
        <v>2946</v>
      </c>
      <c r="H253">
        <v>146</v>
      </c>
      <c r="I253">
        <v>39</v>
      </c>
      <c r="J253">
        <v>20</v>
      </c>
      <c r="K253">
        <v>3758.68</v>
      </c>
      <c r="L253" t="s">
        <v>671</v>
      </c>
      <c r="M253" t="s">
        <v>678</v>
      </c>
      <c r="N253" t="s">
        <v>681</v>
      </c>
      <c r="O253" t="s">
        <v>692</v>
      </c>
      <c r="P253" t="s">
        <v>699</v>
      </c>
      <c r="Q253" s="6">
        <f>marketingdata[[#This Row],[Clicks]]/marketingdata[[#This Row],[Impressions]]</f>
        <v>4.9558723693143243E-2</v>
      </c>
      <c r="R253" s="6">
        <f>marketingdata[[#This Row],[Conversions]]/marketingdata[[#This Row],[Leads]]</f>
        <v>0.51282051282051277</v>
      </c>
      <c r="S253">
        <f>marketingdata[[#This Row],[Ad_Spend (£)]]/marketingdata[[#This Row],[Leads]]</f>
        <v>6.0843589743589739</v>
      </c>
      <c r="T253">
        <f>marketingdata[[#This Row],[Revenue (£)]]/marketingdata[[#This Row],[Ad_Spend (£)]]</f>
        <v>15.840026971216654</v>
      </c>
      <c r="U253" t="str">
        <f>TEXT(marketingdata[[#This Row],[Date]],"mmm")</f>
        <v>Jun</v>
      </c>
    </row>
    <row r="254" spans="1:21" x14ac:dyDescent="0.3">
      <c r="A254" s="2">
        <v>45773</v>
      </c>
      <c r="B254" t="s">
        <v>23</v>
      </c>
      <c r="C254" t="s">
        <v>276</v>
      </c>
      <c r="D254" t="s">
        <v>655</v>
      </c>
      <c r="E254" t="s">
        <v>667</v>
      </c>
      <c r="F254">
        <v>189.63</v>
      </c>
      <c r="G254">
        <v>8115</v>
      </c>
      <c r="H254">
        <v>663</v>
      </c>
      <c r="I254">
        <v>39</v>
      </c>
      <c r="J254">
        <v>31</v>
      </c>
      <c r="K254">
        <v>1255.54</v>
      </c>
      <c r="L254" t="s">
        <v>675</v>
      </c>
      <c r="M254" t="s">
        <v>677</v>
      </c>
      <c r="N254" t="s">
        <v>684</v>
      </c>
      <c r="O254" t="s">
        <v>690</v>
      </c>
      <c r="P254" t="s">
        <v>696</v>
      </c>
      <c r="Q254" s="6">
        <f>marketingdata[[#This Row],[Clicks]]/marketingdata[[#This Row],[Impressions]]</f>
        <v>8.1700554528650646E-2</v>
      </c>
      <c r="R254" s="6">
        <f>marketingdata[[#This Row],[Conversions]]/marketingdata[[#This Row],[Leads]]</f>
        <v>0.79487179487179482</v>
      </c>
      <c r="S254">
        <f>marketingdata[[#This Row],[Ad_Spend (£)]]/marketingdata[[#This Row],[Leads]]</f>
        <v>4.8623076923076924</v>
      </c>
      <c r="T254">
        <f>marketingdata[[#This Row],[Revenue (£)]]/marketingdata[[#This Row],[Ad_Spend (£)]]</f>
        <v>6.6209987871117439</v>
      </c>
      <c r="U254" t="str">
        <f>TEXT(marketingdata[[#This Row],[Date]],"mmm")</f>
        <v>Apr</v>
      </c>
    </row>
    <row r="255" spans="1:21" x14ac:dyDescent="0.3">
      <c r="A255" s="2">
        <v>45800</v>
      </c>
      <c r="B255" t="s">
        <v>21</v>
      </c>
      <c r="C255" t="s">
        <v>277</v>
      </c>
      <c r="D255" t="s">
        <v>654</v>
      </c>
      <c r="E255" t="s">
        <v>667</v>
      </c>
      <c r="F255">
        <v>278.37</v>
      </c>
      <c r="G255">
        <v>8294</v>
      </c>
      <c r="H255">
        <v>476</v>
      </c>
      <c r="I255">
        <v>34</v>
      </c>
      <c r="J255">
        <v>9</v>
      </c>
      <c r="K255">
        <v>1405.42</v>
      </c>
      <c r="L255" t="s">
        <v>675</v>
      </c>
      <c r="M255" t="s">
        <v>677</v>
      </c>
      <c r="N255" t="s">
        <v>681</v>
      </c>
      <c r="O255" t="s">
        <v>689</v>
      </c>
      <c r="P255" t="s">
        <v>695</v>
      </c>
      <c r="Q255" s="6">
        <f>marketingdata[[#This Row],[Clicks]]/marketingdata[[#This Row],[Impressions]]</f>
        <v>5.7390884977091876E-2</v>
      </c>
      <c r="R255" s="6">
        <f>marketingdata[[#This Row],[Conversions]]/marketingdata[[#This Row],[Leads]]</f>
        <v>0.26470588235294118</v>
      </c>
      <c r="S255">
        <f>marketingdata[[#This Row],[Ad_Spend (£)]]/marketingdata[[#This Row],[Leads]]</f>
        <v>8.1873529411764707</v>
      </c>
      <c r="T255">
        <f>marketingdata[[#This Row],[Revenue (£)]]/marketingdata[[#This Row],[Ad_Spend (£)]]</f>
        <v>5.0487480691166438</v>
      </c>
      <c r="U255" t="str">
        <f>TEXT(marketingdata[[#This Row],[Date]],"mmm")</f>
        <v>May</v>
      </c>
    </row>
    <row r="256" spans="1:21" x14ac:dyDescent="0.3">
      <c r="A256" s="2">
        <v>45776</v>
      </c>
      <c r="B256" t="s">
        <v>23</v>
      </c>
      <c r="C256" t="s">
        <v>278</v>
      </c>
      <c r="D256" t="s">
        <v>655</v>
      </c>
      <c r="E256" t="s">
        <v>659</v>
      </c>
      <c r="F256">
        <v>118.33</v>
      </c>
      <c r="G256">
        <v>21204</v>
      </c>
      <c r="H256">
        <v>346</v>
      </c>
      <c r="I256">
        <v>19</v>
      </c>
      <c r="J256">
        <v>10</v>
      </c>
      <c r="K256">
        <v>1354.51</v>
      </c>
      <c r="L256" t="s">
        <v>673</v>
      </c>
      <c r="M256" t="s">
        <v>679</v>
      </c>
      <c r="N256" t="s">
        <v>683</v>
      </c>
      <c r="O256" t="s">
        <v>690</v>
      </c>
      <c r="P256" t="s">
        <v>695</v>
      </c>
      <c r="Q256" s="6">
        <f>marketingdata[[#This Row],[Clicks]]/marketingdata[[#This Row],[Impressions]]</f>
        <v>1.6317675910205623E-2</v>
      </c>
      <c r="R256" s="6">
        <f>marketingdata[[#This Row],[Conversions]]/marketingdata[[#This Row],[Leads]]</f>
        <v>0.52631578947368418</v>
      </c>
      <c r="S256">
        <f>marketingdata[[#This Row],[Ad_Spend (£)]]/marketingdata[[#This Row],[Leads]]</f>
        <v>6.2278947368421056</v>
      </c>
      <c r="T256">
        <f>marketingdata[[#This Row],[Revenue (£)]]/marketingdata[[#This Row],[Ad_Spend (£)]]</f>
        <v>11.446885827769796</v>
      </c>
      <c r="U256" t="str">
        <f>TEXT(marketingdata[[#This Row],[Date]],"mmm")</f>
        <v>Apr</v>
      </c>
    </row>
    <row r="257" spans="1:21" x14ac:dyDescent="0.3">
      <c r="A257" s="2">
        <v>45796</v>
      </c>
      <c r="B257" t="s">
        <v>23</v>
      </c>
      <c r="C257" t="s">
        <v>279</v>
      </c>
      <c r="D257" t="s">
        <v>655</v>
      </c>
      <c r="E257" t="s">
        <v>665</v>
      </c>
      <c r="F257">
        <v>48.06</v>
      </c>
      <c r="G257">
        <v>19776</v>
      </c>
      <c r="H257">
        <v>1362</v>
      </c>
      <c r="I257">
        <v>40</v>
      </c>
      <c r="J257">
        <v>21</v>
      </c>
      <c r="K257">
        <v>1142.3499999999999</v>
      </c>
      <c r="L257" t="s">
        <v>672</v>
      </c>
      <c r="M257" t="s">
        <v>680</v>
      </c>
      <c r="N257" t="s">
        <v>683</v>
      </c>
      <c r="O257" t="s">
        <v>687</v>
      </c>
      <c r="P257" t="s">
        <v>695</v>
      </c>
      <c r="Q257" s="6">
        <f>marketingdata[[#This Row],[Clicks]]/marketingdata[[#This Row],[Impressions]]</f>
        <v>6.8871359223300968E-2</v>
      </c>
      <c r="R257" s="6">
        <f>marketingdata[[#This Row],[Conversions]]/marketingdata[[#This Row],[Leads]]</f>
        <v>0.52500000000000002</v>
      </c>
      <c r="S257">
        <f>marketingdata[[#This Row],[Ad_Spend (£)]]/marketingdata[[#This Row],[Leads]]</f>
        <v>1.2015</v>
      </c>
      <c r="T257">
        <f>marketingdata[[#This Row],[Revenue (£)]]/marketingdata[[#This Row],[Ad_Spend (£)]]</f>
        <v>23.769246774864751</v>
      </c>
      <c r="U257" t="str">
        <f>TEXT(marketingdata[[#This Row],[Date]],"mmm")</f>
        <v>May</v>
      </c>
    </row>
    <row r="258" spans="1:21" x14ac:dyDescent="0.3">
      <c r="A258" s="2">
        <v>45775</v>
      </c>
      <c r="B258" t="s">
        <v>20</v>
      </c>
      <c r="C258" t="s">
        <v>280</v>
      </c>
      <c r="D258" t="s">
        <v>654</v>
      </c>
      <c r="E258" t="s">
        <v>662</v>
      </c>
      <c r="F258">
        <v>28.17</v>
      </c>
      <c r="G258">
        <v>13788</v>
      </c>
      <c r="H258">
        <v>987</v>
      </c>
      <c r="I258">
        <v>20</v>
      </c>
      <c r="J258">
        <v>5</v>
      </c>
      <c r="K258">
        <v>351.5</v>
      </c>
      <c r="L258" t="s">
        <v>671</v>
      </c>
      <c r="M258" t="s">
        <v>679</v>
      </c>
      <c r="N258" t="s">
        <v>681</v>
      </c>
      <c r="O258" t="s">
        <v>694</v>
      </c>
      <c r="P258" t="s">
        <v>695</v>
      </c>
      <c r="Q258" s="6">
        <f>marketingdata[[#This Row],[Clicks]]/marketingdata[[#This Row],[Impressions]]</f>
        <v>7.15839860748477E-2</v>
      </c>
      <c r="R258" s="6">
        <f>marketingdata[[#This Row],[Conversions]]/marketingdata[[#This Row],[Leads]]</f>
        <v>0.25</v>
      </c>
      <c r="S258">
        <f>marketingdata[[#This Row],[Ad_Spend (£)]]/marketingdata[[#This Row],[Leads]]</f>
        <v>1.4085000000000001</v>
      </c>
      <c r="T258">
        <f>marketingdata[[#This Row],[Revenue (£)]]/marketingdata[[#This Row],[Ad_Spend (£)]]</f>
        <v>12.47781327653532</v>
      </c>
      <c r="U258" t="str">
        <f>TEXT(marketingdata[[#This Row],[Date]],"mmm")</f>
        <v>Apr</v>
      </c>
    </row>
    <row r="259" spans="1:21" x14ac:dyDescent="0.3">
      <c r="A259" s="2">
        <v>45836</v>
      </c>
      <c r="B259" t="s">
        <v>22</v>
      </c>
      <c r="C259" t="s">
        <v>227</v>
      </c>
      <c r="D259" t="s">
        <v>654</v>
      </c>
      <c r="E259" t="s">
        <v>669</v>
      </c>
      <c r="F259">
        <v>273.37</v>
      </c>
      <c r="G259">
        <v>27314</v>
      </c>
      <c r="H259">
        <v>572</v>
      </c>
      <c r="I259">
        <v>23</v>
      </c>
      <c r="J259">
        <v>5</v>
      </c>
      <c r="K259">
        <v>309.77999999999997</v>
      </c>
      <c r="L259" t="s">
        <v>673</v>
      </c>
      <c r="M259" t="s">
        <v>676</v>
      </c>
      <c r="N259" t="s">
        <v>681</v>
      </c>
      <c r="O259" t="s">
        <v>690</v>
      </c>
      <c r="P259" t="s">
        <v>698</v>
      </c>
      <c r="Q259" s="6">
        <f>marketingdata[[#This Row],[Clicks]]/marketingdata[[#This Row],[Impressions]]</f>
        <v>2.0941641648971224E-2</v>
      </c>
      <c r="R259" s="6">
        <f>marketingdata[[#This Row],[Conversions]]/marketingdata[[#This Row],[Leads]]</f>
        <v>0.21739130434782608</v>
      </c>
      <c r="S259">
        <f>marketingdata[[#This Row],[Ad_Spend (£)]]/marketingdata[[#This Row],[Leads]]</f>
        <v>11.885652173913044</v>
      </c>
      <c r="T259">
        <f>marketingdata[[#This Row],[Revenue (£)]]/marketingdata[[#This Row],[Ad_Spend (£)]]</f>
        <v>1.1331894501957054</v>
      </c>
      <c r="U259" t="str">
        <f>TEXT(marketingdata[[#This Row],[Date]],"mmm")</f>
        <v>Jun</v>
      </c>
    </row>
    <row r="260" spans="1:21" x14ac:dyDescent="0.3">
      <c r="A260" s="2">
        <v>45783</v>
      </c>
      <c r="B260" t="s">
        <v>24</v>
      </c>
      <c r="C260" t="s">
        <v>281</v>
      </c>
      <c r="D260" t="s">
        <v>654</v>
      </c>
      <c r="E260" t="s">
        <v>663</v>
      </c>
      <c r="F260">
        <v>163.33000000000001</v>
      </c>
      <c r="G260">
        <v>13022</v>
      </c>
      <c r="H260">
        <v>803</v>
      </c>
      <c r="I260">
        <v>16</v>
      </c>
      <c r="J260">
        <v>13</v>
      </c>
      <c r="K260">
        <v>2068.44</v>
      </c>
      <c r="L260" t="s">
        <v>675</v>
      </c>
      <c r="M260" t="s">
        <v>680</v>
      </c>
      <c r="N260" t="s">
        <v>683</v>
      </c>
      <c r="O260" t="s">
        <v>689</v>
      </c>
      <c r="P260" t="s">
        <v>695</v>
      </c>
      <c r="Q260" s="6">
        <f>marketingdata[[#This Row],[Clicks]]/marketingdata[[#This Row],[Impressions]]</f>
        <v>6.1664874827215478E-2</v>
      </c>
      <c r="R260" s="6">
        <f>marketingdata[[#This Row],[Conversions]]/marketingdata[[#This Row],[Leads]]</f>
        <v>0.8125</v>
      </c>
      <c r="S260">
        <f>marketingdata[[#This Row],[Ad_Spend (£)]]/marketingdata[[#This Row],[Leads]]</f>
        <v>10.208125000000001</v>
      </c>
      <c r="T260">
        <f>marketingdata[[#This Row],[Revenue (£)]]/marketingdata[[#This Row],[Ad_Spend (£)]]</f>
        <v>12.664176819935101</v>
      </c>
      <c r="U260" t="str">
        <f>TEXT(marketingdata[[#This Row],[Date]],"mmm")</f>
        <v>May</v>
      </c>
    </row>
    <row r="261" spans="1:21" x14ac:dyDescent="0.3">
      <c r="A261" s="2">
        <v>45786</v>
      </c>
      <c r="B261" t="s">
        <v>22</v>
      </c>
      <c r="C261" t="s">
        <v>282</v>
      </c>
      <c r="D261" t="s">
        <v>654</v>
      </c>
      <c r="E261" t="s">
        <v>667</v>
      </c>
      <c r="F261">
        <v>215.4</v>
      </c>
      <c r="G261">
        <v>8458</v>
      </c>
      <c r="H261">
        <v>592</v>
      </c>
      <c r="I261">
        <v>19</v>
      </c>
      <c r="J261">
        <v>2</v>
      </c>
      <c r="K261">
        <v>64.510000000000005</v>
      </c>
      <c r="L261" t="s">
        <v>671</v>
      </c>
      <c r="M261" t="s">
        <v>677</v>
      </c>
      <c r="N261" t="s">
        <v>681</v>
      </c>
      <c r="O261" t="s">
        <v>686</v>
      </c>
      <c r="P261" t="s">
        <v>698</v>
      </c>
      <c r="Q261" s="6">
        <f>marketingdata[[#This Row],[Clicks]]/marketingdata[[#This Row],[Impressions]]</f>
        <v>6.9992906124379292E-2</v>
      </c>
      <c r="R261" s="6">
        <f>marketingdata[[#This Row],[Conversions]]/marketingdata[[#This Row],[Leads]]</f>
        <v>0.10526315789473684</v>
      </c>
      <c r="S261">
        <f>marketingdata[[#This Row],[Ad_Spend (£)]]/marketingdata[[#This Row],[Leads]]</f>
        <v>11.336842105263159</v>
      </c>
      <c r="T261">
        <f>marketingdata[[#This Row],[Revenue (£)]]/marketingdata[[#This Row],[Ad_Spend (£)]]</f>
        <v>0.29948932219127206</v>
      </c>
      <c r="U261" t="str">
        <f>TEXT(marketingdata[[#This Row],[Date]],"mmm")</f>
        <v>May</v>
      </c>
    </row>
    <row r="262" spans="1:21" x14ac:dyDescent="0.3">
      <c r="A262" s="2">
        <v>45807</v>
      </c>
      <c r="B262" t="s">
        <v>22</v>
      </c>
      <c r="C262" t="s">
        <v>283</v>
      </c>
      <c r="D262" t="s">
        <v>655</v>
      </c>
      <c r="E262" t="s">
        <v>665</v>
      </c>
      <c r="F262">
        <v>69.05</v>
      </c>
      <c r="G262">
        <v>11783</v>
      </c>
      <c r="H262">
        <v>531</v>
      </c>
      <c r="I262">
        <v>25</v>
      </c>
      <c r="J262">
        <v>7</v>
      </c>
      <c r="K262">
        <v>899.36</v>
      </c>
      <c r="L262" t="s">
        <v>671</v>
      </c>
      <c r="M262" t="s">
        <v>680</v>
      </c>
      <c r="N262" t="s">
        <v>682</v>
      </c>
      <c r="O262" t="s">
        <v>686</v>
      </c>
      <c r="P262" t="s">
        <v>696</v>
      </c>
      <c r="Q262" s="6">
        <f>marketingdata[[#This Row],[Clicks]]/marketingdata[[#This Row],[Impressions]]</f>
        <v>4.5064924043112957E-2</v>
      </c>
      <c r="R262" s="6">
        <f>marketingdata[[#This Row],[Conversions]]/marketingdata[[#This Row],[Leads]]</f>
        <v>0.28000000000000003</v>
      </c>
      <c r="S262">
        <f>marketingdata[[#This Row],[Ad_Spend (£)]]/marketingdata[[#This Row],[Leads]]</f>
        <v>2.762</v>
      </c>
      <c r="T262">
        <f>marketingdata[[#This Row],[Revenue (£)]]/marketingdata[[#This Row],[Ad_Spend (£)]]</f>
        <v>13.024764663287474</v>
      </c>
      <c r="U262" t="str">
        <f>TEXT(marketingdata[[#This Row],[Date]],"mmm")</f>
        <v>May</v>
      </c>
    </row>
    <row r="263" spans="1:21" x14ac:dyDescent="0.3">
      <c r="A263" s="2">
        <v>45795</v>
      </c>
      <c r="B263" t="s">
        <v>24</v>
      </c>
      <c r="C263" t="s">
        <v>284</v>
      </c>
      <c r="D263" t="s">
        <v>655</v>
      </c>
      <c r="E263" t="s">
        <v>667</v>
      </c>
      <c r="F263">
        <v>32.32</v>
      </c>
      <c r="G263">
        <v>18654</v>
      </c>
      <c r="H263">
        <v>205</v>
      </c>
      <c r="I263">
        <v>12</v>
      </c>
      <c r="J263">
        <v>11</v>
      </c>
      <c r="K263">
        <v>866.39</v>
      </c>
      <c r="L263" t="s">
        <v>674</v>
      </c>
      <c r="M263" t="s">
        <v>677</v>
      </c>
      <c r="N263" t="s">
        <v>681</v>
      </c>
      <c r="O263" t="s">
        <v>692</v>
      </c>
      <c r="P263" t="s">
        <v>697</v>
      </c>
      <c r="Q263" s="6">
        <f>marketingdata[[#This Row],[Clicks]]/marketingdata[[#This Row],[Impressions]]</f>
        <v>1.0989600085772488E-2</v>
      </c>
      <c r="R263" s="6">
        <f>marketingdata[[#This Row],[Conversions]]/marketingdata[[#This Row],[Leads]]</f>
        <v>0.91666666666666663</v>
      </c>
      <c r="S263">
        <f>marketingdata[[#This Row],[Ad_Spend (£)]]/marketingdata[[#This Row],[Leads]]</f>
        <v>2.6933333333333334</v>
      </c>
      <c r="T263">
        <f>marketingdata[[#This Row],[Revenue (£)]]/marketingdata[[#This Row],[Ad_Spend (£)]]</f>
        <v>26.806621287128714</v>
      </c>
      <c r="U263" t="str">
        <f>TEXT(marketingdata[[#This Row],[Date]],"mmm")</f>
        <v>May</v>
      </c>
    </row>
    <row r="264" spans="1:21" x14ac:dyDescent="0.3">
      <c r="A264" s="2">
        <v>45753</v>
      </c>
      <c r="B264" t="s">
        <v>21</v>
      </c>
      <c r="C264" t="s">
        <v>285</v>
      </c>
      <c r="D264" t="s">
        <v>654</v>
      </c>
      <c r="E264" t="s">
        <v>660</v>
      </c>
      <c r="F264">
        <v>176.51</v>
      </c>
      <c r="G264">
        <v>27350</v>
      </c>
      <c r="H264">
        <v>373</v>
      </c>
      <c r="I264">
        <v>18</v>
      </c>
      <c r="J264">
        <v>9</v>
      </c>
      <c r="K264">
        <v>714.97</v>
      </c>
      <c r="L264" t="s">
        <v>675</v>
      </c>
      <c r="M264" t="s">
        <v>678</v>
      </c>
      <c r="N264" t="s">
        <v>681</v>
      </c>
      <c r="O264" t="s">
        <v>691</v>
      </c>
      <c r="P264" t="s">
        <v>698</v>
      </c>
      <c r="Q264" s="6">
        <f>marketingdata[[#This Row],[Clicks]]/marketingdata[[#This Row],[Impressions]]</f>
        <v>1.3638025594149908E-2</v>
      </c>
      <c r="R264" s="6">
        <f>marketingdata[[#This Row],[Conversions]]/marketingdata[[#This Row],[Leads]]</f>
        <v>0.5</v>
      </c>
      <c r="S264">
        <f>marketingdata[[#This Row],[Ad_Spend (£)]]/marketingdata[[#This Row],[Leads]]</f>
        <v>9.806111111111111</v>
      </c>
      <c r="T264">
        <f>marketingdata[[#This Row],[Revenue (£)]]/marketingdata[[#This Row],[Ad_Spend (£)]]</f>
        <v>4.050592034445641</v>
      </c>
      <c r="U264" t="str">
        <f>TEXT(marketingdata[[#This Row],[Date]],"mmm")</f>
        <v>Apr</v>
      </c>
    </row>
    <row r="265" spans="1:21" x14ac:dyDescent="0.3">
      <c r="A265" s="2">
        <v>45805</v>
      </c>
      <c r="B265" t="s">
        <v>20</v>
      </c>
      <c r="C265" t="s">
        <v>286</v>
      </c>
      <c r="D265" t="s">
        <v>655</v>
      </c>
      <c r="E265" t="s">
        <v>662</v>
      </c>
      <c r="F265">
        <v>68.27</v>
      </c>
      <c r="G265">
        <v>9779</v>
      </c>
      <c r="H265">
        <v>777</v>
      </c>
      <c r="I265">
        <v>45</v>
      </c>
      <c r="J265">
        <v>13</v>
      </c>
      <c r="K265">
        <v>1217.43</v>
      </c>
      <c r="L265" t="s">
        <v>673</v>
      </c>
      <c r="M265" t="s">
        <v>679</v>
      </c>
      <c r="N265" t="s">
        <v>681</v>
      </c>
      <c r="O265" t="s">
        <v>694</v>
      </c>
      <c r="P265" t="s">
        <v>695</v>
      </c>
      <c r="Q265" s="6">
        <f>marketingdata[[#This Row],[Clicks]]/marketingdata[[#This Row],[Impressions]]</f>
        <v>7.9455977093772376E-2</v>
      </c>
      <c r="R265" s="6">
        <f>marketingdata[[#This Row],[Conversions]]/marketingdata[[#This Row],[Leads]]</f>
        <v>0.28888888888888886</v>
      </c>
      <c r="S265">
        <f>marketingdata[[#This Row],[Ad_Spend (£)]]/marketingdata[[#This Row],[Leads]]</f>
        <v>1.5171111111111111</v>
      </c>
      <c r="T265">
        <f>marketingdata[[#This Row],[Revenue (£)]]/marketingdata[[#This Row],[Ad_Spend (£)]]</f>
        <v>17.83257653434891</v>
      </c>
      <c r="U265" t="str">
        <f>TEXT(marketingdata[[#This Row],[Date]],"mmm")</f>
        <v>May</v>
      </c>
    </row>
    <row r="266" spans="1:21" x14ac:dyDescent="0.3">
      <c r="A266" s="2">
        <v>45826</v>
      </c>
      <c r="B266" t="s">
        <v>20</v>
      </c>
      <c r="C266" t="s">
        <v>287</v>
      </c>
      <c r="D266" t="s">
        <v>654</v>
      </c>
      <c r="E266" t="s">
        <v>670</v>
      </c>
      <c r="F266">
        <v>268.85000000000002</v>
      </c>
      <c r="G266">
        <v>24963</v>
      </c>
      <c r="H266">
        <v>87</v>
      </c>
      <c r="I266">
        <v>41</v>
      </c>
      <c r="J266">
        <v>20</v>
      </c>
      <c r="K266">
        <v>3516.94</v>
      </c>
      <c r="L266" t="s">
        <v>671</v>
      </c>
      <c r="M266" t="s">
        <v>679</v>
      </c>
      <c r="N266" t="s">
        <v>682</v>
      </c>
      <c r="O266" t="s">
        <v>687</v>
      </c>
      <c r="P266" t="s">
        <v>699</v>
      </c>
      <c r="Q266" s="6">
        <f>marketingdata[[#This Row],[Clicks]]/marketingdata[[#This Row],[Impressions]]</f>
        <v>3.4851580338901575E-3</v>
      </c>
      <c r="R266" s="6">
        <f>marketingdata[[#This Row],[Conversions]]/marketingdata[[#This Row],[Leads]]</f>
        <v>0.48780487804878048</v>
      </c>
      <c r="S266">
        <f>marketingdata[[#This Row],[Ad_Spend (£)]]/marketingdata[[#This Row],[Leads]]</f>
        <v>6.557317073170732</v>
      </c>
      <c r="T266">
        <f>marketingdata[[#This Row],[Revenue (£)]]/marketingdata[[#This Row],[Ad_Spend (£)]]</f>
        <v>13.081420866654268</v>
      </c>
      <c r="U266" t="str">
        <f>TEXT(marketingdata[[#This Row],[Date]],"mmm")</f>
        <v>Jun</v>
      </c>
    </row>
    <row r="267" spans="1:21" x14ac:dyDescent="0.3">
      <c r="A267" s="2">
        <v>45812</v>
      </c>
      <c r="B267" t="s">
        <v>22</v>
      </c>
      <c r="C267" t="s">
        <v>288</v>
      </c>
      <c r="D267" t="s">
        <v>654</v>
      </c>
      <c r="E267" t="s">
        <v>663</v>
      </c>
      <c r="F267">
        <v>29.93</v>
      </c>
      <c r="G267">
        <v>11277</v>
      </c>
      <c r="H267">
        <v>830</v>
      </c>
      <c r="I267">
        <v>21</v>
      </c>
      <c r="J267">
        <v>19</v>
      </c>
      <c r="K267">
        <v>758.2</v>
      </c>
      <c r="L267" t="s">
        <v>675</v>
      </c>
      <c r="M267" t="s">
        <v>680</v>
      </c>
      <c r="N267" t="s">
        <v>682</v>
      </c>
      <c r="O267" t="s">
        <v>689</v>
      </c>
      <c r="P267" t="s">
        <v>699</v>
      </c>
      <c r="Q267" s="6">
        <f>marketingdata[[#This Row],[Clicks]]/marketingdata[[#This Row],[Impressions]]</f>
        <v>7.3601135053649014E-2</v>
      </c>
      <c r="R267" s="6">
        <f>marketingdata[[#This Row],[Conversions]]/marketingdata[[#This Row],[Leads]]</f>
        <v>0.90476190476190477</v>
      </c>
      <c r="S267">
        <f>marketingdata[[#This Row],[Ad_Spend (£)]]/marketingdata[[#This Row],[Leads]]</f>
        <v>1.4252380952380952</v>
      </c>
      <c r="T267">
        <f>marketingdata[[#This Row],[Revenue (£)]]/marketingdata[[#This Row],[Ad_Spend (£)]]</f>
        <v>25.332442365519547</v>
      </c>
      <c r="U267" t="str">
        <f>TEXT(marketingdata[[#This Row],[Date]],"mmm")</f>
        <v>Jun</v>
      </c>
    </row>
    <row r="268" spans="1:21" x14ac:dyDescent="0.3">
      <c r="A268" s="2">
        <v>45824</v>
      </c>
      <c r="B268" t="s">
        <v>20</v>
      </c>
      <c r="C268" t="s">
        <v>289</v>
      </c>
      <c r="D268" t="s">
        <v>654</v>
      </c>
      <c r="E268" t="s">
        <v>666</v>
      </c>
      <c r="F268">
        <v>89.72</v>
      </c>
      <c r="G268">
        <v>23749</v>
      </c>
      <c r="H268">
        <v>2212</v>
      </c>
      <c r="I268">
        <v>32</v>
      </c>
      <c r="J268">
        <v>1</v>
      </c>
      <c r="K268">
        <v>73.59</v>
      </c>
      <c r="L268" t="s">
        <v>673</v>
      </c>
      <c r="M268" t="s">
        <v>676</v>
      </c>
      <c r="N268" t="s">
        <v>681</v>
      </c>
      <c r="O268" t="s">
        <v>692</v>
      </c>
      <c r="P268" t="s">
        <v>695</v>
      </c>
      <c r="Q268" s="6">
        <f>marketingdata[[#This Row],[Clicks]]/marketingdata[[#This Row],[Impressions]]</f>
        <v>9.3140763821634595E-2</v>
      </c>
      <c r="R268" s="6">
        <f>marketingdata[[#This Row],[Conversions]]/marketingdata[[#This Row],[Leads]]</f>
        <v>3.125E-2</v>
      </c>
      <c r="S268">
        <f>marketingdata[[#This Row],[Ad_Spend (£)]]/marketingdata[[#This Row],[Leads]]</f>
        <v>2.80375</v>
      </c>
      <c r="T268">
        <f>marketingdata[[#This Row],[Revenue (£)]]/marketingdata[[#This Row],[Ad_Spend (£)]]</f>
        <v>0.82021845742309407</v>
      </c>
      <c r="U268" t="str">
        <f>TEXT(marketingdata[[#This Row],[Date]],"mmm")</f>
        <v>Jun</v>
      </c>
    </row>
    <row r="269" spans="1:21" x14ac:dyDescent="0.3">
      <c r="A269" s="2">
        <v>45770</v>
      </c>
      <c r="B269" t="s">
        <v>20</v>
      </c>
      <c r="C269" t="s">
        <v>290</v>
      </c>
      <c r="D269" t="s">
        <v>655</v>
      </c>
      <c r="E269" t="s">
        <v>665</v>
      </c>
      <c r="F269">
        <v>63.55</v>
      </c>
      <c r="G269">
        <v>18550</v>
      </c>
      <c r="H269">
        <v>827</v>
      </c>
      <c r="I269">
        <v>42</v>
      </c>
      <c r="J269">
        <v>14</v>
      </c>
      <c r="K269">
        <v>1285.47</v>
      </c>
      <c r="L269" t="s">
        <v>671</v>
      </c>
      <c r="M269" t="s">
        <v>680</v>
      </c>
      <c r="N269" t="s">
        <v>684</v>
      </c>
      <c r="O269" t="s">
        <v>687</v>
      </c>
      <c r="P269" t="s">
        <v>697</v>
      </c>
      <c r="Q269" s="6">
        <f>marketingdata[[#This Row],[Clicks]]/marketingdata[[#This Row],[Impressions]]</f>
        <v>4.45822102425876E-2</v>
      </c>
      <c r="R269" s="6">
        <f>marketingdata[[#This Row],[Conversions]]/marketingdata[[#This Row],[Leads]]</f>
        <v>0.33333333333333331</v>
      </c>
      <c r="S269">
        <f>marketingdata[[#This Row],[Ad_Spend (£)]]/marketingdata[[#This Row],[Leads]]</f>
        <v>1.513095238095238</v>
      </c>
      <c r="T269">
        <f>marketingdata[[#This Row],[Revenue (£)]]/marketingdata[[#This Row],[Ad_Spend (£)]]</f>
        <v>20.227694728560191</v>
      </c>
      <c r="U269" t="str">
        <f>TEXT(marketingdata[[#This Row],[Date]],"mmm")</f>
        <v>Apr</v>
      </c>
    </row>
    <row r="270" spans="1:21" x14ac:dyDescent="0.3">
      <c r="A270" s="2">
        <v>45829</v>
      </c>
      <c r="B270" t="s">
        <v>23</v>
      </c>
      <c r="C270" t="s">
        <v>130</v>
      </c>
      <c r="D270" t="s">
        <v>654</v>
      </c>
      <c r="E270" t="s">
        <v>662</v>
      </c>
      <c r="F270">
        <v>79.55</v>
      </c>
      <c r="G270">
        <v>26450</v>
      </c>
      <c r="H270">
        <v>668</v>
      </c>
      <c r="I270">
        <v>12</v>
      </c>
      <c r="J270">
        <v>0</v>
      </c>
      <c r="K270">
        <v>0</v>
      </c>
      <c r="L270" t="s">
        <v>672</v>
      </c>
      <c r="M270" t="s">
        <v>679</v>
      </c>
      <c r="N270" t="s">
        <v>681</v>
      </c>
      <c r="O270" t="s">
        <v>692</v>
      </c>
      <c r="P270" t="s">
        <v>699</v>
      </c>
      <c r="Q270" s="6">
        <f>marketingdata[[#This Row],[Clicks]]/marketingdata[[#This Row],[Impressions]]</f>
        <v>2.5255198487712665E-2</v>
      </c>
      <c r="R270" s="6">
        <f>marketingdata[[#This Row],[Conversions]]/marketingdata[[#This Row],[Leads]]</f>
        <v>0</v>
      </c>
      <c r="S270">
        <f>marketingdata[[#This Row],[Ad_Spend (£)]]/marketingdata[[#This Row],[Leads]]</f>
        <v>6.6291666666666664</v>
      </c>
      <c r="T270">
        <f>marketingdata[[#This Row],[Revenue (£)]]/marketingdata[[#This Row],[Ad_Spend (£)]]</f>
        <v>0</v>
      </c>
      <c r="U270" t="str">
        <f>TEXT(marketingdata[[#This Row],[Date]],"mmm")</f>
        <v>Jun</v>
      </c>
    </row>
    <row r="271" spans="1:21" x14ac:dyDescent="0.3">
      <c r="A271" s="2">
        <v>45820</v>
      </c>
      <c r="B271" t="s">
        <v>23</v>
      </c>
      <c r="C271" t="s">
        <v>291</v>
      </c>
      <c r="D271" t="s">
        <v>654</v>
      </c>
      <c r="E271" t="s">
        <v>667</v>
      </c>
      <c r="F271">
        <v>104.91</v>
      </c>
      <c r="G271">
        <v>12799</v>
      </c>
      <c r="H271">
        <v>577</v>
      </c>
      <c r="I271">
        <v>45</v>
      </c>
      <c r="J271">
        <v>3</v>
      </c>
      <c r="K271">
        <v>544.27</v>
      </c>
      <c r="L271" t="s">
        <v>673</v>
      </c>
      <c r="M271" t="s">
        <v>677</v>
      </c>
      <c r="N271" t="s">
        <v>682</v>
      </c>
      <c r="O271" t="s">
        <v>694</v>
      </c>
      <c r="P271" t="s">
        <v>697</v>
      </c>
      <c r="Q271" s="6">
        <f>marketingdata[[#This Row],[Clicks]]/marketingdata[[#This Row],[Impressions]]</f>
        <v>4.5081647003672162E-2</v>
      </c>
      <c r="R271" s="6">
        <f>marketingdata[[#This Row],[Conversions]]/marketingdata[[#This Row],[Leads]]</f>
        <v>6.6666666666666666E-2</v>
      </c>
      <c r="S271">
        <f>marketingdata[[#This Row],[Ad_Spend (£)]]/marketingdata[[#This Row],[Leads]]</f>
        <v>2.3313333333333333</v>
      </c>
      <c r="T271">
        <f>marketingdata[[#This Row],[Revenue (£)]]/marketingdata[[#This Row],[Ad_Spend (£)]]</f>
        <v>5.1879706415022397</v>
      </c>
      <c r="U271" t="str">
        <f>TEXT(marketingdata[[#This Row],[Date]],"mmm")</f>
        <v>Jun</v>
      </c>
    </row>
    <row r="272" spans="1:21" x14ac:dyDescent="0.3">
      <c r="A272" s="2">
        <v>45837</v>
      </c>
      <c r="B272" t="s">
        <v>21</v>
      </c>
      <c r="C272" t="s">
        <v>292</v>
      </c>
      <c r="D272" t="s">
        <v>654</v>
      </c>
      <c r="E272" t="s">
        <v>668</v>
      </c>
      <c r="F272">
        <v>77.27</v>
      </c>
      <c r="G272">
        <v>5415</v>
      </c>
      <c r="H272">
        <v>356</v>
      </c>
      <c r="I272">
        <v>28</v>
      </c>
      <c r="J272">
        <v>26</v>
      </c>
      <c r="K272">
        <v>2919.38</v>
      </c>
      <c r="L272" t="s">
        <v>673</v>
      </c>
      <c r="M272" t="s">
        <v>680</v>
      </c>
      <c r="N272" t="s">
        <v>682</v>
      </c>
      <c r="O272" t="s">
        <v>689</v>
      </c>
      <c r="P272" t="s">
        <v>696</v>
      </c>
      <c r="Q272" s="6">
        <f>marketingdata[[#This Row],[Clicks]]/marketingdata[[#This Row],[Impressions]]</f>
        <v>6.5743305632502302E-2</v>
      </c>
      <c r="R272" s="6">
        <f>marketingdata[[#This Row],[Conversions]]/marketingdata[[#This Row],[Leads]]</f>
        <v>0.9285714285714286</v>
      </c>
      <c r="S272">
        <f>marketingdata[[#This Row],[Ad_Spend (£)]]/marketingdata[[#This Row],[Leads]]</f>
        <v>2.7596428571428571</v>
      </c>
      <c r="T272">
        <f>marketingdata[[#This Row],[Revenue (£)]]/marketingdata[[#This Row],[Ad_Spend (£)]]</f>
        <v>37.78154523100816</v>
      </c>
      <c r="U272" t="str">
        <f>TEXT(marketingdata[[#This Row],[Date]],"mmm")</f>
        <v>Jun</v>
      </c>
    </row>
    <row r="273" spans="1:21" x14ac:dyDescent="0.3">
      <c r="A273" s="2">
        <v>45776</v>
      </c>
      <c r="B273" t="s">
        <v>24</v>
      </c>
      <c r="C273" t="s">
        <v>293</v>
      </c>
      <c r="D273" t="s">
        <v>654</v>
      </c>
      <c r="E273" t="s">
        <v>669</v>
      </c>
      <c r="F273">
        <v>168.4</v>
      </c>
      <c r="G273">
        <v>4509</v>
      </c>
      <c r="H273">
        <v>185</v>
      </c>
      <c r="I273">
        <v>28</v>
      </c>
      <c r="J273">
        <v>19</v>
      </c>
      <c r="K273">
        <v>2662.55</v>
      </c>
      <c r="L273" t="s">
        <v>671</v>
      </c>
      <c r="M273" t="s">
        <v>676</v>
      </c>
      <c r="N273" t="s">
        <v>682</v>
      </c>
      <c r="O273" t="s">
        <v>690</v>
      </c>
      <c r="P273" t="s">
        <v>698</v>
      </c>
      <c r="Q273" s="6">
        <f>marketingdata[[#This Row],[Clicks]]/marketingdata[[#This Row],[Impressions]]</f>
        <v>4.1029053005100909E-2</v>
      </c>
      <c r="R273" s="6">
        <f>marketingdata[[#This Row],[Conversions]]/marketingdata[[#This Row],[Leads]]</f>
        <v>0.6785714285714286</v>
      </c>
      <c r="S273">
        <f>marketingdata[[#This Row],[Ad_Spend (£)]]/marketingdata[[#This Row],[Leads]]</f>
        <v>6.0142857142857142</v>
      </c>
      <c r="T273">
        <f>marketingdata[[#This Row],[Revenue (£)]]/marketingdata[[#This Row],[Ad_Spend (£)]]</f>
        <v>15.810866983372922</v>
      </c>
      <c r="U273" t="str">
        <f>TEXT(marketingdata[[#This Row],[Date]],"mmm")</f>
        <v>Apr</v>
      </c>
    </row>
    <row r="274" spans="1:21" x14ac:dyDescent="0.3">
      <c r="A274" s="2">
        <v>45779</v>
      </c>
      <c r="B274" t="s">
        <v>21</v>
      </c>
      <c r="C274" t="s">
        <v>294</v>
      </c>
      <c r="D274" t="s">
        <v>654</v>
      </c>
      <c r="E274" t="s">
        <v>661</v>
      </c>
      <c r="F274">
        <v>73.819999999999993</v>
      </c>
      <c r="G274">
        <v>10561</v>
      </c>
      <c r="H274">
        <v>657</v>
      </c>
      <c r="I274">
        <v>50</v>
      </c>
      <c r="J274">
        <v>16</v>
      </c>
      <c r="K274">
        <v>2392.09</v>
      </c>
      <c r="L274" t="s">
        <v>673</v>
      </c>
      <c r="M274" t="s">
        <v>677</v>
      </c>
      <c r="N274" t="s">
        <v>683</v>
      </c>
      <c r="O274" t="s">
        <v>691</v>
      </c>
      <c r="P274" t="s">
        <v>698</v>
      </c>
      <c r="Q274" s="6">
        <f>marketingdata[[#This Row],[Clicks]]/marketingdata[[#This Row],[Impressions]]</f>
        <v>6.2210017990720574E-2</v>
      </c>
      <c r="R274" s="6">
        <f>marketingdata[[#This Row],[Conversions]]/marketingdata[[#This Row],[Leads]]</f>
        <v>0.32</v>
      </c>
      <c r="S274">
        <f>marketingdata[[#This Row],[Ad_Spend (£)]]/marketingdata[[#This Row],[Leads]]</f>
        <v>1.4763999999999999</v>
      </c>
      <c r="T274">
        <f>marketingdata[[#This Row],[Revenue (£)]]/marketingdata[[#This Row],[Ad_Spend (£)]]</f>
        <v>32.404361961528046</v>
      </c>
      <c r="U274" t="str">
        <f>TEXT(marketingdata[[#This Row],[Date]],"mmm")</f>
        <v>May</v>
      </c>
    </row>
    <row r="275" spans="1:21" x14ac:dyDescent="0.3">
      <c r="A275" s="2">
        <v>45824</v>
      </c>
      <c r="B275" t="s">
        <v>24</v>
      </c>
      <c r="C275" t="s">
        <v>295</v>
      </c>
      <c r="D275" t="s">
        <v>654</v>
      </c>
      <c r="E275" t="s">
        <v>665</v>
      </c>
      <c r="F275">
        <v>210.41</v>
      </c>
      <c r="G275">
        <v>21474</v>
      </c>
      <c r="H275">
        <v>96</v>
      </c>
      <c r="I275">
        <v>18</v>
      </c>
      <c r="J275">
        <v>2</v>
      </c>
      <c r="K275">
        <v>211.51</v>
      </c>
      <c r="L275" t="s">
        <v>674</v>
      </c>
      <c r="M275" t="s">
        <v>680</v>
      </c>
      <c r="N275" t="s">
        <v>684</v>
      </c>
      <c r="O275" t="s">
        <v>690</v>
      </c>
      <c r="P275" t="s">
        <v>697</v>
      </c>
      <c r="Q275" s="6">
        <f>marketingdata[[#This Row],[Clicks]]/marketingdata[[#This Row],[Impressions]]</f>
        <v>4.4705224923162895E-3</v>
      </c>
      <c r="R275" s="6">
        <f>marketingdata[[#This Row],[Conversions]]/marketingdata[[#This Row],[Leads]]</f>
        <v>0.1111111111111111</v>
      </c>
      <c r="S275">
        <f>marketingdata[[#This Row],[Ad_Spend (£)]]/marketingdata[[#This Row],[Leads]]</f>
        <v>11.689444444444444</v>
      </c>
      <c r="T275">
        <f>marketingdata[[#This Row],[Revenue (£)]]/marketingdata[[#This Row],[Ad_Spend (£)]]</f>
        <v>1.0052278884083456</v>
      </c>
      <c r="U275" t="str">
        <f>TEXT(marketingdata[[#This Row],[Date]],"mmm")</f>
        <v>Jun</v>
      </c>
    </row>
    <row r="276" spans="1:21" x14ac:dyDescent="0.3">
      <c r="A276" s="2">
        <v>45809</v>
      </c>
      <c r="B276" t="s">
        <v>24</v>
      </c>
      <c r="C276" t="s">
        <v>296</v>
      </c>
      <c r="D276" t="s">
        <v>655</v>
      </c>
      <c r="E276" t="s">
        <v>660</v>
      </c>
      <c r="F276">
        <v>105.62</v>
      </c>
      <c r="G276">
        <v>3293</v>
      </c>
      <c r="H276">
        <v>327</v>
      </c>
      <c r="I276">
        <v>10</v>
      </c>
      <c r="J276">
        <v>2</v>
      </c>
      <c r="K276">
        <v>155.41</v>
      </c>
      <c r="L276" t="s">
        <v>674</v>
      </c>
      <c r="M276" t="s">
        <v>678</v>
      </c>
      <c r="N276" t="s">
        <v>681</v>
      </c>
      <c r="O276" t="s">
        <v>688</v>
      </c>
      <c r="P276" t="s">
        <v>695</v>
      </c>
      <c r="Q276" s="6">
        <f>marketingdata[[#This Row],[Clicks]]/marketingdata[[#This Row],[Impressions]]</f>
        <v>9.9301548739750986E-2</v>
      </c>
      <c r="R276" s="6">
        <f>marketingdata[[#This Row],[Conversions]]/marketingdata[[#This Row],[Leads]]</f>
        <v>0.2</v>
      </c>
      <c r="S276">
        <f>marketingdata[[#This Row],[Ad_Spend (£)]]/marketingdata[[#This Row],[Leads]]</f>
        <v>10.562000000000001</v>
      </c>
      <c r="T276">
        <f>marketingdata[[#This Row],[Revenue (£)]]/marketingdata[[#This Row],[Ad_Spend (£)]]</f>
        <v>1.4714069305055859</v>
      </c>
      <c r="U276" t="str">
        <f>TEXT(marketingdata[[#This Row],[Date]],"mmm")</f>
        <v>Jun</v>
      </c>
    </row>
    <row r="277" spans="1:21" x14ac:dyDescent="0.3">
      <c r="A277" s="2">
        <v>45785</v>
      </c>
      <c r="B277" t="s">
        <v>22</v>
      </c>
      <c r="C277" t="s">
        <v>297</v>
      </c>
      <c r="D277" t="s">
        <v>655</v>
      </c>
      <c r="E277" t="s">
        <v>658</v>
      </c>
      <c r="F277">
        <v>26.87</v>
      </c>
      <c r="G277">
        <v>9969</v>
      </c>
      <c r="H277">
        <v>104</v>
      </c>
      <c r="I277">
        <v>32</v>
      </c>
      <c r="J277">
        <v>19</v>
      </c>
      <c r="K277">
        <v>2063.2399999999998</v>
      </c>
      <c r="L277" t="s">
        <v>673</v>
      </c>
      <c r="M277" t="s">
        <v>678</v>
      </c>
      <c r="N277" t="s">
        <v>681</v>
      </c>
      <c r="O277" t="s">
        <v>687</v>
      </c>
      <c r="P277" t="s">
        <v>699</v>
      </c>
      <c r="Q277" s="6">
        <f>marketingdata[[#This Row],[Clicks]]/marketingdata[[#This Row],[Impressions]]</f>
        <v>1.0432340254789849E-2</v>
      </c>
      <c r="R277" s="6">
        <f>marketingdata[[#This Row],[Conversions]]/marketingdata[[#This Row],[Leads]]</f>
        <v>0.59375</v>
      </c>
      <c r="S277">
        <f>marketingdata[[#This Row],[Ad_Spend (£)]]/marketingdata[[#This Row],[Leads]]</f>
        <v>0.83968750000000003</v>
      </c>
      <c r="T277">
        <f>marketingdata[[#This Row],[Revenue (£)]]/marketingdata[[#This Row],[Ad_Spend (£)]]</f>
        <v>76.786006698920716</v>
      </c>
      <c r="U277" t="str">
        <f>TEXT(marketingdata[[#This Row],[Date]],"mmm")</f>
        <v>May</v>
      </c>
    </row>
    <row r="278" spans="1:21" x14ac:dyDescent="0.3">
      <c r="A278" s="2">
        <v>45835</v>
      </c>
      <c r="B278" t="s">
        <v>22</v>
      </c>
      <c r="C278" t="s">
        <v>298</v>
      </c>
      <c r="D278" t="s">
        <v>655</v>
      </c>
      <c r="E278" t="s">
        <v>670</v>
      </c>
      <c r="F278">
        <v>21.68</v>
      </c>
      <c r="G278">
        <v>7416</v>
      </c>
      <c r="H278">
        <v>357</v>
      </c>
      <c r="I278">
        <v>22</v>
      </c>
      <c r="J278">
        <v>3</v>
      </c>
      <c r="K278">
        <v>541.49</v>
      </c>
      <c r="L278" t="s">
        <v>671</v>
      </c>
      <c r="M278" t="s">
        <v>679</v>
      </c>
      <c r="N278" t="s">
        <v>681</v>
      </c>
      <c r="O278" t="s">
        <v>685</v>
      </c>
      <c r="P278" t="s">
        <v>698</v>
      </c>
      <c r="Q278" s="6">
        <f>marketingdata[[#This Row],[Clicks]]/marketingdata[[#This Row],[Impressions]]</f>
        <v>4.8139158576051777E-2</v>
      </c>
      <c r="R278" s="6">
        <f>marketingdata[[#This Row],[Conversions]]/marketingdata[[#This Row],[Leads]]</f>
        <v>0.13636363636363635</v>
      </c>
      <c r="S278">
        <f>marketingdata[[#This Row],[Ad_Spend (£)]]/marketingdata[[#This Row],[Leads]]</f>
        <v>0.98545454545454547</v>
      </c>
      <c r="T278">
        <f>marketingdata[[#This Row],[Revenue (£)]]/marketingdata[[#This Row],[Ad_Spend (£)]]</f>
        <v>24.976476014760149</v>
      </c>
      <c r="U278" t="str">
        <f>TEXT(marketingdata[[#This Row],[Date]],"mmm")</f>
        <v>Jun</v>
      </c>
    </row>
    <row r="279" spans="1:21" x14ac:dyDescent="0.3">
      <c r="A279" s="2">
        <v>45796</v>
      </c>
      <c r="B279" t="s">
        <v>20</v>
      </c>
      <c r="C279" t="s">
        <v>299</v>
      </c>
      <c r="D279" t="s">
        <v>654</v>
      </c>
      <c r="E279" t="s">
        <v>668</v>
      </c>
      <c r="F279">
        <v>159.47999999999999</v>
      </c>
      <c r="G279">
        <v>16696</v>
      </c>
      <c r="H279">
        <v>1283</v>
      </c>
      <c r="I279">
        <v>38</v>
      </c>
      <c r="J279">
        <v>1</v>
      </c>
      <c r="K279">
        <v>145.94999999999999</v>
      </c>
      <c r="L279" t="s">
        <v>674</v>
      </c>
      <c r="M279" t="s">
        <v>680</v>
      </c>
      <c r="N279" t="s">
        <v>684</v>
      </c>
      <c r="O279" t="s">
        <v>690</v>
      </c>
      <c r="P279" t="s">
        <v>696</v>
      </c>
      <c r="Q279" s="6">
        <f>marketingdata[[#This Row],[Clicks]]/marketingdata[[#This Row],[Impressions]]</f>
        <v>7.6844753234307617E-2</v>
      </c>
      <c r="R279" s="6">
        <f>marketingdata[[#This Row],[Conversions]]/marketingdata[[#This Row],[Leads]]</f>
        <v>2.6315789473684209E-2</v>
      </c>
      <c r="S279">
        <f>marketingdata[[#This Row],[Ad_Spend (£)]]/marketingdata[[#This Row],[Leads]]</f>
        <v>4.1968421052631575</v>
      </c>
      <c r="T279">
        <f>marketingdata[[#This Row],[Revenue (£)]]/marketingdata[[#This Row],[Ad_Spend (£)]]</f>
        <v>0.91516177577125657</v>
      </c>
      <c r="U279" t="str">
        <f>TEXT(marketingdata[[#This Row],[Date]],"mmm")</f>
        <v>May</v>
      </c>
    </row>
    <row r="280" spans="1:21" x14ac:dyDescent="0.3">
      <c r="A280" s="2">
        <v>45781</v>
      </c>
      <c r="B280" t="s">
        <v>24</v>
      </c>
      <c r="C280" t="s">
        <v>300</v>
      </c>
      <c r="D280" t="s">
        <v>654</v>
      </c>
      <c r="E280" t="s">
        <v>662</v>
      </c>
      <c r="F280">
        <v>256.48</v>
      </c>
      <c r="G280">
        <v>9760</v>
      </c>
      <c r="H280">
        <v>233</v>
      </c>
      <c r="I280">
        <v>49</v>
      </c>
      <c r="J280">
        <v>27</v>
      </c>
      <c r="K280">
        <v>5261.75</v>
      </c>
      <c r="L280" t="s">
        <v>674</v>
      </c>
      <c r="M280" t="s">
        <v>679</v>
      </c>
      <c r="N280" t="s">
        <v>683</v>
      </c>
      <c r="O280" t="s">
        <v>694</v>
      </c>
      <c r="P280" t="s">
        <v>696</v>
      </c>
      <c r="Q280" s="6">
        <f>marketingdata[[#This Row],[Clicks]]/marketingdata[[#This Row],[Impressions]]</f>
        <v>2.3872950819672133E-2</v>
      </c>
      <c r="R280" s="6">
        <f>marketingdata[[#This Row],[Conversions]]/marketingdata[[#This Row],[Leads]]</f>
        <v>0.55102040816326525</v>
      </c>
      <c r="S280">
        <f>marketingdata[[#This Row],[Ad_Spend (£)]]/marketingdata[[#This Row],[Leads]]</f>
        <v>5.2342857142857149</v>
      </c>
      <c r="T280">
        <f>marketingdata[[#This Row],[Revenue (£)]]/marketingdata[[#This Row],[Ad_Spend (£)]]</f>
        <v>20.515244853399874</v>
      </c>
      <c r="U280" t="str">
        <f>TEXT(marketingdata[[#This Row],[Date]],"mmm")</f>
        <v>May</v>
      </c>
    </row>
    <row r="281" spans="1:21" x14ac:dyDescent="0.3">
      <c r="A281" s="2">
        <v>45769</v>
      </c>
      <c r="B281" t="s">
        <v>23</v>
      </c>
      <c r="C281" t="s">
        <v>301</v>
      </c>
      <c r="D281" t="s">
        <v>655</v>
      </c>
      <c r="E281" t="s">
        <v>669</v>
      </c>
      <c r="F281">
        <v>239.5</v>
      </c>
      <c r="G281">
        <v>10242</v>
      </c>
      <c r="H281">
        <v>829</v>
      </c>
      <c r="I281">
        <v>22</v>
      </c>
      <c r="J281">
        <v>10</v>
      </c>
      <c r="K281">
        <v>1206.58</v>
      </c>
      <c r="L281" t="s">
        <v>672</v>
      </c>
      <c r="M281" t="s">
        <v>676</v>
      </c>
      <c r="N281" t="s">
        <v>683</v>
      </c>
      <c r="O281" t="s">
        <v>688</v>
      </c>
      <c r="P281" t="s">
        <v>697</v>
      </c>
      <c r="Q281" s="6">
        <f>marketingdata[[#This Row],[Clicks]]/marketingdata[[#This Row],[Impressions]]</f>
        <v>8.0941222417496586E-2</v>
      </c>
      <c r="R281" s="6">
        <f>marketingdata[[#This Row],[Conversions]]/marketingdata[[#This Row],[Leads]]</f>
        <v>0.45454545454545453</v>
      </c>
      <c r="S281">
        <f>marketingdata[[#This Row],[Ad_Spend (£)]]/marketingdata[[#This Row],[Leads]]</f>
        <v>10.886363636363637</v>
      </c>
      <c r="T281">
        <f>marketingdata[[#This Row],[Revenue (£)]]/marketingdata[[#This Row],[Ad_Spend (£)]]</f>
        <v>5.0379123173277662</v>
      </c>
      <c r="U281" t="str">
        <f>TEXT(marketingdata[[#This Row],[Date]],"mmm")</f>
        <v>Apr</v>
      </c>
    </row>
    <row r="282" spans="1:21" x14ac:dyDescent="0.3">
      <c r="A282" s="2">
        <v>45771</v>
      </c>
      <c r="B282" t="s">
        <v>20</v>
      </c>
      <c r="C282" t="s">
        <v>302</v>
      </c>
      <c r="D282" t="s">
        <v>655</v>
      </c>
      <c r="E282" t="s">
        <v>664</v>
      </c>
      <c r="F282">
        <v>238.12</v>
      </c>
      <c r="G282">
        <v>3034</v>
      </c>
      <c r="H282">
        <v>243</v>
      </c>
      <c r="I282">
        <v>20</v>
      </c>
      <c r="J282">
        <v>0</v>
      </c>
      <c r="K282">
        <v>0</v>
      </c>
      <c r="L282" t="s">
        <v>671</v>
      </c>
      <c r="M282" t="s">
        <v>678</v>
      </c>
      <c r="N282" t="s">
        <v>684</v>
      </c>
      <c r="O282" t="s">
        <v>687</v>
      </c>
      <c r="P282" t="s">
        <v>697</v>
      </c>
      <c r="Q282" s="6">
        <f>marketingdata[[#This Row],[Clicks]]/marketingdata[[#This Row],[Impressions]]</f>
        <v>8.0092287409360585E-2</v>
      </c>
      <c r="R282" s="6">
        <f>marketingdata[[#This Row],[Conversions]]/marketingdata[[#This Row],[Leads]]</f>
        <v>0</v>
      </c>
      <c r="S282">
        <f>marketingdata[[#This Row],[Ad_Spend (£)]]/marketingdata[[#This Row],[Leads]]</f>
        <v>11.906000000000001</v>
      </c>
      <c r="T282">
        <f>marketingdata[[#This Row],[Revenue (£)]]/marketingdata[[#This Row],[Ad_Spend (£)]]</f>
        <v>0</v>
      </c>
      <c r="U282" t="str">
        <f>TEXT(marketingdata[[#This Row],[Date]],"mmm")</f>
        <v>Apr</v>
      </c>
    </row>
    <row r="283" spans="1:21" x14ac:dyDescent="0.3">
      <c r="A283" s="2">
        <v>45828</v>
      </c>
      <c r="B283" t="s">
        <v>20</v>
      </c>
      <c r="C283" t="s">
        <v>303</v>
      </c>
      <c r="D283" t="s">
        <v>654</v>
      </c>
      <c r="E283" t="s">
        <v>670</v>
      </c>
      <c r="F283">
        <v>158.91999999999999</v>
      </c>
      <c r="G283">
        <v>8158</v>
      </c>
      <c r="H283">
        <v>384</v>
      </c>
      <c r="I283">
        <v>46</v>
      </c>
      <c r="J283">
        <v>37</v>
      </c>
      <c r="K283">
        <v>3011.73</v>
      </c>
      <c r="L283" t="s">
        <v>671</v>
      </c>
      <c r="M283" t="s">
        <v>679</v>
      </c>
      <c r="N283" t="s">
        <v>682</v>
      </c>
      <c r="O283" t="s">
        <v>687</v>
      </c>
      <c r="P283" t="s">
        <v>696</v>
      </c>
      <c r="Q283" s="6">
        <f>marketingdata[[#This Row],[Clicks]]/marketingdata[[#This Row],[Impressions]]</f>
        <v>4.7070360382446677E-2</v>
      </c>
      <c r="R283" s="6">
        <f>marketingdata[[#This Row],[Conversions]]/marketingdata[[#This Row],[Leads]]</f>
        <v>0.80434782608695654</v>
      </c>
      <c r="S283">
        <f>marketingdata[[#This Row],[Ad_Spend (£)]]/marketingdata[[#This Row],[Leads]]</f>
        <v>3.4547826086956519</v>
      </c>
      <c r="T283">
        <f>marketingdata[[#This Row],[Revenue (£)]]/marketingdata[[#This Row],[Ad_Spend (£)]]</f>
        <v>18.95123332494337</v>
      </c>
      <c r="U283" t="str">
        <f>TEXT(marketingdata[[#This Row],[Date]],"mmm")</f>
        <v>Jun</v>
      </c>
    </row>
    <row r="284" spans="1:21" x14ac:dyDescent="0.3">
      <c r="A284" s="2">
        <v>45776</v>
      </c>
      <c r="B284" t="s">
        <v>22</v>
      </c>
      <c r="C284" t="s">
        <v>304</v>
      </c>
      <c r="D284" t="s">
        <v>654</v>
      </c>
      <c r="E284" t="s">
        <v>668</v>
      </c>
      <c r="F284">
        <v>102.42</v>
      </c>
      <c r="G284">
        <v>15322</v>
      </c>
      <c r="H284">
        <v>900</v>
      </c>
      <c r="I284">
        <v>17</v>
      </c>
      <c r="J284">
        <v>17</v>
      </c>
      <c r="K284">
        <v>3384.85</v>
      </c>
      <c r="L284" t="s">
        <v>672</v>
      </c>
      <c r="M284" t="s">
        <v>680</v>
      </c>
      <c r="N284" t="s">
        <v>684</v>
      </c>
      <c r="O284" t="s">
        <v>690</v>
      </c>
      <c r="P284" t="s">
        <v>699</v>
      </c>
      <c r="Q284" s="6">
        <f>marketingdata[[#This Row],[Clicks]]/marketingdata[[#This Row],[Impressions]]</f>
        <v>5.8739068006787624E-2</v>
      </c>
      <c r="R284" s="6">
        <f>marketingdata[[#This Row],[Conversions]]/marketingdata[[#This Row],[Leads]]</f>
        <v>1</v>
      </c>
      <c r="S284">
        <f>marketingdata[[#This Row],[Ad_Spend (£)]]/marketingdata[[#This Row],[Leads]]</f>
        <v>6.0247058823529409</v>
      </c>
      <c r="T284">
        <f>marketingdata[[#This Row],[Revenue (£)]]/marketingdata[[#This Row],[Ad_Spend (£)]]</f>
        <v>33.048720952938879</v>
      </c>
      <c r="U284" t="str">
        <f>TEXT(marketingdata[[#This Row],[Date]],"mmm")</f>
        <v>Apr</v>
      </c>
    </row>
    <row r="285" spans="1:21" x14ac:dyDescent="0.3">
      <c r="A285" s="2">
        <v>45762</v>
      </c>
      <c r="B285" t="s">
        <v>21</v>
      </c>
      <c r="C285" t="s">
        <v>305</v>
      </c>
      <c r="D285" t="s">
        <v>655</v>
      </c>
      <c r="E285" t="s">
        <v>658</v>
      </c>
      <c r="F285">
        <v>139.44999999999999</v>
      </c>
      <c r="G285">
        <v>21037</v>
      </c>
      <c r="H285">
        <v>879</v>
      </c>
      <c r="I285">
        <v>30</v>
      </c>
      <c r="J285">
        <v>25</v>
      </c>
      <c r="K285">
        <v>3387.96</v>
      </c>
      <c r="L285" t="s">
        <v>672</v>
      </c>
      <c r="M285" t="s">
        <v>678</v>
      </c>
      <c r="N285" t="s">
        <v>684</v>
      </c>
      <c r="O285" t="s">
        <v>685</v>
      </c>
      <c r="P285" t="s">
        <v>695</v>
      </c>
      <c r="Q285" s="6">
        <f>marketingdata[[#This Row],[Clicks]]/marketingdata[[#This Row],[Impressions]]</f>
        <v>4.1783524266768075E-2</v>
      </c>
      <c r="R285" s="6">
        <f>marketingdata[[#This Row],[Conversions]]/marketingdata[[#This Row],[Leads]]</f>
        <v>0.83333333333333337</v>
      </c>
      <c r="S285">
        <f>marketingdata[[#This Row],[Ad_Spend (£)]]/marketingdata[[#This Row],[Leads]]</f>
        <v>4.6483333333333325</v>
      </c>
      <c r="T285">
        <f>marketingdata[[#This Row],[Revenue (£)]]/marketingdata[[#This Row],[Ad_Spend (£)]]</f>
        <v>24.2951595553962</v>
      </c>
      <c r="U285" t="str">
        <f>TEXT(marketingdata[[#This Row],[Date]],"mmm")</f>
        <v>Apr</v>
      </c>
    </row>
    <row r="286" spans="1:21" x14ac:dyDescent="0.3">
      <c r="A286" s="2">
        <v>45772</v>
      </c>
      <c r="B286" t="s">
        <v>24</v>
      </c>
      <c r="C286" t="s">
        <v>306</v>
      </c>
      <c r="D286" t="s">
        <v>655</v>
      </c>
      <c r="E286" t="s">
        <v>660</v>
      </c>
      <c r="F286">
        <v>207.88</v>
      </c>
      <c r="G286">
        <v>2191</v>
      </c>
      <c r="H286">
        <v>185</v>
      </c>
      <c r="I286">
        <v>37</v>
      </c>
      <c r="J286">
        <v>11</v>
      </c>
      <c r="K286">
        <v>1169.1400000000001</v>
      </c>
      <c r="L286" t="s">
        <v>673</v>
      </c>
      <c r="M286" t="s">
        <v>678</v>
      </c>
      <c r="N286" t="s">
        <v>681</v>
      </c>
      <c r="O286" t="s">
        <v>692</v>
      </c>
      <c r="P286" t="s">
        <v>699</v>
      </c>
      <c r="Q286" s="6">
        <f>marketingdata[[#This Row],[Clicks]]/marketingdata[[#This Row],[Impressions]]</f>
        <v>8.4436330442720225E-2</v>
      </c>
      <c r="R286" s="6">
        <f>marketingdata[[#This Row],[Conversions]]/marketingdata[[#This Row],[Leads]]</f>
        <v>0.29729729729729731</v>
      </c>
      <c r="S286">
        <f>marketingdata[[#This Row],[Ad_Spend (£)]]/marketingdata[[#This Row],[Leads]]</f>
        <v>5.6183783783783783</v>
      </c>
      <c r="T286">
        <f>marketingdata[[#This Row],[Revenue (£)]]/marketingdata[[#This Row],[Ad_Spend (£)]]</f>
        <v>5.6241100634981729</v>
      </c>
      <c r="U286" t="str">
        <f>TEXT(marketingdata[[#This Row],[Date]],"mmm")</f>
        <v>Apr</v>
      </c>
    </row>
    <row r="287" spans="1:21" x14ac:dyDescent="0.3">
      <c r="A287" s="2">
        <v>45775</v>
      </c>
      <c r="B287" t="s">
        <v>22</v>
      </c>
      <c r="C287" t="s">
        <v>307</v>
      </c>
      <c r="D287" t="s">
        <v>654</v>
      </c>
      <c r="E287" t="s">
        <v>668</v>
      </c>
      <c r="F287">
        <v>154.88999999999999</v>
      </c>
      <c r="G287">
        <v>3785</v>
      </c>
      <c r="H287">
        <v>322</v>
      </c>
      <c r="I287">
        <v>27</v>
      </c>
      <c r="J287">
        <v>17</v>
      </c>
      <c r="K287">
        <v>3090.7</v>
      </c>
      <c r="L287" t="s">
        <v>671</v>
      </c>
      <c r="M287" t="s">
        <v>680</v>
      </c>
      <c r="N287" t="s">
        <v>682</v>
      </c>
      <c r="O287" t="s">
        <v>692</v>
      </c>
      <c r="P287" t="s">
        <v>698</v>
      </c>
      <c r="Q287" s="6">
        <f>marketingdata[[#This Row],[Clicks]]/marketingdata[[#This Row],[Impressions]]</f>
        <v>8.5072655217965656E-2</v>
      </c>
      <c r="R287" s="6">
        <f>marketingdata[[#This Row],[Conversions]]/marketingdata[[#This Row],[Leads]]</f>
        <v>0.62962962962962965</v>
      </c>
      <c r="S287">
        <f>marketingdata[[#This Row],[Ad_Spend (£)]]/marketingdata[[#This Row],[Leads]]</f>
        <v>5.7366666666666664</v>
      </c>
      <c r="T287">
        <f>marketingdata[[#This Row],[Revenue (£)]]/marketingdata[[#This Row],[Ad_Spend (£)]]</f>
        <v>19.95416101749629</v>
      </c>
      <c r="U287" t="str">
        <f>TEXT(marketingdata[[#This Row],[Date]],"mmm")</f>
        <v>Apr</v>
      </c>
    </row>
    <row r="288" spans="1:21" x14ac:dyDescent="0.3">
      <c r="A288" s="2">
        <v>45793</v>
      </c>
      <c r="B288" t="s">
        <v>21</v>
      </c>
      <c r="C288" t="s">
        <v>308</v>
      </c>
      <c r="D288" t="s">
        <v>655</v>
      </c>
      <c r="E288" t="s">
        <v>665</v>
      </c>
      <c r="F288">
        <v>180.36</v>
      </c>
      <c r="G288">
        <v>9031</v>
      </c>
      <c r="H288">
        <v>575</v>
      </c>
      <c r="I288">
        <v>31</v>
      </c>
      <c r="J288">
        <v>12</v>
      </c>
      <c r="K288">
        <v>1734.24</v>
      </c>
      <c r="L288" t="s">
        <v>671</v>
      </c>
      <c r="M288" t="s">
        <v>680</v>
      </c>
      <c r="N288" t="s">
        <v>684</v>
      </c>
      <c r="O288" t="s">
        <v>686</v>
      </c>
      <c r="P288" t="s">
        <v>696</v>
      </c>
      <c r="Q288" s="6">
        <f>marketingdata[[#This Row],[Clicks]]/marketingdata[[#This Row],[Impressions]]</f>
        <v>6.3669582548997891E-2</v>
      </c>
      <c r="R288" s="6">
        <f>marketingdata[[#This Row],[Conversions]]/marketingdata[[#This Row],[Leads]]</f>
        <v>0.38709677419354838</v>
      </c>
      <c r="S288">
        <f>marketingdata[[#This Row],[Ad_Spend (£)]]/marketingdata[[#This Row],[Leads]]</f>
        <v>5.8180645161290325</v>
      </c>
      <c r="T288">
        <f>marketingdata[[#This Row],[Revenue (£)]]/marketingdata[[#This Row],[Ad_Spend (£)]]</f>
        <v>9.6154357950765128</v>
      </c>
      <c r="U288" t="str">
        <f>TEXT(marketingdata[[#This Row],[Date]],"mmm")</f>
        <v>May</v>
      </c>
    </row>
    <row r="289" spans="1:21" x14ac:dyDescent="0.3">
      <c r="A289" s="2">
        <v>45833</v>
      </c>
      <c r="B289" t="s">
        <v>20</v>
      </c>
      <c r="C289" t="s">
        <v>309</v>
      </c>
      <c r="D289" t="s">
        <v>655</v>
      </c>
      <c r="E289" t="s">
        <v>660</v>
      </c>
      <c r="F289">
        <v>65.260000000000005</v>
      </c>
      <c r="G289">
        <v>9951</v>
      </c>
      <c r="H289">
        <v>614</v>
      </c>
      <c r="I289">
        <v>28</v>
      </c>
      <c r="J289">
        <v>15</v>
      </c>
      <c r="K289">
        <v>1803.97</v>
      </c>
      <c r="L289" t="s">
        <v>675</v>
      </c>
      <c r="M289" t="s">
        <v>678</v>
      </c>
      <c r="N289" t="s">
        <v>684</v>
      </c>
      <c r="O289" t="s">
        <v>692</v>
      </c>
      <c r="P289" t="s">
        <v>695</v>
      </c>
      <c r="Q289" s="6">
        <f>marketingdata[[#This Row],[Clicks]]/marketingdata[[#This Row],[Impressions]]</f>
        <v>6.1702341473218771E-2</v>
      </c>
      <c r="R289" s="6">
        <f>marketingdata[[#This Row],[Conversions]]/marketingdata[[#This Row],[Leads]]</f>
        <v>0.5357142857142857</v>
      </c>
      <c r="S289">
        <f>marketingdata[[#This Row],[Ad_Spend (£)]]/marketingdata[[#This Row],[Leads]]</f>
        <v>2.330714285714286</v>
      </c>
      <c r="T289">
        <f>marketingdata[[#This Row],[Revenue (£)]]/marketingdata[[#This Row],[Ad_Spend (£)]]</f>
        <v>27.642813361936867</v>
      </c>
      <c r="U289" t="str">
        <f>TEXT(marketingdata[[#This Row],[Date]],"mmm")</f>
        <v>Jun</v>
      </c>
    </row>
    <row r="290" spans="1:21" x14ac:dyDescent="0.3">
      <c r="A290" s="2">
        <v>45824</v>
      </c>
      <c r="B290" t="s">
        <v>21</v>
      </c>
      <c r="C290" t="s">
        <v>310</v>
      </c>
      <c r="D290" t="s">
        <v>654</v>
      </c>
      <c r="E290" t="s">
        <v>659</v>
      </c>
      <c r="F290">
        <v>250.38</v>
      </c>
      <c r="G290">
        <v>15973</v>
      </c>
      <c r="H290">
        <v>214</v>
      </c>
      <c r="I290">
        <v>30</v>
      </c>
      <c r="J290">
        <v>17</v>
      </c>
      <c r="K290">
        <v>2709.95</v>
      </c>
      <c r="L290" t="s">
        <v>672</v>
      </c>
      <c r="M290" t="s">
        <v>679</v>
      </c>
      <c r="N290" t="s">
        <v>684</v>
      </c>
      <c r="O290" t="s">
        <v>691</v>
      </c>
      <c r="P290" t="s">
        <v>695</v>
      </c>
      <c r="Q290" s="6">
        <f>marketingdata[[#This Row],[Clicks]]/marketingdata[[#This Row],[Impressions]]</f>
        <v>1.3397608464283478E-2</v>
      </c>
      <c r="R290" s="6">
        <f>marketingdata[[#This Row],[Conversions]]/marketingdata[[#This Row],[Leads]]</f>
        <v>0.56666666666666665</v>
      </c>
      <c r="S290">
        <f>marketingdata[[#This Row],[Ad_Spend (£)]]/marketingdata[[#This Row],[Leads]]</f>
        <v>8.3460000000000001</v>
      </c>
      <c r="T290">
        <f>marketingdata[[#This Row],[Revenue (£)]]/marketingdata[[#This Row],[Ad_Spend (£)]]</f>
        <v>10.823348510264397</v>
      </c>
      <c r="U290" t="str">
        <f>TEXT(marketingdata[[#This Row],[Date]],"mmm")</f>
        <v>Jun</v>
      </c>
    </row>
    <row r="291" spans="1:21" x14ac:dyDescent="0.3">
      <c r="A291" s="2">
        <v>45777</v>
      </c>
      <c r="B291" t="s">
        <v>24</v>
      </c>
      <c r="C291" t="s">
        <v>311</v>
      </c>
      <c r="D291" t="s">
        <v>655</v>
      </c>
      <c r="E291" t="s">
        <v>656</v>
      </c>
      <c r="F291">
        <v>119.77</v>
      </c>
      <c r="G291">
        <v>23172</v>
      </c>
      <c r="H291">
        <v>1762</v>
      </c>
      <c r="I291">
        <v>25</v>
      </c>
      <c r="J291">
        <v>10</v>
      </c>
      <c r="K291">
        <v>739.29</v>
      </c>
      <c r="L291" t="s">
        <v>671</v>
      </c>
      <c r="M291" t="s">
        <v>676</v>
      </c>
      <c r="N291" t="s">
        <v>681</v>
      </c>
      <c r="O291" t="s">
        <v>693</v>
      </c>
      <c r="P291" t="s">
        <v>697</v>
      </c>
      <c r="Q291" s="6">
        <f>marketingdata[[#This Row],[Clicks]]/marketingdata[[#This Row],[Impressions]]</f>
        <v>7.6040048334196447E-2</v>
      </c>
      <c r="R291" s="6">
        <f>marketingdata[[#This Row],[Conversions]]/marketingdata[[#This Row],[Leads]]</f>
        <v>0.4</v>
      </c>
      <c r="S291">
        <f>marketingdata[[#This Row],[Ad_Spend (£)]]/marketingdata[[#This Row],[Leads]]</f>
        <v>4.7907999999999999</v>
      </c>
      <c r="T291">
        <f>marketingdata[[#This Row],[Revenue (£)]]/marketingdata[[#This Row],[Ad_Spend (£)]]</f>
        <v>6.1725807798280039</v>
      </c>
      <c r="U291" t="str">
        <f>TEXT(marketingdata[[#This Row],[Date]],"mmm")</f>
        <v>Apr</v>
      </c>
    </row>
    <row r="292" spans="1:21" x14ac:dyDescent="0.3">
      <c r="A292" s="2">
        <v>45809</v>
      </c>
      <c r="B292" t="s">
        <v>22</v>
      </c>
      <c r="C292" t="s">
        <v>312</v>
      </c>
      <c r="D292" t="s">
        <v>655</v>
      </c>
      <c r="E292" t="s">
        <v>668</v>
      </c>
      <c r="F292">
        <v>74.19</v>
      </c>
      <c r="G292">
        <v>8058</v>
      </c>
      <c r="H292">
        <v>429</v>
      </c>
      <c r="I292">
        <v>29</v>
      </c>
      <c r="J292">
        <v>27</v>
      </c>
      <c r="K292">
        <v>2445.85</v>
      </c>
      <c r="L292" t="s">
        <v>675</v>
      </c>
      <c r="M292" t="s">
        <v>680</v>
      </c>
      <c r="N292" t="s">
        <v>683</v>
      </c>
      <c r="O292" t="s">
        <v>691</v>
      </c>
      <c r="P292" t="s">
        <v>698</v>
      </c>
      <c r="Q292" s="6">
        <f>marketingdata[[#This Row],[Clicks]]/marketingdata[[#This Row],[Impressions]]</f>
        <v>5.323901712583768E-2</v>
      </c>
      <c r="R292" s="6">
        <f>marketingdata[[#This Row],[Conversions]]/marketingdata[[#This Row],[Leads]]</f>
        <v>0.93103448275862066</v>
      </c>
      <c r="S292">
        <f>marketingdata[[#This Row],[Ad_Spend (£)]]/marketingdata[[#This Row],[Leads]]</f>
        <v>2.5582758620689656</v>
      </c>
      <c r="T292">
        <f>marketingdata[[#This Row],[Revenue (£)]]/marketingdata[[#This Row],[Ad_Spend (£)]]</f>
        <v>32.967381048658851</v>
      </c>
      <c r="U292" t="str">
        <f>TEXT(marketingdata[[#This Row],[Date]],"mmm")</f>
        <v>Jun</v>
      </c>
    </row>
    <row r="293" spans="1:21" x14ac:dyDescent="0.3">
      <c r="A293" s="2">
        <v>45813</v>
      </c>
      <c r="B293" t="s">
        <v>20</v>
      </c>
      <c r="C293" t="s">
        <v>313</v>
      </c>
      <c r="D293" t="s">
        <v>654</v>
      </c>
      <c r="E293" t="s">
        <v>662</v>
      </c>
      <c r="F293">
        <v>278.10000000000002</v>
      </c>
      <c r="G293">
        <v>18299</v>
      </c>
      <c r="H293">
        <v>1084</v>
      </c>
      <c r="I293">
        <v>34</v>
      </c>
      <c r="J293">
        <v>25</v>
      </c>
      <c r="K293">
        <v>854.03</v>
      </c>
      <c r="L293" t="s">
        <v>675</v>
      </c>
      <c r="M293" t="s">
        <v>679</v>
      </c>
      <c r="N293" t="s">
        <v>684</v>
      </c>
      <c r="O293" t="s">
        <v>687</v>
      </c>
      <c r="P293" t="s">
        <v>699</v>
      </c>
      <c r="Q293" s="6">
        <f>marketingdata[[#This Row],[Clicks]]/marketingdata[[#This Row],[Impressions]]</f>
        <v>5.9238209738237062E-2</v>
      </c>
      <c r="R293" s="6">
        <f>marketingdata[[#This Row],[Conversions]]/marketingdata[[#This Row],[Leads]]</f>
        <v>0.73529411764705888</v>
      </c>
      <c r="S293">
        <f>marketingdata[[#This Row],[Ad_Spend (£)]]/marketingdata[[#This Row],[Leads]]</f>
        <v>8.1794117647058826</v>
      </c>
      <c r="T293">
        <f>marketingdata[[#This Row],[Revenue (£)]]/marketingdata[[#This Row],[Ad_Spend (£)]]</f>
        <v>3.0709457029845377</v>
      </c>
      <c r="U293" t="str">
        <f>TEXT(marketingdata[[#This Row],[Date]],"mmm")</f>
        <v>Jun</v>
      </c>
    </row>
    <row r="294" spans="1:21" x14ac:dyDescent="0.3">
      <c r="A294" s="2">
        <v>45754</v>
      </c>
      <c r="B294" t="s">
        <v>23</v>
      </c>
      <c r="C294" t="s">
        <v>314</v>
      </c>
      <c r="D294" t="s">
        <v>654</v>
      </c>
      <c r="E294" t="s">
        <v>658</v>
      </c>
      <c r="F294">
        <v>111.56</v>
      </c>
      <c r="G294">
        <v>1125</v>
      </c>
      <c r="H294">
        <v>82</v>
      </c>
      <c r="I294">
        <v>30</v>
      </c>
      <c r="J294">
        <v>6</v>
      </c>
      <c r="K294">
        <v>338.86</v>
      </c>
      <c r="L294" t="s">
        <v>674</v>
      </c>
      <c r="M294" t="s">
        <v>678</v>
      </c>
      <c r="N294" t="s">
        <v>682</v>
      </c>
      <c r="O294" t="s">
        <v>694</v>
      </c>
      <c r="P294" t="s">
        <v>699</v>
      </c>
      <c r="Q294" s="6">
        <f>marketingdata[[#This Row],[Clicks]]/marketingdata[[#This Row],[Impressions]]</f>
        <v>7.2888888888888892E-2</v>
      </c>
      <c r="R294" s="6">
        <f>marketingdata[[#This Row],[Conversions]]/marketingdata[[#This Row],[Leads]]</f>
        <v>0.2</v>
      </c>
      <c r="S294">
        <f>marketingdata[[#This Row],[Ad_Spend (£)]]/marketingdata[[#This Row],[Leads]]</f>
        <v>3.7186666666666666</v>
      </c>
      <c r="T294">
        <f>marketingdata[[#This Row],[Revenue (£)]]/marketingdata[[#This Row],[Ad_Spend (£)]]</f>
        <v>3.0374686267479385</v>
      </c>
      <c r="U294" t="str">
        <f>TEXT(marketingdata[[#This Row],[Date]],"mmm")</f>
        <v>Apr</v>
      </c>
    </row>
    <row r="295" spans="1:21" x14ac:dyDescent="0.3">
      <c r="A295" s="2">
        <v>45814</v>
      </c>
      <c r="B295" t="s">
        <v>20</v>
      </c>
      <c r="C295" t="s">
        <v>315</v>
      </c>
      <c r="D295" t="s">
        <v>654</v>
      </c>
      <c r="E295" t="s">
        <v>670</v>
      </c>
      <c r="F295">
        <v>185.44</v>
      </c>
      <c r="G295">
        <v>18529</v>
      </c>
      <c r="H295">
        <v>1253</v>
      </c>
      <c r="I295">
        <v>33</v>
      </c>
      <c r="J295">
        <v>0</v>
      </c>
      <c r="K295">
        <v>0</v>
      </c>
      <c r="L295" t="s">
        <v>672</v>
      </c>
      <c r="M295" t="s">
        <v>679</v>
      </c>
      <c r="N295" t="s">
        <v>681</v>
      </c>
      <c r="O295" t="s">
        <v>685</v>
      </c>
      <c r="P295" t="s">
        <v>695</v>
      </c>
      <c r="Q295" s="6">
        <f>marketingdata[[#This Row],[Clicks]]/marketingdata[[#This Row],[Impressions]]</f>
        <v>6.7623724971666035E-2</v>
      </c>
      <c r="R295" s="6">
        <f>marketingdata[[#This Row],[Conversions]]/marketingdata[[#This Row],[Leads]]</f>
        <v>0</v>
      </c>
      <c r="S295">
        <f>marketingdata[[#This Row],[Ad_Spend (£)]]/marketingdata[[#This Row],[Leads]]</f>
        <v>5.6193939393939392</v>
      </c>
      <c r="T295">
        <f>marketingdata[[#This Row],[Revenue (£)]]/marketingdata[[#This Row],[Ad_Spend (£)]]</f>
        <v>0</v>
      </c>
      <c r="U295" t="str">
        <f>TEXT(marketingdata[[#This Row],[Date]],"mmm")</f>
        <v>Jun</v>
      </c>
    </row>
    <row r="296" spans="1:21" x14ac:dyDescent="0.3">
      <c r="A296" s="2">
        <v>45836</v>
      </c>
      <c r="B296" t="s">
        <v>24</v>
      </c>
      <c r="C296" t="s">
        <v>316</v>
      </c>
      <c r="D296" t="s">
        <v>655</v>
      </c>
      <c r="E296" t="s">
        <v>658</v>
      </c>
      <c r="F296">
        <v>35.42</v>
      </c>
      <c r="G296">
        <v>20949</v>
      </c>
      <c r="H296">
        <v>867</v>
      </c>
      <c r="I296">
        <v>28</v>
      </c>
      <c r="J296">
        <v>12</v>
      </c>
      <c r="K296">
        <v>1581.59</v>
      </c>
      <c r="L296" t="s">
        <v>671</v>
      </c>
      <c r="M296" t="s">
        <v>678</v>
      </c>
      <c r="N296" t="s">
        <v>684</v>
      </c>
      <c r="O296" t="s">
        <v>685</v>
      </c>
      <c r="P296" t="s">
        <v>699</v>
      </c>
      <c r="Q296" s="6">
        <f>marketingdata[[#This Row],[Clicks]]/marketingdata[[#This Row],[Impressions]]</f>
        <v>4.1386223686094799E-2</v>
      </c>
      <c r="R296" s="6">
        <f>marketingdata[[#This Row],[Conversions]]/marketingdata[[#This Row],[Leads]]</f>
        <v>0.42857142857142855</v>
      </c>
      <c r="S296">
        <f>marketingdata[[#This Row],[Ad_Spend (£)]]/marketingdata[[#This Row],[Leads]]</f>
        <v>1.2650000000000001</v>
      </c>
      <c r="T296">
        <f>marketingdata[[#This Row],[Revenue (£)]]/marketingdata[[#This Row],[Ad_Spend (£)]]</f>
        <v>44.652456239412757</v>
      </c>
      <c r="U296" t="str">
        <f>TEXT(marketingdata[[#This Row],[Date]],"mmm")</f>
        <v>Jun</v>
      </c>
    </row>
    <row r="297" spans="1:21" x14ac:dyDescent="0.3">
      <c r="A297" s="2">
        <v>45838</v>
      </c>
      <c r="B297" t="s">
        <v>22</v>
      </c>
      <c r="C297" t="s">
        <v>317</v>
      </c>
      <c r="D297" t="s">
        <v>655</v>
      </c>
      <c r="E297" t="s">
        <v>665</v>
      </c>
      <c r="F297">
        <v>114.33</v>
      </c>
      <c r="G297">
        <v>29431</v>
      </c>
      <c r="H297">
        <v>2071</v>
      </c>
      <c r="I297">
        <v>40</v>
      </c>
      <c r="J297">
        <v>20</v>
      </c>
      <c r="K297">
        <v>1898.14</v>
      </c>
      <c r="L297" t="s">
        <v>675</v>
      </c>
      <c r="M297" t="s">
        <v>680</v>
      </c>
      <c r="N297" t="s">
        <v>682</v>
      </c>
      <c r="O297" t="s">
        <v>687</v>
      </c>
      <c r="P297" t="s">
        <v>697</v>
      </c>
      <c r="Q297" s="6">
        <f>marketingdata[[#This Row],[Clicks]]/marketingdata[[#This Row],[Impressions]]</f>
        <v>7.036797934151065E-2</v>
      </c>
      <c r="R297" s="6">
        <f>marketingdata[[#This Row],[Conversions]]/marketingdata[[#This Row],[Leads]]</f>
        <v>0.5</v>
      </c>
      <c r="S297">
        <f>marketingdata[[#This Row],[Ad_Spend (£)]]/marketingdata[[#This Row],[Leads]]</f>
        <v>2.85825</v>
      </c>
      <c r="T297">
        <f>marketingdata[[#This Row],[Revenue (£)]]/marketingdata[[#This Row],[Ad_Spend (£)]]</f>
        <v>16.60229161200035</v>
      </c>
      <c r="U297" t="str">
        <f>TEXT(marketingdata[[#This Row],[Date]],"mmm")</f>
        <v>Jun</v>
      </c>
    </row>
    <row r="298" spans="1:21" x14ac:dyDescent="0.3">
      <c r="A298" s="2">
        <v>45817</v>
      </c>
      <c r="B298" t="s">
        <v>23</v>
      </c>
      <c r="C298" t="s">
        <v>318</v>
      </c>
      <c r="D298" t="s">
        <v>654</v>
      </c>
      <c r="E298" t="s">
        <v>658</v>
      </c>
      <c r="F298">
        <v>99.49</v>
      </c>
      <c r="G298">
        <v>12256</v>
      </c>
      <c r="H298">
        <v>953</v>
      </c>
      <c r="I298">
        <v>15</v>
      </c>
      <c r="J298">
        <v>4</v>
      </c>
      <c r="K298">
        <v>305.61</v>
      </c>
      <c r="L298" t="s">
        <v>674</v>
      </c>
      <c r="M298" t="s">
        <v>678</v>
      </c>
      <c r="N298" t="s">
        <v>682</v>
      </c>
      <c r="O298" t="s">
        <v>689</v>
      </c>
      <c r="P298" t="s">
        <v>695</v>
      </c>
      <c r="Q298" s="6">
        <f>marketingdata[[#This Row],[Clicks]]/marketingdata[[#This Row],[Impressions]]</f>
        <v>7.7757832898172327E-2</v>
      </c>
      <c r="R298" s="6">
        <f>marketingdata[[#This Row],[Conversions]]/marketingdata[[#This Row],[Leads]]</f>
        <v>0.26666666666666666</v>
      </c>
      <c r="S298">
        <f>marketingdata[[#This Row],[Ad_Spend (£)]]/marketingdata[[#This Row],[Leads]]</f>
        <v>6.6326666666666663</v>
      </c>
      <c r="T298">
        <f>marketingdata[[#This Row],[Revenue (£)]]/marketingdata[[#This Row],[Ad_Spend (£)]]</f>
        <v>3.0717660066338328</v>
      </c>
      <c r="U298" t="str">
        <f>TEXT(marketingdata[[#This Row],[Date]],"mmm")</f>
        <v>Jun</v>
      </c>
    </row>
    <row r="299" spans="1:21" x14ac:dyDescent="0.3">
      <c r="A299" s="2">
        <v>45753</v>
      </c>
      <c r="B299" t="s">
        <v>22</v>
      </c>
      <c r="C299" t="s">
        <v>319</v>
      </c>
      <c r="D299" t="s">
        <v>654</v>
      </c>
      <c r="E299" t="s">
        <v>669</v>
      </c>
      <c r="F299">
        <v>207.07</v>
      </c>
      <c r="G299">
        <v>3487</v>
      </c>
      <c r="H299">
        <v>232</v>
      </c>
      <c r="I299">
        <v>20</v>
      </c>
      <c r="J299">
        <v>7</v>
      </c>
      <c r="K299">
        <v>734.83</v>
      </c>
      <c r="L299" t="s">
        <v>675</v>
      </c>
      <c r="M299" t="s">
        <v>676</v>
      </c>
      <c r="N299" t="s">
        <v>682</v>
      </c>
      <c r="O299" t="s">
        <v>691</v>
      </c>
      <c r="P299" t="s">
        <v>695</v>
      </c>
      <c r="Q299" s="6">
        <f>marketingdata[[#This Row],[Clicks]]/marketingdata[[#This Row],[Impressions]]</f>
        <v>6.6532836248924573E-2</v>
      </c>
      <c r="R299" s="6">
        <f>marketingdata[[#This Row],[Conversions]]/marketingdata[[#This Row],[Leads]]</f>
        <v>0.35</v>
      </c>
      <c r="S299">
        <f>marketingdata[[#This Row],[Ad_Spend (£)]]/marketingdata[[#This Row],[Leads]]</f>
        <v>10.3535</v>
      </c>
      <c r="T299">
        <f>marketingdata[[#This Row],[Revenue (£)]]/marketingdata[[#This Row],[Ad_Spend (£)]]</f>
        <v>3.5487033370357852</v>
      </c>
      <c r="U299" t="str">
        <f>TEXT(marketingdata[[#This Row],[Date]],"mmm")</f>
        <v>Apr</v>
      </c>
    </row>
    <row r="300" spans="1:21" x14ac:dyDescent="0.3">
      <c r="A300" s="2">
        <v>45835</v>
      </c>
      <c r="B300" t="s">
        <v>21</v>
      </c>
      <c r="C300" t="s">
        <v>320</v>
      </c>
      <c r="D300" t="s">
        <v>654</v>
      </c>
      <c r="E300" t="s">
        <v>656</v>
      </c>
      <c r="F300">
        <v>206.8</v>
      </c>
      <c r="G300">
        <v>9715</v>
      </c>
      <c r="H300">
        <v>746</v>
      </c>
      <c r="I300">
        <v>40</v>
      </c>
      <c r="J300">
        <v>22</v>
      </c>
      <c r="K300">
        <v>2644.21</v>
      </c>
      <c r="L300" t="s">
        <v>672</v>
      </c>
      <c r="M300" t="s">
        <v>676</v>
      </c>
      <c r="N300" t="s">
        <v>682</v>
      </c>
      <c r="O300" t="s">
        <v>686</v>
      </c>
      <c r="P300" t="s">
        <v>697</v>
      </c>
      <c r="Q300" s="6">
        <f>marketingdata[[#This Row],[Clicks]]/marketingdata[[#This Row],[Impressions]]</f>
        <v>7.6788471435923836E-2</v>
      </c>
      <c r="R300" s="6">
        <f>marketingdata[[#This Row],[Conversions]]/marketingdata[[#This Row],[Leads]]</f>
        <v>0.55000000000000004</v>
      </c>
      <c r="S300">
        <f>marketingdata[[#This Row],[Ad_Spend (£)]]/marketingdata[[#This Row],[Leads]]</f>
        <v>5.17</v>
      </c>
      <c r="T300">
        <f>marketingdata[[#This Row],[Revenue (£)]]/marketingdata[[#This Row],[Ad_Spend (£)]]</f>
        <v>12.786315280464216</v>
      </c>
      <c r="U300" t="str">
        <f>TEXT(marketingdata[[#This Row],[Date]],"mmm")</f>
        <v>Jun</v>
      </c>
    </row>
    <row r="301" spans="1:21" x14ac:dyDescent="0.3">
      <c r="A301" s="2">
        <v>45800</v>
      </c>
      <c r="B301" t="s">
        <v>22</v>
      </c>
      <c r="C301" t="s">
        <v>321</v>
      </c>
      <c r="D301" t="s">
        <v>654</v>
      </c>
      <c r="E301" t="s">
        <v>667</v>
      </c>
      <c r="F301">
        <v>202.75</v>
      </c>
      <c r="G301">
        <v>28878</v>
      </c>
      <c r="H301">
        <v>1677</v>
      </c>
      <c r="I301">
        <v>33</v>
      </c>
      <c r="J301">
        <v>2</v>
      </c>
      <c r="K301">
        <v>380.06</v>
      </c>
      <c r="L301" t="s">
        <v>674</v>
      </c>
      <c r="M301" t="s">
        <v>677</v>
      </c>
      <c r="N301" t="s">
        <v>683</v>
      </c>
      <c r="O301" t="s">
        <v>690</v>
      </c>
      <c r="P301" t="s">
        <v>695</v>
      </c>
      <c r="Q301" s="6">
        <f>marketingdata[[#This Row],[Clicks]]/marketingdata[[#This Row],[Impressions]]</f>
        <v>5.8071888634947021E-2</v>
      </c>
      <c r="R301" s="6">
        <f>marketingdata[[#This Row],[Conversions]]/marketingdata[[#This Row],[Leads]]</f>
        <v>6.0606060606060608E-2</v>
      </c>
      <c r="S301">
        <f>marketingdata[[#This Row],[Ad_Spend (£)]]/marketingdata[[#This Row],[Leads]]</f>
        <v>6.1439393939393936</v>
      </c>
      <c r="T301">
        <f>marketingdata[[#This Row],[Revenue (£)]]/marketingdata[[#This Row],[Ad_Spend (£)]]</f>
        <v>1.8745252774352652</v>
      </c>
      <c r="U301" t="str">
        <f>TEXT(marketingdata[[#This Row],[Date]],"mmm")</f>
        <v>May</v>
      </c>
    </row>
    <row r="302" spans="1:21" x14ac:dyDescent="0.3">
      <c r="A302" s="2">
        <v>45837</v>
      </c>
      <c r="B302" t="s">
        <v>23</v>
      </c>
      <c r="C302" t="s">
        <v>322</v>
      </c>
      <c r="D302" t="s">
        <v>655</v>
      </c>
      <c r="E302" t="s">
        <v>661</v>
      </c>
      <c r="F302">
        <v>207.65</v>
      </c>
      <c r="G302">
        <v>19565</v>
      </c>
      <c r="H302">
        <v>1257</v>
      </c>
      <c r="I302">
        <v>12</v>
      </c>
      <c r="J302">
        <v>1</v>
      </c>
      <c r="K302">
        <v>31.04</v>
      </c>
      <c r="L302" t="s">
        <v>673</v>
      </c>
      <c r="M302" t="s">
        <v>677</v>
      </c>
      <c r="N302" t="s">
        <v>683</v>
      </c>
      <c r="O302" t="s">
        <v>694</v>
      </c>
      <c r="P302" t="s">
        <v>699</v>
      </c>
      <c r="Q302" s="6">
        <f>marketingdata[[#This Row],[Clicks]]/marketingdata[[#This Row],[Impressions]]</f>
        <v>6.4247380526450293E-2</v>
      </c>
      <c r="R302" s="6">
        <f>marketingdata[[#This Row],[Conversions]]/marketingdata[[#This Row],[Leads]]</f>
        <v>8.3333333333333329E-2</v>
      </c>
      <c r="S302">
        <f>marketingdata[[#This Row],[Ad_Spend (£)]]/marketingdata[[#This Row],[Leads]]</f>
        <v>17.304166666666667</v>
      </c>
      <c r="T302">
        <f>marketingdata[[#This Row],[Revenue (£)]]/marketingdata[[#This Row],[Ad_Spend (£)]]</f>
        <v>0.1494823019503973</v>
      </c>
      <c r="U302" t="str">
        <f>TEXT(marketingdata[[#This Row],[Date]],"mmm")</f>
        <v>Jun</v>
      </c>
    </row>
    <row r="303" spans="1:21" x14ac:dyDescent="0.3">
      <c r="A303" s="2">
        <v>45817</v>
      </c>
      <c r="B303" t="s">
        <v>24</v>
      </c>
      <c r="C303" t="s">
        <v>323</v>
      </c>
      <c r="D303" t="s">
        <v>654</v>
      </c>
      <c r="E303" t="s">
        <v>658</v>
      </c>
      <c r="F303">
        <v>216.36</v>
      </c>
      <c r="G303">
        <v>2694</v>
      </c>
      <c r="H303">
        <v>214</v>
      </c>
      <c r="I303">
        <v>12</v>
      </c>
      <c r="J303">
        <v>3</v>
      </c>
      <c r="K303">
        <v>289.52999999999997</v>
      </c>
      <c r="L303" t="s">
        <v>674</v>
      </c>
      <c r="M303" t="s">
        <v>678</v>
      </c>
      <c r="N303" t="s">
        <v>683</v>
      </c>
      <c r="O303" t="s">
        <v>685</v>
      </c>
      <c r="P303" t="s">
        <v>698</v>
      </c>
      <c r="Q303" s="6">
        <f>marketingdata[[#This Row],[Clicks]]/marketingdata[[#This Row],[Impressions]]</f>
        <v>7.9435783221974754E-2</v>
      </c>
      <c r="R303" s="6">
        <f>marketingdata[[#This Row],[Conversions]]/marketingdata[[#This Row],[Leads]]</f>
        <v>0.25</v>
      </c>
      <c r="S303">
        <f>marketingdata[[#This Row],[Ad_Spend (£)]]/marketingdata[[#This Row],[Leads]]</f>
        <v>18.03</v>
      </c>
      <c r="T303">
        <f>marketingdata[[#This Row],[Revenue (£)]]/marketingdata[[#This Row],[Ad_Spend (£)]]</f>
        <v>1.338186356073211</v>
      </c>
      <c r="U303" t="str">
        <f>TEXT(marketingdata[[#This Row],[Date]],"mmm")</f>
        <v>Jun</v>
      </c>
    </row>
    <row r="304" spans="1:21" x14ac:dyDescent="0.3">
      <c r="A304" s="2">
        <v>45832</v>
      </c>
      <c r="B304" t="s">
        <v>20</v>
      </c>
      <c r="C304" t="s">
        <v>324</v>
      </c>
      <c r="D304" t="s">
        <v>654</v>
      </c>
      <c r="E304" t="s">
        <v>663</v>
      </c>
      <c r="F304">
        <v>26.02</v>
      </c>
      <c r="G304">
        <v>5499</v>
      </c>
      <c r="H304">
        <v>491</v>
      </c>
      <c r="I304">
        <v>28</v>
      </c>
      <c r="J304">
        <v>2</v>
      </c>
      <c r="K304">
        <v>145.16999999999999</v>
      </c>
      <c r="L304" t="s">
        <v>675</v>
      </c>
      <c r="M304" t="s">
        <v>680</v>
      </c>
      <c r="N304" t="s">
        <v>684</v>
      </c>
      <c r="O304" t="s">
        <v>692</v>
      </c>
      <c r="P304" t="s">
        <v>695</v>
      </c>
      <c r="Q304" s="6">
        <f>marketingdata[[#This Row],[Clicks]]/marketingdata[[#This Row],[Impressions]]</f>
        <v>8.9288961629387167E-2</v>
      </c>
      <c r="R304" s="6">
        <f>marketingdata[[#This Row],[Conversions]]/marketingdata[[#This Row],[Leads]]</f>
        <v>7.1428571428571425E-2</v>
      </c>
      <c r="S304">
        <f>marketingdata[[#This Row],[Ad_Spend (£)]]/marketingdata[[#This Row],[Leads]]</f>
        <v>0.92928571428571427</v>
      </c>
      <c r="T304">
        <f>marketingdata[[#This Row],[Revenue (£)]]/marketingdata[[#This Row],[Ad_Spend (£)]]</f>
        <v>5.5791698693312837</v>
      </c>
      <c r="U304" t="str">
        <f>TEXT(marketingdata[[#This Row],[Date]],"mmm")</f>
        <v>Jun</v>
      </c>
    </row>
    <row r="305" spans="1:21" x14ac:dyDescent="0.3">
      <c r="A305" s="2">
        <v>45790</v>
      </c>
      <c r="B305" t="s">
        <v>20</v>
      </c>
      <c r="C305" t="s">
        <v>325</v>
      </c>
      <c r="D305" t="s">
        <v>654</v>
      </c>
      <c r="E305" t="s">
        <v>660</v>
      </c>
      <c r="F305">
        <v>187.28</v>
      </c>
      <c r="G305">
        <v>24744</v>
      </c>
      <c r="H305">
        <v>894</v>
      </c>
      <c r="I305">
        <v>17</v>
      </c>
      <c r="J305">
        <v>9</v>
      </c>
      <c r="K305">
        <v>1401.38</v>
      </c>
      <c r="L305" t="s">
        <v>673</v>
      </c>
      <c r="M305" t="s">
        <v>678</v>
      </c>
      <c r="N305" t="s">
        <v>681</v>
      </c>
      <c r="O305" t="s">
        <v>692</v>
      </c>
      <c r="P305" t="s">
        <v>695</v>
      </c>
      <c r="Q305" s="6">
        <f>marketingdata[[#This Row],[Clicks]]/marketingdata[[#This Row],[Impressions]]</f>
        <v>3.6129970902036859E-2</v>
      </c>
      <c r="R305" s="6">
        <f>marketingdata[[#This Row],[Conversions]]/marketingdata[[#This Row],[Leads]]</f>
        <v>0.52941176470588236</v>
      </c>
      <c r="S305">
        <f>marketingdata[[#This Row],[Ad_Spend (£)]]/marketingdata[[#This Row],[Leads]]</f>
        <v>11.016470588235293</v>
      </c>
      <c r="T305">
        <f>marketingdata[[#This Row],[Revenue (£)]]/marketingdata[[#This Row],[Ad_Spend (£)]]</f>
        <v>7.4828064929517302</v>
      </c>
      <c r="U305" t="str">
        <f>TEXT(marketingdata[[#This Row],[Date]],"mmm")</f>
        <v>May</v>
      </c>
    </row>
    <row r="306" spans="1:21" x14ac:dyDescent="0.3">
      <c r="A306" s="2">
        <v>45838</v>
      </c>
      <c r="B306" t="s">
        <v>24</v>
      </c>
      <c r="C306" t="s">
        <v>326</v>
      </c>
      <c r="D306" t="s">
        <v>655</v>
      </c>
      <c r="E306" t="s">
        <v>657</v>
      </c>
      <c r="F306">
        <v>91.38</v>
      </c>
      <c r="G306">
        <v>6482</v>
      </c>
      <c r="H306">
        <v>406</v>
      </c>
      <c r="I306">
        <v>18</v>
      </c>
      <c r="J306">
        <v>7</v>
      </c>
      <c r="K306">
        <v>418.04</v>
      </c>
      <c r="L306" t="s">
        <v>673</v>
      </c>
      <c r="M306" t="s">
        <v>677</v>
      </c>
      <c r="N306" t="s">
        <v>683</v>
      </c>
      <c r="O306" t="s">
        <v>690</v>
      </c>
      <c r="P306" t="s">
        <v>698</v>
      </c>
      <c r="Q306" s="6">
        <f>marketingdata[[#This Row],[Clicks]]/marketingdata[[#This Row],[Impressions]]</f>
        <v>6.2634989200863925E-2</v>
      </c>
      <c r="R306" s="6">
        <f>marketingdata[[#This Row],[Conversions]]/marketingdata[[#This Row],[Leads]]</f>
        <v>0.3888888888888889</v>
      </c>
      <c r="S306">
        <f>marketingdata[[#This Row],[Ad_Spend (£)]]/marketingdata[[#This Row],[Leads]]</f>
        <v>5.0766666666666662</v>
      </c>
      <c r="T306">
        <f>marketingdata[[#This Row],[Revenue (£)]]/marketingdata[[#This Row],[Ad_Spend (£)]]</f>
        <v>4.5747428321295693</v>
      </c>
      <c r="U306" t="str">
        <f>TEXT(marketingdata[[#This Row],[Date]],"mmm")</f>
        <v>Jun</v>
      </c>
    </row>
    <row r="307" spans="1:21" x14ac:dyDescent="0.3">
      <c r="A307" s="2">
        <v>45817</v>
      </c>
      <c r="B307" t="s">
        <v>23</v>
      </c>
      <c r="C307" t="s">
        <v>327</v>
      </c>
      <c r="D307" t="s">
        <v>654</v>
      </c>
      <c r="E307" t="s">
        <v>665</v>
      </c>
      <c r="F307">
        <v>267.58999999999997</v>
      </c>
      <c r="G307">
        <v>21482</v>
      </c>
      <c r="H307">
        <v>978</v>
      </c>
      <c r="I307">
        <v>10</v>
      </c>
      <c r="J307">
        <v>9</v>
      </c>
      <c r="K307">
        <v>1596.56</v>
      </c>
      <c r="L307" t="s">
        <v>672</v>
      </c>
      <c r="M307" t="s">
        <v>680</v>
      </c>
      <c r="N307" t="s">
        <v>681</v>
      </c>
      <c r="O307" t="s">
        <v>690</v>
      </c>
      <c r="P307" t="s">
        <v>696</v>
      </c>
      <c r="Q307" s="6">
        <f>marketingdata[[#This Row],[Clicks]]/marketingdata[[#This Row],[Impressions]]</f>
        <v>4.5526487291686062E-2</v>
      </c>
      <c r="R307" s="6">
        <f>marketingdata[[#This Row],[Conversions]]/marketingdata[[#This Row],[Leads]]</f>
        <v>0.9</v>
      </c>
      <c r="S307">
        <f>marketingdata[[#This Row],[Ad_Spend (£)]]/marketingdata[[#This Row],[Leads]]</f>
        <v>26.758999999999997</v>
      </c>
      <c r="T307">
        <f>marketingdata[[#This Row],[Revenue (£)]]/marketingdata[[#This Row],[Ad_Spend (£)]]</f>
        <v>5.966441197354162</v>
      </c>
      <c r="U307" t="str">
        <f>TEXT(marketingdata[[#This Row],[Date]],"mmm")</f>
        <v>Jun</v>
      </c>
    </row>
    <row r="308" spans="1:21" x14ac:dyDescent="0.3">
      <c r="A308" s="2">
        <v>45824</v>
      </c>
      <c r="B308" t="s">
        <v>24</v>
      </c>
      <c r="C308" t="s">
        <v>328</v>
      </c>
      <c r="D308" t="s">
        <v>654</v>
      </c>
      <c r="E308" t="s">
        <v>665</v>
      </c>
      <c r="F308">
        <v>54.44</v>
      </c>
      <c r="G308">
        <v>11056</v>
      </c>
      <c r="H308">
        <v>552</v>
      </c>
      <c r="I308">
        <v>35</v>
      </c>
      <c r="J308">
        <v>24</v>
      </c>
      <c r="K308">
        <v>1979.92</v>
      </c>
      <c r="L308" t="s">
        <v>672</v>
      </c>
      <c r="M308" t="s">
        <v>680</v>
      </c>
      <c r="N308" t="s">
        <v>683</v>
      </c>
      <c r="O308" t="s">
        <v>685</v>
      </c>
      <c r="P308" t="s">
        <v>695</v>
      </c>
      <c r="Q308" s="6">
        <f>marketingdata[[#This Row],[Clicks]]/marketingdata[[#This Row],[Impressions]]</f>
        <v>4.9927641099855286E-2</v>
      </c>
      <c r="R308" s="6">
        <f>marketingdata[[#This Row],[Conversions]]/marketingdata[[#This Row],[Leads]]</f>
        <v>0.68571428571428572</v>
      </c>
      <c r="S308">
        <f>marketingdata[[#This Row],[Ad_Spend (£)]]/marketingdata[[#This Row],[Leads]]</f>
        <v>1.5554285714285714</v>
      </c>
      <c r="T308">
        <f>marketingdata[[#This Row],[Revenue (£)]]/marketingdata[[#This Row],[Ad_Spend (£)]]</f>
        <v>36.368846436443796</v>
      </c>
      <c r="U308" t="str">
        <f>TEXT(marketingdata[[#This Row],[Date]],"mmm")</f>
        <v>Jun</v>
      </c>
    </row>
    <row r="309" spans="1:21" x14ac:dyDescent="0.3">
      <c r="A309" s="2">
        <v>45798</v>
      </c>
      <c r="B309" t="s">
        <v>23</v>
      </c>
      <c r="C309" t="s">
        <v>329</v>
      </c>
      <c r="D309" t="s">
        <v>654</v>
      </c>
      <c r="E309" t="s">
        <v>657</v>
      </c>
      <c r="F309">
        <v>71.39</v>
      </c>
      <c r="G309">
        <v>19140</v>
      </c>
      <c r="H309">
        <v>979</v>
      </c>
      <c r="I309">
        <v>44</v>
      </c>
      <c r="J309">
        <v>20</v>
      </c>
      <c r="K309">
        <v>3540.39</v>
      </c>
      <c r="L309" t="s">
        <v>674</v>
      </c>
      <c r="M309" t="s">
        <v>677</v>
      </c>
      <c r="N309" t="s">
        <v>681</v>
      </c>
      <c r="O309" t="s">
        <v>693</v>
      </c>
      <c r="P309" t="s">
        <v>698</v>
      </c>
      <c r="Q309" s="6">
        <f>marketingdata[[#This Row],[Clicks]]/marketingdata[[#This Row],[Impressions]]</f>
        <v>5.1149425287356325E-2</v>
      </c>
      <c r="R309" s="6">
        <f>marketingdata[[#This Row],[Conversions]]/marketingdata[[#This Row],[Leads]]</f>
        <v>0.45454545454545453</v>
      </c>
      <c r="S309">
        <f>marketingdata[[#This Row],[Ad_Spend (£)]]/marketingdata[[#This Row],[Leads]]</f>
        <v>1.6225000000000001</v>
      </c>
      <c r="T309">
        <f>marketingdata[[#This Row],[Revenue (£)]]/marketingdata[[#This Row],[Ad_Spend (£)]]</f>
        <v>49.592239809497123</v>
      </c>
      <c r="U309" t="str">
        <f>TEXT(marketingdata[[#This Row],[Date]],"mmm")</f>
        <v>May</v>
      </c>
    </row>
    <row r="310" spans="1:21" x14ac:dyDescent="0.3">
      <c r="A310" s="2">
        <v>45825</v>
      </c>
      <c r="B310" t="s">
        <v>21</v>
      </c>
      <c r="C310" t="s">
        <v>330</v>
      </c>
      <c r="D310" t="s">
        <v>654</v>
      </c>
      <c r="E310" t="s">
        <v>665</v>
      </c>
      <c r="F310">
        <v>122.99</v>
      </c>
      <c r="G310">
        <v>17315</v>
      </c>
      <c r="H310">
        <v>949</v>
      </c>
      <c r="I310">
        <v>26</v>
      </c>
      <c r="J310">
        <v>12</v>
      </c>
      <c r="K310">
        <v>1794.37</v>
      </c>
      <c r="L310" t="s">
        <v>671</v>
      </c>
      <c r="M310" t="s">
        <v>680</v>
      </c>
      <c r="N310" t="s">
        <v>684</v>
      </c>
      <c r="O310" t="s">
        <v>689</v>
      </c>
      <c r="P310" t="s">
        <v>695</v>
      </c>
      <c r="Q310" s="6">
        <f>marketingdata[[#This Row],[Clicks]]/marketingdata[[#This Row],[Impressions]]</f>
        <v>5.4807969968235636E-2</v>
      </c>
      <c r="R310" s="6">
        <f>marketingdata[[#This Row],[Conversions]]/marketingdata[[#This Row],[Leads]]</f>
        <v>0.46153846153846156</v>
      </c>
      <c r="S310">
        <f>marketingdata[[#This Row],[Ad_Spend (£)]]/marketingdata[[#This Row],[Leads]]</f>
        <v>4.7303846153846152</v>
      </c>
      <c r="T310">
        <f>marketingdata[[#This Row],[Revenue (£)]]/marketingdata[[#This Row],[Ad_Spend (£)]]</f>
        <v>14.589560126839579</v>
      </c>
      <c r="U310" t="str">
        <f>TEXT(marketingdata[[#This Row],[Date]],"mmm")</f>
        <v>Jun</v>
      </c>
    </row>
    <row r="311" spans="1:21" x14ac:dyDescent="0.3">
      <c r="A311" s="2">
        <v>45775</v>
      </c>
      <c r="B311" t="s">
        <v>22</v>
      </c>
      <c r="C311" t="s">
        <v>331</v>
      </c>
      <c r="D311" t="s">
        <v>655</v>
      </c>
      <c r="E311" t="s">
        <v>670</v>
      </c>
      <c r="F311">
        <v>246.42</v>
      </c>
      <c r="G311">
        <v>14472</v>
      </c>
      <c r="H311">
        <v>649</v>
      </c>
      <c r="I311">
        <v>44</v>
      </c>
      <c r="J311">
        <v>24</v>
      </c>
      <c r="K311">
        <v>2174.23</v>
      </c>
      <c r="L311" t="s">
        <v>672</v>
      </c>
      <c r="M311" t="s">
        <v>679</v>
      </c>
      <c r="N311" t="s">
        <v>681</v>
      </c>
      <c r="O311" t="s">
        <v>694</v>
      </c>
      <c r="P311" t="s">
        <v>695</v>
      </c>
      <c r="Q311" s="6">
        <f>marketingdata[[#This Row],[Clicks]]/marketingdata[[#This Row],[Impressions]]</f>
        <v>4.4845218352681036E-2</v>
      </c>
      <c r="R311" s="6">
        <f>marketingdata[[#This Row],[Conversions]]/marketingdata[[#This Row],[Leads]]</f>
        <v>0.54545454545454541</v>
      </c>
      <c r="S311">
        <f>marketingdata[[#This Row],[Ad_Spend (£)]]/marketingdata[[#This Row],[Leads]]</f>
        <v>5.6004545454545456</v>
      </c>
      <c r="T311">
        <f>marketingdata[[#This Row],[Revenue (£)]]/marketingdata[[#This Row],[Ad_Spend (£)]]</f>
        <v>8.8232692151611083</v>
      </c>
      <c r="U311" t="str">
        <f>TEXT(marketingdata[[#This Row],[Date]],"mmm")</f>
        <v>Apr</v>
      </c>
    </row>
    <row r="312" spans="1:21" x14ac:dyDescent="0.3">
      <c r="A312" s="2">
        <v>45823</v>
      </c>
      <c r="B312" t="s">
        <v>21</v>
      </c>
      <c r="C312" t="s">
        <v>332</v>
      </c>
      <c r="D312" t="s">
        <v>654</v>
      </c>
      <c r="E312" t="s">
        <v>657</v>
      </c>
      <c r="F312">
        <v>119.33</v>
      </c>
      <c r="G312">
        <v>25938</v>
      </c>
      <c r="H312">
        <v>460</v>
      </c>
      <c r="I312">
        <v>48</v>
      </c>
      <c r="J312">
        <v>34</v>
      </c>
      <c r="K312">
        <v>5173.8999999999996</v>
      </c>
      <c r="L312" t="s">
        <v>671</v>
      </c>
      <c r="M312" t="s">
        <v>677</v>
      </c>
      <c r="N312" t="s">
        <v>681</v>
      </c>
      <c r="O312" t="s">
        <v>690</v>
      </c>
      <c r="P312" t="s">
        <v>696</v>
      </c>
      <c r="Q312" s="6">
        <f>marketingdata[[#This Row],[Clicks]]/marketingdata[[#This Row],[Impressions]]</f>
        <v>1.7734597887269644E-2</v>
      </c>
      <c r="R312" s="6">
        <f>marketingdata[[#This Row],[Conversions]]/marketingdata[[#This Row],[Leads]]</f>
        <v>0.70833333333333337</v>
      </c>
      <c r="S312">
        <f>marketingdata[[#This Row],[Ad_Spend (£)]]/marketingdata[[#This Row],[Leads]]</f>
        <v>2.4860416666666665</v>
      </c>
      <c r="T312">
        <f>marketingdata[[#This Row],[Revenue (£)]]/marketingdata[[#This Row],[Ad_Spend (£)]]</f>
        <v>43.357915025559372</v>
      </c>
      <c r="U312" t="str">
        <f>TEXT(marketingdata[[#This Row],[Date]],"mmm")</f>
        <v>Jun</v>
      </c>
    </row>
    <row r="313" spans="1:21" x14ac:dyDescent="0.3">
      <c r="A313" s="2">
        <v>45748</v>
      </c>
      <c r="B313" t="s">
        <v>21</v>
      </c>
      <c r="C313" t="s">
        <v>333</v>
      </c>
      <c r="D313" t="s">
        <v>654</v>
      </c>
      <c r="E313" t="s">
        <v>656</v>
      </c>
      <c r="F313">
        <v>229.68</v>
      </c>
      <c r="G313">
        <v>25513</v>
      </c>
      <c r="H313">
        <v>2261</v>
      </c>
      <c r="I313">
        <v>19</v>
      </c>
      <c r="J313">
        <v>3</v>
      </c>
      <c r="K313">
        <v>536.75</v>
      </c>
      <c r="L313" t="s">
        <v>672</v>
      </c>
      <c r="M313" t="s">
        <v>676</v>
      </c>
      <c r="N313" t="s">
        <v>682</v>
      </c>
      <c r="O313" t="s">
        <v>693</v>
      </c>
      <c r="P313" t="s">
        <v>695</v>
      </c>
      <c r="Q313" s="6">
        <f>marketingdata[[#This Row],[Clicks]]/marketingdata[[#This Row],[Impressions]]</f>
        <v>8.862148708501548E-2</v>
      </c>
      <c r="R313" s="6">
        <f>marketingdata[[#This Row],[Conversions]]/marketingdata[[#This Row],[Leads]]</f>
        <v>0.15789473684210525</v>
      </c>
      <c r="S313">
        <f>marketingdata[[#This Row],[Ad_Spend (£)]]/marketingdata[[#This Row],[Leads]]</f>
        <v>12.088421052631579</v>
      </c>
      <c r="T313">
        <f>marketingdata[[#This Row],[Revenue (£)]]/marketingdata[[#This Row],[Ad_Spend (£)]]</f>
        <v>2.3369470567746431</v>
      </c>
      <c r="U313" t="str">
        <f>TEXT(marketingdata[[#This Row],[Date]],"mmm")</f>
        <v>Apr</v>
      </c>
    </row>
    <row r="314" spans="1:21" x14ac:dyDescent="0.3">
      <c r="A314" s="2">
        <v>45831</v>
      </c>
      <c r="B314" t="s">
        <v>23</v>
      </c>
      <c r="C314" t="s">
        <v>334</v>
      </c>
      <c r="D314" t="s">
        <v>655</v>
      </c>
      <c r="E314" t="s">
        <v>659</v>
      </c>
      <c r="F314">
        <v>52.47</v>
      </c>
      <c r="G314">
        <v>9486</v>
      </c>
      <c r="H314">
        <v>516</v>
      </c>
      <c r="I314">
        <v>47</v>
      </c>
      <c r="J314">
        <v>24</v>
      </c>
      <c r="K314">
        <v>2006.78</v>
      </c>
      <c r="L314" t="s">
        <v>675</v>
      </c>
      <c r="M314" t="s">
        <v>679</v>
      </c>
      <c r="N314" t="s">
        <v>683</v>
      </c>
      <c r="O314" t="s">
        <v>690</v>
      </c>
      <c r="P314" t="s">
        <v>697</v>
      </c>
      <c r="Q314" s="6">
        <f>marketingdata[[#This Row],[Clicks]]/marketingdata[[#This Row],[Impressions]]</f>
        <v>5.4395951929158762E-2</v>
      </c>
      <c r="R314" s="6">
        <f>marketingdata[[#This Row],[Conversions]]/marketingdata[[#This Row],[Leads]]</f>
        <v>0.51063829787234039</v>
      </c>
      <c r="S314">
        <f>marketingdata[[#This Row],[Ad_Spend (£)]]/marketingdata[[#This Row],[Leads]]</f>
        <v>1.1163829787234043</v>
      </c>
      <c r="T314">
        <f>marketingdata[[#This Row],[Revenue (£)]]/marketingdata[[#This Row],[Ad_Spend (£)]]</f>
        <v>38.246235944349152</v>
      </c>
      <c r="U314" t="str">
        <f>TEXT(marketingdata[[#This Row],[Date]],"mmm")</f>
        <v>Jun</v>
      </c>
    </row>
    <row r="315" spans="1:21" x14ac:dyDescent="0.3">
      <c r="A315" s="2">
        <v>45754</v>
      </c>
      <c r="B315" t="s">
        <v>20</v>
      </c>
      <c r="C315" t="s">
        <v>335</v>
      </c>
      <c r="D315" t="s">
        <v>654</v>
      </c>
      <c r="E315" t="s">
        <v>669</v>
      </c>
      <c r="F315">
        <v>169.66</v>
      </c>
      <c r="G315">
        <v>20136</v>
      </c>
      <c r="H315">
        <v>1488</v>
      </c>
      <c r="I315">
        <v>37</v>
      </c>
      <c r="J315">
        <v>14</v>
      </c>
      <c r="K315">
        <v>1243.19</v>
      </c>
      <c r="L315" t="s">
        <v>671</v>
      </c>
      <c r="M315" t="s">
        <v>676</v>
      </c>
      <c r="N315" t="s">
        <v>684</v>
      </c>
      <c r="O315" t="s">
        <v>692</v>
      </c>
      <c r="P315" t="s">
        <v>697</v>
      </c>
      <c r="Q315" s="6">
        <f>marketingdata[[#This Row],[Clicks]]/marketingdata[[#This Row],[Impressions]]</f>
        <v>7.3897497020262215E-2</v>
      </c>
      <c r="R315" s="6">
        <f>marketingdata[[#This Row],[Conversions]]/marketingdata[[#This Row],[Leads]]</f>
        <v>0.3783783783783784</v>
      </c>
      <c r="S315">
        <f>marketingdata[[#This Row],[Ad_Spend (£)]]/marketingdata[[#This Row],[Leads]]</f>
        <v>4.585405405405405</v>
      </c>
      <c r="T315">
        <f>marketingdata[[#This Row],[Revenue (£)]]/marketingdata[[#This Row],[Ad_Spend (£)]]</f>
        <v>7.3275374277967709</v>
      </c>
      <c r="U315" t="str">
        <f>TEXT(marketingdata[[#This Row],[Date]],"mmm")</f>
        <v>Apr</v>
      </c>
    </row>
    <row r="316" spans="1:21" x14ac:dyDescent="0.3">
      <c r="A316" s="2">
        <v>45822</v>
      </c>
      <c r="B316" t="s">
        <v>22</v>
      </c>
      <c r="C316" t="s">
        <v>336</v>
      </c>
      <c r="D316" t="s">
        <v>654</v>
      </c>
      <c r="E316" t="s">
        <v>666</v>
      </c>
      <c r="F316">
        <v>85.09</v>
      </c>
      <c r="G316">
        <v>12905</v>
      </c>
      <c r="H316">
        <v>1178</v>
      </c>
      <c r="I316">
        <v>36</v>
      </c>
      <c r="J316">
        <v>0</v>
      </c>
      <c r="K316">
        <v>0</v>
      </c>
      <c r="L316" t="s">
        <v>674</v>
      </c>
      <c r="M316" t="s">
        <v>676</v>
      </c>
      <c r="N316" t="s">
        <v>684</v>
      </c>
      <c r="O316" t="s">
        <v>692</v>
      </c>
      <c r="P316" t="s">
        <v>695</v>
      </c>
      <c r="Q316" s="6">
        <f>marketingdata[[#This Row],[Clicks]]/marketingdata[[#This Row],[Impressions]]</f>
        <v>9.1282448663308799E-2</v>
      </c>
      <c r="R316" s="6">
        <f>marketingdata[[#This Row],[Conversions]]/marketingdata[[#This Row],[Leads]]</f>
        <v>0</v>
      </c>
      <c r="S316">
        <f>marketingdata[[#This Row],[Ad_Spend (£)]]/marketingdata[[#This Row],[Leads]]</f>
        <v>2.3636111111111111</v>
      </c>
      <c r="T316">
        <f>marketingdata[[#This Row],[Revenue (£)]]/marketingdata[[#This Row],[Ad_Spend (£)]]</f>
        <v>0</v>
      </c>
      <c r="U316" t="str">
        <f>TEXT(marketingdata[[#This Row],[Date]],"mmm")</f>
        <v>Jun</v>
      </c>
    </row>
    <row r="317" spans="1:21" x14ac:dyDescent="0.3">
      <c r="A317" s="2">
        <v>45794</v>
      </c>
      <c r="B317" t="s">
        <v>24</v>
      </c>
      <c r="C317" t="s">
        <v>337</v>
      </c>
      <c r="D317" t="s">
        <v>654</v>
      </c>
      <c r="E317" t="s">
        <v>659</v>
      </c>
      <c r="F317">
        <v>151.04</v>
      </c>
      <c r="G317">
        <v>6411</v>
      </c>
      <c r="H317">
        <v>630</v>
      </c>
      <c r="I317">
        <v>34</v>
      </c>
      <c r="J317">
        <v>3</v>
      </c>
      <c r="K317">
        <v>446.39</v>
      </c>
      <c r="L317" t="s">
        <v>674</v>
      </c>
      <c r="M317" t="s">
        <v>679</v>
      </c>
      <c r="N317" t="s">
        <v>684</v>
      </c>
      <c r="O317" t="s">
        <v>693</v>
      </c>
      <c r="P317" t="s">
        <v>697</v>
      </c>
      <c r="Q317" s="6">
        <f>marketingdata[[#This Row],[Clicks]]/marketingdata[[#This Row],[Impressions]]</f>
        <v>9.8268600842302295E-2</v>
      </c>
      <c r="R317" s="6">
        <f>marketingdata[[#This Row],[Conversions]]/marketingdata[[#This Row],[Leads]]</f>
        <v>8.8235294117647065E-2</v>
      </c>
      <c r="S317">
        <f>marketingdata[[#This Row],[Ad_Spend (£)]]/marketingdata[[#This Row],[Leads]]</f>
        <v>4.4423529411764706</v>
      </c>
      <c r="T317">
        <f>marketingdata[[#This Row],[Revenue (£)]]/marketingdata[[#This Row],[Ad_Spend (£)]]</f>
        <v>2.9554422669491527</v>
      </c>
      <c r="U317" t="str">
        <f>TEXT(marketingdata[[#This Row],[Date]],"mmm")</f>
        <v>May</v>
      </c>
    </row>
    <row r="318" spans="1:21" x14ac:dyDescent="0.3">
      <c r="A318" s="2">
        <v>45754</v>
      </c>
      <c r="B318" t="s">
        <v>21</v>
      </c>
      <c r="C318" t="s">
        <v>338</v>
      </c>
      <c r="D318" t="s">
        <v>655</v>
      </c>
      <c r="E318" t="s">
        <v>670</v>
      </c>
      <c r="F318">
        <v>176.94</v>
      </c>
      <c r="G318">
        <v>4601</v>
      </c>
      <c r="H318">
        <v>275</v>
      </c>
      <c r="I318">
        <v>16</v>
      </c>
      <c r="J318">
        <v>5</v>
      </c>
      <c r="K318">
        <v>274.37</v>
      </c>
      <c r="L318" t="s">
        <v>672</v>
      </c>
      <c r="M318" t="s">
        <v>679</v>
      </c>
      <c r="N318" t="s">
        <v>683</v>
      </c>
      <c r="O318" t="s">
        <v>690</v>
      </c>
      <c r="P318" t="s">
        <v>699</v>
      </c>
      <c r="Q318" s="6">
        <f>marketingdata[[#This Row],[Clicks]]/marketingdata[[#This Row],[Impressions]]</f>
        <v>5.9769615301021518E-2</v>
      </c>
      <c r="R318" s="6">
        <f>marketingdata[[#This Row],[Conversions]]/marketingdata[[#This Row],[Leads]]</f>
        <v>0.3125</v>
      </c>
      <c r="S318">
        <f>marketingdata[[#This Row],[Ad_Spend (£)]]/marketingdata[[#This Row],[Leads]]</f>
        <v>11.05875</v>
      </c>
      <c r="T318">
        <f>marketingdata[[#This Row],[Revenue (£)]]/marketingdata[[#This Row],[Ad_Spend (£)]]</f>
        <v>1.5506386345653895</v>
      </c>
      <c r="U318" t="str">
        <f>TEXT(marketingdata[[#This Row],[Date]],"mmm")</f>
        <v>Apr</v>
      </c>
    </row>
    <row r="319" spans="1:21" x14ac:dyDescent="0.3">
      <c r="A319" s="2">
        <v>45795</v>
      </c>
      <c r="B319" t="s">
        <v>22</v>
      </c>
      <c r="C319" t="s">
        <v>339</v>
      </c>
      <c r="D319" t="s">
        <v>655</v>
      </c>
      <c r="E319" t="s">
        <v>660</v>
      </c>
      <c r="F319">
        <v>216.27</v>
      </c>
      <c r="G319">
        <v>12930</v>
      </c>
      <c r="H319">
        <v>573</v>
      </c>
      <c r="I319">
        <v>47</v>
      </c>
      <c r="J319">
        <v>6</v>
      </c>
      <c r="K319">
        <v>1130.7</v>
      </c>
      <c r="L319" t="s">
        <v>675</v>
      </c>
      <c r="M319" t="s">
        <v>678</v>
      </c>
      <c r="N319" t="s">
        <v>681</v>
      </c>
      <c r="O319" t="s">
        <v>693</v>
      </c>
      <c r="P319" t="s">
        <v>697</v>
      </c>
      <c r="Q319" s="6">
        <f>marketingdata[[#This Row],[Clicks]]/marketingdata[[#This Row],[Impressions]]</f>
        <v>4.431554524361949E-2</v>
      </c>
      <c r="R319" s="6">
        <f>marketingdata[[#This Row],[Conversions]]/marketingdata[[#This Row],[Leads]]</f>
        <v>0.1276595744680851</v>
      </c>
      <c r="S319">
        <f>marketingdata[[#This Row],[Ad_Spend (£)]]/marketingdata[[#This Row],[Leads]]</f>
        <v>4.6014893617021277</v>
      </c>
      <c r="T319">
        <f>marketingdata[[#This Row],[Revenue (£)]]/marketingdata[[#This Row],[Ad_Spend (£)]]</f>
        <v>5.2281869884866143</v>
      </c>
      <c r="U319" t="str">
        <f>TEXT(marketingdata[[#This Row],[Date]],"mmm")</f>
        <v>May</v>
      </c>
    </row>
    <row r="320" spans="1:21" x14ac:dyDescent="0.3">
      <c r="A320" s="2">
        <v>45788</v>
      </c>
      <c r="B320" t="s">
        <v>22</v>
      </c>
      <c r="C320" t="s">
        <v>340</v>
      </c>
      <c r="D320" t="s">
        <v>655</v>
      </c>
      <c r="E320" t="s">
        <v>657</v>
      </c>
      <c r="F320">
        <v>184.81</v>
      </c>
      <c r="G320">
        <v>22703</v>
      </c>
      <c r="H320">
        <v>1339</v>
      </c>
      <c r="I320">
        <v>40</v>
      </c>
      <c r="J320">
        <v>39</v>
      </c>
      <c r="K320">
        <v>1787.71</v>
      </c>
      <c r="L320" t="s">
        <v>672</v>
      </c>
      <c r="M320" t="s">
        <v>677</v>
      </c>
      <c r="N320" t="s">
        <v>683</v>
      </c>
      <c r="O320" t="s">
        <v>687</v>
      </c>
      <c r="P320" t="s">
        <v>695</v>
      </c>
      <c r="Q320" s="6">
        <f>marketingdata[[#This Row],[Clicks]]/marketingdata[[#This Row],[Impressions]]</f>
        <v>5.8978989560850986E-2</v>
      </c>
      <c r="R320" s="6">
        <f>marketingdata[[#This Row],[Conversions]]/marketingdata[[#This Row],[Leads]]</f>
        <v>0.97499999999999998</v>
      </c>
      <c r="S320">
        <f>marketingdata[[#This Row],[Ad_Spend (£)]]/marketingdata[[#This Row],[Leads]]</f>
        <v>4.6202500000000004</v>
      </c>
      <c r="T320">
        <f>marketingdata[[#This Row],[Revenue (£)]]/marketingdata[[#This Row],[Ad_Spend (£)]]</f>
        <v>9.6732319679671015</v>
      </c>
      <c r="U320" t="str">
        <f>TEXT(marketingdata[[#This Row],[Date]],"mmm")</f>
        <v>May</v>
      </c>
    </row>
    <row r="321" spans="1:21" x14ac:dyDescent="0.3">
      <c r="A321" s="2">
        <v>45769</v>
      </c>
      <c r="B321" t="s">
        <v>22</v>
      </c>
      <c r="C321" t="s">
        <v>341</v>
      </c>
      <c r="D321" t="s">
        <v>655</v>
      </c>
      <c r="E321" t="s">
        <v>657</v>
      </c>
      <c r="F321">
        <v>202.79</v>
      </c>
      <c r="G321">
        <v>17378</v>
      </c>
      <c r="H321">
        <v>333</v>
      </c>
      <c r="I321">
        <v>46</v>
      </c>
      <c r="J321">
        <v>42</v>
      </c>
      <c r="K321">
        <v>1382.21</v>
      </c>
      <c r="L321" t="s">
        <v>672</v>
      </c>
      <c r="M321" t="s">
        <v>677</v>
      </c>
      <c r="N321" t="s">
        <v>681</v>
      </c>
      <c r="O321" t="s">
        <v>687</v>
      </c>
      <c r="P321" t="s">
        <v>697</v>
      </c>
      <c r="Q321" s="6">
        <f>marketingdata[[#This Row],[Clicks]]/marketingdata[[#This Row],[Impressions]]</f>
        <v>1.9162159051674531E-2</v>
      </c>
      <c r="R321" s="6">
        <f>marketingdata[[#This Row],[Conversions]]/marketingdata[[#This Row],[Leads]]</f>
        <v>0.91304347826086951</v>
      </c>
      <c r="S321">
        <f>marketingdata[[#This Row],[Ad_Spend (£)]]/marketingdata[[#This Row],[Leads]]</f>
        <v>4.4084782608695647</v>
      </c>
      <c r="T321">
        <f>marketingdata[[#This Row],[Revenue (£)]]/marketingdata[[#This Row],[Ad_Spend (£)]]</f>
        <v>6.8159672567680856</v>
      </c>
      <c r="U321" t="str">
        <f>TEXT(marketingdata[[#This Row],[Date]],"mmm")</f>
        <v>Apr</v>
      </c>
    </row>
    <row r="322" spans="1:21" x14ac:dyDescent="0.3">
      <c r="A322" s="2">
        <v>45752</v>
      </c>
      <c r="B322" t="s">
        <v>23</v>
      </c>
      <c r="C322" t="s">
        <v>342</v>
      </c>
      <c r="D322" t="s">
        <v>655</v>
      </c>
      <c r="E322" t="s">
        <v>657</v>
      </c>
      <c r="F322">
        <v>193.71</v>
      </c>
      <c r="G322">
        <v>15300</v>
      </c>
      <c r="H322">
        <v>549</v>
      </c>
      <c r="I322">
        <v>42</v>
      </c>
      <c r="J322">
        <v>17</v>
      </c>
      <c r="K322">
        <v>2288.86</v>
      </c>
      <c r="L322" t="s">
        <v>672</v>
      </c>
      <c r="M322" t="s">
        <v>677</v>
      </c>
      <c r="N322" t="s">
        <v>682</v>
      </c>
      <c r="O322" t="s">
        <v>691</v>
      </c>
      <c r="P322" t="s">
        <v>699</v>
      </c>
      <c r="Q322" s="6">
        <f>marketingdata[[#This Row],[Clicks]]/marketingdata[[#This Row],[Impressions]]</f>
        <v>3.5882352941176469E-2</v>
      </c>
      <c r="R322" s="6">
        <f>marketingdata[[#This Row],[Conversions]]/marketingdata[[#This Row],[Leads]]</f>
        <v>0.40476190476190477</v>
      </c>
      <c r="S322">
        <f>marketingdata[[#This Row],[Ad_Spend (£)]]/marketingdata[[#This Row],[Leads]]</f>
        <v>4.6121428571428575</v>
      </c>
      <c r="T322">
        <f>marketingdata[[#This Row],[Revenue (£)]]/marketingdata[[#This Row],[Ad_Spend (£)]]</f>
        <v>11.815910381498115</v>
      </c>
      <c r="U322" t="str">
        <f>TEXT(marketingdata[[#This Row],[Date]],"mmm")</f>
        <v>Apr</v>
      </c>
    </row>
    <row r="323" spans="1:21" x14ac:dyDescent="0.3">
      <c r="A323" s="2">
        <v>45807</v>
      </c>
      <c r="B323" t="s">
        <v>22</v>
      </c>
      <c r="C323" t="s">
        <v>212</v>
      </c>
      <c r="D323" t="s">
        <v>655</v>
      </c>
      <c r="E323" t="s">
        <v>668</v>
      </c>
      <c r="F323">
        <v>178.26</v>
      </c>
      <c r="G323">
        <v>18243</v>
      </c>
      <c r="H323">
        <v>1302</v>
      </c>
      <c r="I323">
        <v>21</v>
      </c>
      <c r="J323">
        <v>1</v>
      </c>
      <c r="K323">
        <v>135.41</v>
      </c>
      <c r="L323" t="s">
        <v>673</v>
      </c>
      <c r="M323" t="s">
        <v>680</v>
      </c>
      <c r="N323" t="s">
        <v>682</v>
      </c>
      <c r="O323" t="s">
        <v>685</v>
      </c>
      <c r="P323" t="s">
        <v>697</v>
      </c>
      <c r="Q323" s="6">
        <f>marketingdata[[#This Row],[Clicks]]/marketingdata[[#This Row],[Impressions]]</f>
        <v>7.1369840486762051E-2</v>
      </c>
      <c r="R323" s="6">
        <f>marketingdata[[#This Row],[Conversions]]/marketingdata[[#This Row],[Leads]]</f>
        <v>4.7619047619047616E-2</v>
      </c>
      <c r="S323">
        <f>marketingdata[[#This Row],[Ad_Spend (£)]]/marketingdata[[#This Row],[Leads]]</f>
        <v>8.4885714285714275</v>
      </c>
      <c r="T323">
        <f>marketingdata[[#This Row],[Revenue (£)]]/marketingdata[[#This Row],[Ad_Spend (£)]]</f>
        <v>0.75962077863794464</v>
      </c>
      <c r="U323" t="str">
        <f>TEXT(marketingdata[[#This Row],[Date]],"mmm")</f>
        <v>May</v>
      </c>
    </row>
    <row r="324" spans="1:21" x14ac:dyDescent="0.3">
      <c r="A324" s="2">
        <v>45788</v>
      </c>
      <c r="B324" t="s">
        <v>23</v>
      </c>
      <c r="C324" t="s">
        <v>343</v>
      </c>
      <c r="D324" t="s">
        <v>654</v>
      </c>
      <c r="E324" t="s">
        <v>669</v>
      </c>
      <c r="F324">
        <v>100.79</v>
      </c>
      <c r="G324">
        <v>11245</v>
      </c>
      <c r="H324">
        <v>493</v>
      </c>
      <c r="I324">
        <v>43</v>
      </c>
      <c r="J324">
        <v>25</v>
      </c>
      <c r="K324">
        <v>1033.4100000000001</v>
      </c>
      <c r="L324" t="s">
        <v>673</v>
      </c>
      <c r="M324" t="s">
        <v>676</v>
      </c>
      <c r="N324" t="s">
        <v>683</v>
      </c>
      <c r="O324" t="s">
        <v>692</v>
      </c>
      <c r="P324" t="s">
        <v>697</v>
      </c>
      <c r="Q324" s="6">
        <f>marketingdata[[#This Row],[Clicks]]/marketingdata[[#This Row],[Impressions]]</f>
        <v>4.3841707425522451E-2</v>
      </c>
      <c r="R324" s="6">
        <f>marketingdata[[#This Row],[Conversions]]/marketingdata[[#This Row],[Leads]]</f>
        <v>0.58139534883720934</v>
      </c>
      <c r="S324">
        <f>marketingdata[[#This Row],[Ad_Spend (£)]]/marketingdata[[#This Row],[Leads]]</f>
        <v>2.3439534883720934</v>
      </c>
      <c r="T324">
        <f>marketingdata[[#This Row],[Revenue (£)]]/marketingdata[[#This Row],[Ad_Spend (£)]]</f>
        <v>10.25310050600258</v>
      </c>
      <c r="U324" t="str">
        <f>TEXT(marketingdata[[#This Row],[Date]],"mmm")</f>
        <v>May</v>
      </c>
    </row>
    <row r="325" spans="1:21" x14ac:dyDescent="0.3">
      <c r="A325" s="2">
        <v>45748</v>
      </c>
      <c r="B325" t="s">
        <v>23</v>
      </c>
      <c r="C325" t="s">
        <v>344</v>
      </c>
      <c r="D325" t="s">
        <v>654</v>
      </c>
      <c r="E325" t="s">
        <v>663</v>
      </c>
      <c r="F325">
        <v>229.29</v>
      </c>
      <c r="G325">
        <v>4632</v>
      </c>
      <c r="H325">
        <v>211</v>
      </c>
      <c r="I325">
        <v>48</v>
      </c>
      <c r="J325">
        <v>39</v>
      </c>
      <c r="K325">
        <v>6174.78</v>
      </c>
      <c r="L325" t="s">
        <v>674</v>
      </c>
      <c r="M325" t="s">
        <v>680</v>
      </c>
      <c r="N325" t="s">
        <v>684</v>
      </c>
      <c r="O325" t="s">
        <v>692</v>
      </c>
      <c r="P325" t="s">
        <v>697</v>
      </c>
      <c r="Q325" s="6">
        <f>marketingdata[[#This Row],[Clicks]]/marketingdata[[#This Row],[Impressions]]</f>
        <v>4.5552677029360965E-2</v>
      </c>
      <c r="R325" s="6">
        <f>marketingdata[[#This Row],[Conversions]]/marketingdata[[#This Row],[Leads]]</f>
        <v>0.8125</v>
      </c>
      <c r="S325">
        <f>marketingdata[[#This Row],[Ad_Spend (£)]]/marketingdata[[#This Row],[Leads]]</f>
        <v>4.7768749999999995</v>
      </c>
      <c r="T325">
        <f>marketingdata[[#This Row],[Revenue (£)]]/marketingdata[[#This Row],[Ad_Spend (£)]]</f>
        <v>26.93000130838676</v>
      </c>
      <c r="U325" t="str">
        <f>TEXT(marketingdata[[#This Row],[Date]],"mmm")</f>
        <v>Apr</v>
      </c>
    </row>
    <row r="326" spans="1:21" x14ac:dyDescent="0.3">
      <c r="A326" s="2">
        <v>45824</v>
      </c>
      <c r="B326" t="s">
        <v>22</v>
      </c>
      <c r="C326" t="s">
        <v>345</v>
      </c>
      <c r="D326" t="s">
        <v>655</v>
      </c>
      <c r="E326" t="s">
        <v>669</v>
      </c>
      <c r="F326">
        <v>188.75</v>
      </c>
      <c r="G326">
        <v>13425</v>
      </c>
      <c r="H326">
        <v>987</v>
      </c>
      <c r="I326">
        <v>47</v>
      </c>
      <c r="J326">
        <v>8</v>
      </c>
      <c r="K326">
        <v>983</v>
      </c>
      <c r="L326" t="s">
        <v>674</v>
      </c>
      <c r="M326" t="s">
        <v>676</v>
      </c>
      <c r="N326" t="s">
        <v>682</v>
      </c>
      <c r="O326" t="s">
        <v>692</v>
      </c>
      <c r="P326" t="s">
        <v>699</v>
      </c>
      <c r="Q326" s="6">
        <f>marketingdata[[#This Row],[Clicks]]/marketingdata[[#This Row],[Impressions]]</f>
        <v>7.3519553072625698E-2</v>
      </c>
      <c r="R326" s="6">
        <f>marketingdata[[#This Row],[Conversions]]/marketingdata[[#This Row],[Leads]]</f>
        <v>0.1702127659574468</v>
      </c>
      <c r="S326">
        <f>marketingdata[[#This Row],[Ad_Spend (£)]]/marketingdata[[#This Row],[Leads]]</f>
        <v>4.0159574468085104</v>
      </c>
      <c r="T326">
        <f>marketingdata[[#This Row],[Revenue (£)]]/marketingdata[[#This Row],[Ad_Spend (£)]]</f>
        <v>5.2079470198675493</v>
      </c>
      <c r="U326" t="str">
        <f>TEXT(marketingdata[[#This Row],[Date]],"mmm")</f>
        <v>Jun</v>
      </c>
    </row>
    <row r="327" spans="1:21" x14ac:dyDescent="0.3">
      <c r="A327" s="2">
        <v>45751</v>
      </c>
      <c r="B327" t="s">
        <v>24</v>
      </c>
      <c r="C327" t="s">
        <v>346</v>
      </c>
      <c r="D327" t="s">
        <v>655</v>
      </c>
      <c r="E327" t="s">
        <v>670</v>
      </c>
      <c r="F327">
        <v>220.5</v>
      </c>
      <c r="G327">
        <v>1892</v>
      </c>
      <c r="H327">
        <v>134</v>
      </c>
      <c r="I327">
        <v>35</v>
      </c>
      <c r="J327">
        <v>2</v>
      </c>
      <c r="K327">
        <v>117.9</v>
      </c>
      <c r="L327" t="s">
        <v>673</v>
      </c>
      <c r="M327" t="s">
        <v>679</v>
      </c>
      <c r="N327" t="s">
        <v>683</v>
      </c>
      <c r="O327" t="s">
        <v>687</v>
      </c>
      <c r="P327" t="s">
        <v>696</v>
      </c>
      <c r="Q327" s="6">
        <f>marketingdata[[#This Row],[Clicks]]/marketingdata[[#This Row],[Impressions]]</f>
        <v>7.0824524312896403E-2</v>
      </c>
      <c r="R327" s="6">
        <f>marketingdata[[#This Row],[Conversions]]/marketingdata[[#This Row],[Leads]]</f>
        <v>5.7142857142857141E-2</v>
      </c>
      <c r="S327">
        <f>marketingdata[[#This Row],[Ad_Spend (£)]]/marketingdata[[#This Row],[Leads]]</f>
        <v>6.3</v>
      </c>
      <c r="T327">
        <f>marketingdata[[#This Row],[Revenue (£)]]/marketingdata[[#This Row],[Ad_Spend (£)]]</f>
        <v>0.53469387755102038</v>
      </c>
      <c r="U327" t="str">
        <f>TEXT(marketingdata[[#This Row],[Date]],"mmm")</f>
        <v>Apr</v>
      </c>
    </row>
    <row r="328" spans="1:21" x14ac:dyDescent="0.3">
      <c r="A328" s="2">
        <v>45758</v>
      </c>
      <c r="B328" t="s">
        <v>23</v>
      </c>
      <c r="C328" t="s">
        <v>347</v>
      </c>
      <c r="D328" t="s">
        <v>654</v>
      </c>
      <c r="E328" t="s">
        <v>664</v>
      </c>
      <c r="F328">
        <v>134.59</v>
      </c>
      <c r="G328">
        <v>1871</v>
      </c>
      <c r="H328">
        <v>95</v>
      </c>
      <c r="I328">
        <v>11</v>
      </c>
      <c r="J328">
        <v>2</v>
      </c>
      <c r="K328">
        <v>88.89</v>
      </c>
      <c r="L328" t="s">
        <v>673</v>
      </c>
      <c r="M328" t="s">
        <v>678</v>
      </c>
      <c r="N328" t="s">
        <v>681</v>
      </c>
      <c r="O328" t="s">
        <v>689</v>
      </c>
      <c r="P328" t="s">
        <v>699</v>
      </c>
      <c r="Q328" s="6">
        <f>marketingdata[[#This Row],[Clicks]]/marketingdata[[#This Row],[Impressions]]</f>
        <v>5.0774986638161414E-2</v>
      </c>
      <c r="R328" s="6">
        <f>marketingdata[[#This Row],[Conversions]]/marketingdata[[#This Row],[Leads]]</f>
        <v>0.18181818181818182</v>
      </c>
      <c r="S328">
        <f>marketingdata[[#This Row],[Ad_Spend (£)]]/marketingdata[[#This Row],[Leads]]</f>
        <v>12.235454545454546</v>
      </c>
      <c r="T328">
        <f>marketingdata[[#This Row],[Revenue (£)]]/marketingdata[[#This Row],[Ad_Spend (£)]]</f>
        <v>0.66045025633405152</v>
      </c>
      <c r="U328" t="str">
        <f>TEXT(marketingdata[[#This Row],[Date]],"mmm")</f>
        <v>Apr</v>
      </c>
    </row>
    <row r="329" spans="1:21" x14ac:dyDescent="0.3">
      <c r="A329" s="2">
        <v>45797</v>
      </c>
      <c r="B329" t="s">
        <v>23</v>
      </c>
      <c r="C329" t="s">
        <v>348</v>
      </c>
      <c r="D329" t="s">
        <v>654</v>
      </c>
      <c r="E329" t="s">
        <v>665</v>
      </c>
      <c r="F329">
        <v>110.34</v>
      </c>
      <c r="G329">
        <v>3823</v>
      </c>
      <c r="H329">
        <v>350</v>
      </c>
      <c r="I329">
        <v>43</v>
      </c>
      <c r="J329">
        <v>2</v>
      </c>
      <c r="K329">
        <v>378.6</v>
      </c>
      <c r="L329" t="s">
        <v>672</v>
      </c>
      <c r="M329" t="s">
        <v>680</v>
      </c>
      <c r="N329" t="s">
        <v>684</v>
      </c>
      <c r="O329" t="s">
        <v>694</v>
      </c>
      <c r="P329" t="s">
        <v>698</v>
      </c>
      <c r="Q329" s="6">
        <f>marketingdata[[#This Row],[Clicks]]/marketingdata[[#This Row],[Impressions]]</f>
        <v>9.1551137849856135E-2</v>
      </c>
      <c r="R329" s="6">
        <f>marketingdata[[#This Row],[Conversions]]/marketingdata[[#This Row],[Leads]]</f>
        <v>4.6511627906976744E-2</v>
      </c>
      <c r="S329">
        <f>marketingdata[[#This Row],[Ad_Spend (£)]]/marketingdata[[#This Row],[Leads]]</f>
        <v>2.5660465116279072</v>
      </c>
      <c r="T329">
        <f>marketingdata[[#This Row],[Revenue (£)]]/marketingdata[[#This Row],[Ad_Spend (£)]]</f>
        <v>3.4312126155519307</v>
      </c>
      <c r="U329" t="str">
        <f>TEXT(marketingdata[[#This Row],[Date]],"mmm")</f>
        <v>May</v>
      </c>
    </row>
    <row r="330" spans="1:21" x14ac:dyDescent="0.3">
      <c r="A330" s="2">
        <v>45750</v>
      </c>
      <c r="B330" t="s">
        <v>21</v>
      </c>
      <c r="C330" t="s">
        <v>349</v>
      </c>
      <c r="D330" t="s">
        <v>655</v>
      </c>
      <c r="E330" t="s">
        <v>662</v>
      </c>
      <c r="F330">
        <v>273.67</v>
      </c>
      <c r="G330">
        <v>22595</v>
      </c>
      <c r="H330">
        <v>1273</v>
      </c>
      <c r="I330">
        <v>42</v>
      </c>
      <c r="J330">
        <v>33</v>
      </c>
      <c r="K330">
        <v>3100.03</v>
      </c>
      <c r="L330" t="s">
        <v>671</v>
      </c>
      <c r="M330" t="s">
        <v>679</v>
      </c>
      <c r="N330" t="s">
        <v>682</v>
      </c>
      <c r="O330" t="s">
        <v>688</v>
      </c>
      <c r="P330" t="s">
        <v>695</v>
      </c>
      <c r="Q330" s="6">
        <f>marketingdata[[#This Row],[Clicks]]/marketingdata[[#This Row],[Impressions]]</f>
        <v>5.6339898207568045E-2</v>
      </c>
      <c r="R330" s="6">
        <f>marketingdata[[#This Row],[Conversions]]/marketingdata[[#This Row],[Leads]]</f>
        <v>0.7857142857142857</v>
      </c>
      <c r="S330">
        <f>marketingdata[[#This Row],[Ad_Spend (£)]]/marketingdata[[#This Row],[Leads]]</f>
        <v>6.5159523809523812</v>
      </c>
      <c r="T330">
        <f>marketingdata[[#This Row],[Revenue (£)]]/marketingdata[[#This Row],[Ad_Spend (£)]]</f>
        <v>11.327620857236818</v>
      </c>
      <c r="U330" t="str">
        <f>TEXT(marketingdata[[#This Row],[Date]],"mmm")</f>
        <v>Apr</v>
      </c>
    </row>
    <row r="331" spans="1:21" x14ac:dyDescent="0.3">
      <c r="A331" s="2">
        <v>45784</v>
      </c>
      <c r="B331" t="s">
        <v>22</v>
      </c>
      <c r="C331" t="s">
        <v>350</v>
      </c>
      <c r="D331" t="s">
        <v>654</v>
      </c>
      <c r="E331" t="s">
        <v>663</v>
      </c>
      <c r="F331">
        <v>207.89</v>
      </c>
      <c r="G331">
        <v>12708</v>
      </c>
      <c r="H331">
        <v>192</v>
      </c>
      <c r="I331">
        <v>50</v>
      </c>
      <c r="J331">
        <v>22</v>
      </c>
      <c r="K331">
        <v>3660.56</v>
      </c>
      <c r="L331" t="s">
        <v>672</v>
      </c>
      <c r="M331" t="s">
        <v>680</v>
      </c>
      <c r="N331" t="s">
        <v>682</v>
      </c>
      <c r="O331" t="s">
        <v>692</v>
      </c>
      <c r="P331" t="s">
        <v>698</v>
      </c>
      <c r="Q331" s="6">
        <f>marketingdata[[#This Row],[Clicks]]/marketingdata[[#This Row],[Impressions]]</f>
        <v>1.5108593012275733E-2</v>
      </c>
      <c r="R331" s="6">
        <f>marketingdata[[#This Row],[Conversions]]/marketingdata[[#This Row],[Leads]]</f>
        <v>0.44</v>
      </c>
      <c r="S331">
        <f>marketingdata[[#This Row],[Ad_Spend (£)]]/marketingdata[[#This Row],[Leads]]</f>
        <v>4.1577999999999999</v>
      </c>
      <c r="T331">
        <f>marketingdata[[#This Row],[Revenue (£)]]/marketingdata[[#This Row],[Ad_Spend (£)]]</f>
        <v>17.608158160565683</v>
      </c>
      <c r="U331" t="str">
        <f>TEXT(marketingdata[[#This Row],[Date]],"mmm")</f>
        <v>May</v>
      </c>
    </row>
    <row r="332" spans="1:21" x14ac:dyDescent="0.3">
      <c r="A332" s="2">
        <v>45759</v>
      </c>
      <c r="B332" t="s">
        <v>23</v>
      </c>
      <c r="C332" t="s">
        <v>351</v>
      </c>
      <c r="D332" t="s">
        <v>654</v>
      </c>
      <c r="E332" t="s">
        <v>667</v>
      </c>
      <c r="F332">
        <v>95.05</v>
      </c>
      <c r="G332">
        <v>14590</v>
      </c>
      <c r="H332">
        <v>173</v>
      </c>
      <c r="I332">
        <v>33</v>
      </c>
      <c r="J332">
        <v>1</v>
      </c>
      <c r="K332">
        <v>198.07</v>
      </c>
      <c r="L332" t="s">
        <v>674</v>
      </c>
      <c r="M332" t="s">
        <v>677</v>
      </c>
      <c r="N332" t="s">
        <v>683</v>
      </c>
      <c r="O332" t="s">
        <v>687</v>
      </c>
      <c r="P332" t="s">
        <v>696</v>
      </c>
      <c r="Q332" s="6">
        <f>marketingdata[[#This Row],[Clicks]]/marketingdata[[#This Row],[Impressions]]</f>
        <v>1.1857436600411241E-2</v>
      </c>
      <c r="R332" s="6">
        <f>marketingdata[[#This Row],[Conversions]]/marketingdata[[#This Row],[Leads]]</f>
        <v>3.0303030303030304E-2</v>
      </c>
      <c r="S332">
        <f>marketingdata[[#This Row],[Ad_Spend (£)]]/marketingdata[[#This Row],[Leads]]</f>
        <v>2.8803030303030304</v>
      </c>
      <c r="T332">
        <f>marketingdata[[#This Row],[Revenue (£)]]/marketingdata[[#This Row],[Ad_Spend (£)]]</f>
        <v>2.0838506049447658</v>
      </c>
      <c r="U332" t="str">
        <f>TEXT(marketingdata[[#This Row],[Date]],"mmm")</f>
        <v>Apr</v>
      </c>
    </row>
    <row r="333" spans="1:21" x14ac:dyDescent="0.3">
      <c r="A333" s="2">
        <v>45787</v>
      </c>
      <c r="B333" t="s">
        <v>21</v>
      </c>
      <c r="C333" t="s">
        <v>352</v>
      </c>
      <c r="D333" t="s">
        <v>655</v>
      </c>
      <c r="E333" t="s">
        <v>663</v>
      </c>
      <c r="F333">
        <v>205.71</v>
      </c>
      <c r="G333">
        <v>26935</v>
      </c>
      <c r="H333">
        <v>922</v>
      </c>
      <c r="I333">
        <v>31</v>
      </c>
      <c r="J333">
        <v>0</v>
      </c>
      <c r="K333">
        <v>0</v>
      </c>
      <c r="L333" t="s">
        <v>674</v>
      </c>
      <c r="M333" t="s">
        <v>680</v>
      </c>
      <c r="N333" t="s">
        <v>684</v>
      </c>
      <c r="O333" t="s">
        <v>687</v>
      </c>
      <c r="P333" t="s">
        <v>698</v>
      </c>
      <c r="Q333" s="6">
        <f>marketingdata[[#This Row],[Clicks]]/marketingdata[[#This Row],[Impressions]]</f>
        <v>3.4230555039910897E-2</v>
      </c>
      <c r="R333" s="6">
        <f>marketingdata[[#This Row],[Conversions]]/marketingdata[[#This Row],[Leads]]</f>
        <v>0</v>
      </c>
      <c r="S333">
        <f>marketingdata[[#This Row],[Ad_Spend (£)]]/marketingdata[[#This Row],[Leads]]</f>
        <v>6.6358064516129032</v>
      </c>
      <c r="T333">
        <f>marketingdata[[#This Row],[Revenue (£)]]/marketingdata[[#This Row],[Ad_Spend (£)]]</f>
        <v>0</v>
      </c>
      <c r="U333" t="str">
        <f>TEXT(marketingdata[[#This Row],[Date]],"mmm")</f>
        <v>May</v>
      </c>
    </row>
    <row r="334" spans="1:21" x14ac:dyDescent="0.3">
      <c r="A334" s="2">
        <v>45811</v>
      </c>
      <c r="B334" t="s">
        <v>21</v>
      </c>
      <c r="C334" t="s">
        <v>353</v>
      </c>
      <c r="D334" t="s">
        <v>655</v>
      </c>
      <c r="E334" t="s">
        <v>666</v>
      </c>
      <c r="F334">
        <v>262.88</v>
      </c>
      <c r="G334">
        <v>28750</v>
      </c>
      <c r="H334">
        <v>2663</v>
      </c>
      <c r="I334">
        <v>29</v>
      </c>
      <c r="J334">
        <v>15</v>
      </c>
      <c r="K334">
        <v>1790.9</v>
      </c>
      <c r="L334" t="s">
        <v>675</v>
      </c>
      <c r="M334" t="s">
        <v>676</v>
      </c>
      <c r="N334" t="s">
        <v>681</v>
      </c>
      <c r="O334" t="s">
        <v>689</v>
      </c>
      <c r="P334" t="s">
        <v>696</v>
      </c>
      <c r="Q334" s="6">
        <f>marketingdata[[#This Row],[Clicks]]/marketingdata[[#This Row],[Impressions]]</f>
        <v>9.2626086956521733E-2</v>
      </c>
      <c r="R334" s="6">
        <f>marketingdata[[#This Row],[Conversions]]/marketingdata[[#This Row],[Leads]]</f>
        <v>0.51724137931034486</v>
      </c>
      <c r="S334">
        <f>marketingdata[[#This Row],[Ad_Spend (£)]]/marketingdata[[#This Row],[Leads]]</f>
        <v>9.0648275862068957</v>
      </c>
      <c r="T334">
        <f>marketingdata[[#This Row],[Revenue (£)]]/marketingdata[[#This Row],[Ad_Spend (£)]]</f>
        <v>6.8126141205112605</v>
      </c>
      <c r="U334" t="str">
        <f>TEXT(marketingdata[[#This Row],[Date]],"mmm")</f>
        <v>Jun</v>
      </c>
    </row>
    <row r="335" spans="1:21" x14ac:dyDescent="0.3">
      <c r="A335" s="2">
        <v>45796</v>
      </c>
      <c r="B335" t="s">
        <v>20</v>
      </c>
      <c r="C335" t="s">
        <v>354</v>
      </c>
      <c r="D335" t="s">
        <v>655</v>
      </c>
      <c r="E335" t="s">
        <v>665</v>
      </c>
      <c r="F335">
        <v>50.6</v>
      </c>
      <c r="G335">
        <v>23579</v>
      </c>
      <c r="H335">
        <v>1241</v>
      </c>
      <c r="I335">
        <v>42</v>
      </c>
      <c r="J335">
        <v>39</v>
      </c>
      <c r="K335">
        <v>5538.31</v>
      </c>
      <c r="L335" t="s">
        <v>673</v>
      </c>
      <c r="M335" t="s">
        <v>680</v>
      </c>
      <c r="N335" t="s">
        <v>681</v>
      </c>
      <c r="O335" t="s">
        <v>693</v>
      </c>
      <c r="P335" t="s">
        <v>699</v>
      </c>
      <c r="Q335" s="6">
        <f>marketingdata[[#This Row],[Clicks]]/marketingdata[[#This Row],[Impressions]]</f>
        <v>5.2631578947368418E-2</v>
      </c>
      <c r="R335" s="6">
        <f>marketingdata[[#This Row],[Conversions]]/marketingdata[[#This Row],[Leads]]</f>
        <v>0.9285714285714286</v>
      </c>
      <c r="S335">
        <f>marketingdata[[#This Row],[Ad_Spend (£)]]/marketingdata[[#This Row],[Leads]]</f>
        <v>1.2047619047619047</v>
      </c>
      <c r="T335">
        <f>marketingdata[[#This Row],[Revenue (£)]]/marketingdata[[#This Row],[Ad_Spend (£)]]</f>
        <v>109.45276679841898</v>
      </c>
      <c r="U335" t="str">
        <f>TEXT(marketingdata[[#This Row],[Date]],"mmm")</f>
        <v>May</v>
      </c>
    </row>
    <row r="336" spans="1:21" x14ac:dyDescent="0.3">
      <c r="A336" s="2">
        <v>45799</v>
      </c>
      <c r="B336" t="s">
        <v>24</v>
      </c>
      <c r="C336" t="s">
        <v>355</v>
      </c>
      <c r="D336" t="s">
        <v>655</v>
      </c>
      <c r="E336" t="s">
        <v>658</v>
      </c>
      <c r="F336">
        <v>59.99</v>
      </c>
      <c r="G336">
        <v>27977</v>
      </c>
      <c r="H336">
        <v>1338</v>
      </c>
      <c r="I336">
        <v>29</v>
      </c>
      <c r="J336">
        <v>0</v>
      </c>
      <c r="K336">
        <v>0</v>
      </c>
      <c r="L336" t="s">
        <v>674</v>
      </c>
      <c r="M336" t="s">
        <v>678</v>
      </c>
      <c r="N336" t="s">
        <v>682</v>
      </c>
      <c r="O336" t="s">
        <v>687</v>
      </c>
      <c r="P336" t="s">
        <v>697</v>
      </c>
      <c r="Q336" s="6">
        <f>marketingdata[[#This Row],[Clicks]]/marketingdata[[#This Row],[Impressions]]</f>
        <v>4.7824999106408833E-2</v>
      </c>
      <c r="R336" s="6">
        <f>marketingdata[[#This Row],[Conversions]]/marketingdata[[#This Row],[Leads]]</f>
        <v>0</v>
      </c>
      <c r="S336">
        <f>marketingdata[[#This Row],[Ad_Spend (£)]]/marketingdata[[#This Row],[Leads]]</f>
        <v>2.0686206896551727</v>
      </c>
      <c r="T336">
        <f>marketingdata[[#This Row],[Revenue (£)]]/marketingdata[[#This Row],[Ad_Spend (£)]]</f>
        <v>0</v>
      </c>
      <c r="U336" t="str">
        <f>TEXT(marketingdata[[#This Row],[Date]],"mmm")</f>
        <v>May</v>
      </c>
    </row>
    <row r="337" spans="1:21" x14ac:dyDescent="0.3">
      <c r="A337" s="2">
        <v>45762</v>
      </c>
      <c r="B337" t="s">
        <v>22</v>
      </c>
      <c r="C337" t="s">
        <v>356</v>
      </c>
      <c r="D337" t="s">
        <v>654</v>
      </c>
      <c r="E337" t="s">
        <v>666</v>
      </c>
      <c r="F337">
        <v>295.88</v>
      </c>
      <c r="G337">
        <v>26941</v>
      </c>
      <c r="H337">
        <v>1396</v>
      </c>
      <c r="I337">
        <v>15</v>
      </c>
      <c r="J337">
        <v>14</v>
      </c>
      <c r="K337">
        <v>736.85</v>
      </c>
      <c r="L337" t="s">
        <v>672</v>
      </c>
      <c r="M337" t="s">
        <v>676</v>
      </c>
      <c r="N337" t="s">
        <v>683</v>
      </c>
      <c r="O337" t="s">
        <v>691</v>
      </c>
      <c r="P337" t="s">
        <v>696</v>
      </c>
      <c r="Q337" s="6">
        <f>marketingdata[[#This Row],[Clicks]]/marketingdata[[#This Row],[Impressions]]</f>
        <v>5.1816933298689728E-2</v>
      </c>
      <c r="R337" s="6">
        <f>marketingdata[[#This Row],[Conversions]]/marketingdata[[#This Row],[Leads]]</f>
        <v>0.93333333333333335</v>
      </c>
      <c r="S337">
        <f>marketingdata[[#This Row],[Ad_Spend (£)]]/marketingdata[[#This Row],[Leads]]</f>
        <v>19.725333333333332</v>
      </c>
      <c r="T337">
        <f>marketingdata[[#This Row],[Revenue (£)]]/marketingdata[[#This Row],[Ad_Spend (£)]]</f>
        <v>2.4903677166418818</v>
      </c>
      <c r="U337" t="str">
        <f>TEXT(marketingdata[[#This Row],[Date]],"mmm")</f>
        <v>Apr</v>
      </c>
    </row>
    <row r="338" spans="1:21" x14ac:dyDescent="0.3">
      <c r="A338" s="2">
        <v>45752</v>
      </c>
      <c r="B338" t="s">
        <v>20</v>
      </c>
      <c r="C338" t="s">
        <v>357</v>
      </c>
      <c r="D338" t="s">
        <v>655</v>
      </c>
      <c r="E338" t="s">
        <v>665</v>
      </c>
      <c r="F338">
        <v>272.3</v>
      </c>
      <c r="G338">
        <v>2707</v>
      </c>
      <c r="H338">
        <v>243</v>
      </c>
      <c r="I338">
        <v>31</v>
      </c>
      <c r="J338">
        <v>22</v>
      </c>
      <c r="K338">
        <v>695.16</v>
      </c>
      <c r="L338" t="s">
        <v>675</v>
      </c>
      <c r="M338" t="s">
        <v>680</v>
      </c>
      <c r="N338" t="s">
        <v>684</v>
      </c>
      <c r="O338" t="s">
        <v>685</v>
      </c>
      <c r="P338" t="s">
        <v>698</v>
      </c>
      <c r="Q338" s="6">
        <f>marketingdata[[#This Row],[Clicks]]/marketingdata[[#This Row],[Impressions]]</f>
        <v>8.9767270040635394E-2</v>
      </c>
      <c r="R338" s="6">
        <f>marketingdata[[#This Row],[Conversions]]/marketingdata[[#This Row],[Leads]]</f>
        <v>0.70967741935483875</v>
      </c>
      <c r="S338">
        <f>marketingdata[[#This Row],[Ad_Spend (£)]]/marketingdata[[#This Row],[Leads]]</f>
        <v>8.7838709677419367</v>
      </c>
      <c r="T338">
        <f>marketingdata[[#This Row],[Revenue (£)]]/marketingdata[[#This Row],[Ad_Spend (£)]]</f>
        <v>2.5529195739992652</v>
      </c>
      <c r="U338" t="str">
        <f>TEXT(marketingdata[[#This Row],[Date]],"mmm")</f>
        <v>Apr</v>
      </c>
    </row>
    <row r="339" spans="1:21" x14ac:dyDescent="0.3">
      <c r="A339" s="2">
        <v>45808</v>
      </c>
      <c r="B339" t="s">
        <v>23</v>
      </c>
      <c r="C339" t="s">
        <v>358</v>
      </c>
      <c r="D339" t="s">
        <v>654</v>
      </c>
      <c r="E339" t="s">
        <v>660</v>
      </c>
      <c r="F339">
        <v>190.63</v>
      </c>
      <c r="G339">
        <v>7934</v>
      </c>
      <c r="H339">
        <v>754</v>
      </c>
      <c r="I339">
        <v>23</v>
      </c>
      <c r="J339">
        <v>13</v>
      </c>
      <c r="K339">
        <v>826.56</v>
      </c>
      <c r="L339" t="s">
        <v>674</v>
      </c>
      <c r="M339" t="s">
        <v>678</v>
      </c>
      <c r="N339" t="s">
        <v>683</v>
      </c>
      <c r="O339" t="s">
        <v>694</v>
      </c>
      <c r="P339" t="s">
        <v>698</v>
      </c>
      <c r="Q339" s="6">
        <f>marketingdata[[#This Row],[Clicks]]/marketingdata[[#This Row],[Impressions]]</f>
        <v>9.5034030753718177E-2</v>
      </c>
      <c r="R339" s="6">
        <f>marketingdata[[#This Row],[Conversions]]/marketingdata[[#This Row],[Leads]]</f>
        <v>0.56521739130434778</v>
      </c>
      <c r="S339">
        <f>marketingdata[[#This Row],[Ad_Spend (£)]]/marketingdata[[#This Row],[Leads]]</f>
        <v>8.2882608695652173</v>
      </c>
      <c r="T339">
        <f>marketingdata[[#This Row],[Revenue (£)]]/marketingdata[[#This Row],[Ad_Spend (£)]]</f>
        <v>4.3359387294759477</v>
      </c>
      <c r="U339" t="str">
        <f>TEXT(marketingdata[[#This Row],[Date]],"mmm")</f>
        <v>May</v>
      </c>
    </row>
    <row r="340" spans="1:21" x14ac:dyDescent="0.3">
      <c r="A340" s="2">
        <v>45817</v>
      </c>
      <c r="B340" t="s">
        <v>22</v>
      </c>
      <c r="C340" t="s">
        <v>359</v>
      </c>
      <c r="D340" t="s">
        <v>654</v>
      </c>
      <c r="E340" t="s">
        <v>665</v>
      </c>
      <c r="F340">
        <v>297.16000000000003</v>
      </c>
      <c r="G340">
        <v>7002</v>
      </c>
      <c r="H340">
        <v>456</v>
      </c>
      <c r="I340">
        <v>46</v>
      </c>
      <c r="J340">
        <v>21</v>
      </c>
      <c r="K340">
        <v>3002.93</v>
      </c>
      <c r="L340" t="s">
        <v>672</v>
      </c>
      <c r="M340" t="s">
        <v>680</v>
      </c>
      <c r="N340" t="s">
        <v>684</v>
      </c>
      <c r="O340" t="s">
        <v>687</v>
      </c>
      <c r="P340" t="s">
        <v>695</v>
      </c>
      <c r="Q340" s="6">
        <f>marketingdata[[#This Row],[Clicks]]/marketingdata[[#This Row],[Impressions]]</f>
        <v>6.5124250214224508E-2</v>
      </c>
      <c r="R340" s="6">
        <f>marketingdata[[#This Row],[Conversions]]/marketingdata[[#This Row],[Leads]]</f>
        <v>0.45652173913043476</v>
      </c>
      <c r="S340">
        <f>marketingdata[[#This Row],[Ad_Spend (£)]]/marketingdata[[#This Row],[Leads]]</f>
        <v>6.4600000000000009</v>
      </c>
      <c r="T340">
        <f>marketingdata[[#This Row],[Revenue (£)]]/marketingdata[[#This Row],[Ad_Spend (£)]]</f>
        <v>10.105431417418224</v>
      </c>
      <c r="U340" t="str">
        <f>TEXT(marketingdata[[#This Row],[Date]],"mmm")</f>
        <v>Jun</v>
      </c>
    </row>
    <row r="341" spans="1:21" x14ac:dyDescent="0.3">
      <c r="A341" s="2">
        <v>45763</v>
      </c>
      <c r="B341" t="s">
        <v>20</v>
      </c>
      <c r="C341" t="s">
        <v>360</v>
      </c>
      <c r="D341" t="s">
        <v>655</v>
      </c>
      <c r="E341" t="s">
        <v>670</v>
      </c>
      <c r="F341">
        <v>161.54</v>
      </c>
      <c r="G341">
        <v>28861</v>
      </c>
      <c r="H341">
        <v>1196</v>
      </c>
      <c r="I341">
        <v>41</v>
      </c>
      <c r="J341">
        <v>11</v>
      </c>
      <c r="K341">
        <v>1514.8</v>
      </c>
      <c r="L341" t="s">
        <v>674</v>
      </c>
      <c r="M341" t="s">
        <v>679</v>
      </c>
      <c r="N341" t="s">
        <v>681</v>
      </c>
      <c r="O341" t="s">
        <v>693</v>
      </c>
      <c r="P341" t="s">
        <v>695</v>
      </c>
      <c r="Q341" s="6">
        <f>marketingdata[[#This Row],[Clicks]]/marketingdata[[#This Row],[Impressions]]</f>
        <v>4.1440005543813448E-2</v>
      </c>
      <c r="R341" s="6">
        <f>marketingdata[[#This Row],[Conversions]]/marketingdata[[#This Row],[Leads]]</f>
        <v>0.26829268292682928</v>
      </c>
      <c r="S341">
        <f>marketingdata[[#This Row],[Ad_Spend (£)]]/marketingdata[[#This Row],[Leads]]</f>
        <v>3.94</v>
      </c>
      <c r="T341">
        <f>marketingdata[[#This Row],[Revenue (£)]]/marketingdata[[#This Row],[Ad_Spend (£)]]</f>
        <v>9.3772440262473697</v>
      </c>
      <c r="U341" t="str">
        <f>TEXT(marketingdata[[#This Row],[Date]],"mmm")</f>
        <v>Apr</v>
      </c>
    </row>
    <row r="342" spans="1:21" x14ac:dyDescent="0.3">
      <c r="A342" s="2">
        <v>45800</v>
      </c>
      <c r="B342" t="s">
        <v>23</v>
      </c>
      <c r="C342" t="s">
        <v>361</v>
      </c>
      <c r="D342" t="s">
        <v>655</v>
      </c>
      <c r="E342" t="s">
        <v>667</v>
      </c>
      <c r="F342">
        <v>265.10000000000002</v>
      </c>
      <c r="G342">
        <v>24731</v>
      </c>
      <c r="H342">
        <v>72</v>
      </c>
      <c r="I342">
        <v>48</v>
      </c>
      <c r="J342">
        <v>25</v>
      </c>
      <c r="K342">
        <v>4193.78</v>
      </c>
      <c r="L342" t="s">
        <v>673</v>
      </c>
      <c r="M342" t="s">
        <v>677</v>
      </c>
      <c r="N342" t="s">
        <v>684</v>
      </c>
      <c r="O342" t="s">
        <v>693</v>
      </c>
      <c r="P342" t="s">
        <v>698</v>
      </c>
      <c r="Q342" s="6">
        <f>marketingdata[[#This Row],[Clicks]]/marketingdata[[#This Row],[Impressions]]</f>
        <v>2.9113258663216205E-3</v>
      </c>
      <c r="R342" s="6">
        <f>marketingdata[[#This Row],[Conversions]]/marketingdata[[#This Row],[Leads]]</f>
        <v>0.52083333333333337</v>
      </c>
      <c r="S342">
        <f>marketingdata[[#This Row],[Ad_Spend (£)]]/marketingdata[[#This Row],[Leads]]</f>
        <v>5.5229166666666671</v>
      </c>
      <c r="T342">
        <f>marketingdata[[#This Row],[Revenue (£)]]/marketingdata[[#This Row],[Ad_Spend (£)]]</f>
        <v>15.819615239532249</v>
      </c>
      <c r="U342" t="str">
        <f>TEXT(marketingdata[[#This Row],[Date]],"mmm")</f>
        <v>May</v>
      </c>
    </row>
    <row r="343" spans="1:21" x14ac:dyDescent="0.3">
      <c r="A343" s="2">
        <v>45766</v>
      </c>
      <c r="B343" t="s">
        <v>24</v>
      </c>
      <c r="C343" t="s">
        <v>362</v>
      </c>
      <c r="D343" t="s">
        <v>655</v>
      </c>
      <c r="E343" t="s">
        <v>669</v>
      </c>
      <c r="F343">
        <v>275.2</v>
      </c>
      <c r="G343">
        <v>23438</v>
      </c>
      <c r="H343">
        <v>1243</v>
      </c>
      <c r="I343">
        <v>48</v>
      </c>
      <c r="J343">
        <v>18</v>
      </c>
      <c r="K343">
        <v>1570.93</v>
      </c>
      <c r="L343" t="s">
        <v>672</v>
      </c>
      <c r="M343" t="s">
        <v>676</v>
      </c>
      <c r="N343" t="s">
        <v>684</v>
      </c>
      <c r="O343" t="s">
        <v>691</v>
      </c>
      <c r="P343" t="s">
        <v>695</v>
      </c>
      <c r="Q343" s="6">
        <f>marketingdata[[#This Row],[Clicks]]/marketingdata[[#This Row],[Impressions]]</f>
        <v>5.3033535284580595E-2</v>
      </c>
      <c r="R343" s="6">
        <f>marketingdata[[#This Row],[Conversions]]/marketingdata[[#This Row],[Leads]]</f>
        <v>0.375</v>
      </c>
      <c r="S343">
        <f>marketingdata[[#This Row],[Ad_Spend (£)]]/marketingdata[[#This Row],[Leads]]</f>
        <v>5.7333333333333334</v>
      </c>
      <c r="T343">
        <f>marketingdata[[#This Row],[Revenue (£)]]/marketingdata[[#This Row],[Ad_Spend (£)]]</f>
        <v>5.708321220930233</v>
      </c>
      <c r="U343" t="str">
        <f>TEXT(marketingdata[[#This Row],[Date]],"mmm")</f>
        <v>Apr</v>
      </c>
    </row>
    <row r="344" spans="1:21" x14ac:dyDescent="0.3">
      <c r="A344" s="2">
        <v>45799</v>
      </c>
      <c r="B344" t="s">
        <v>24</v>
      </c>
      <c r="C344" t="s">
        <v>363</v>
      </c>
      <c r="D344" t="s">
        <v>655</v>
      </c>
      <c r="E344" t="s">
        <v>665</v>
      </c>
      <c r="F344">
        <v>295.64999999999998</v>
      </c>
      <c r="G344">
        <v>10022</v>
      </c>
      <c r="H344">
        <v>612</v>
      </c>
      <c r="I344">
        <v>45</v>
      </c>
      <c r="J344">
        <v>43</v>
      </c>
      <c r="K344">
        <v>4989.62</v>
      </c>
      <c r="L344" t="s">
        <v>674</v>
      </c>
      <c r="M344" t="s">
        <v>680</v>
      </c>
      <c r="N344" t="s">
        <v>682</v>
      </c>
      <c r="O344" t="s">
        <v>693</v>
      </c>
      <c r="P344" t="s">
        <v>696</v>
      </c>
      <c r="Q344" s="6">
        <f>marketingdata[[#This Row],[Clicks]]/marketingdata[[#This Row],[Impressions]]</f>
        <v>6.1065655557772901E-2</v>
      </c>
      <c r="R344" s="6">
        <f>marketingdata[[#This Row],[Conversions]]/marketingdata[[#This Row],[Leads]]</f>
        <v>0.9555555555555556</v>
      </c>
      <c r="S344">
        <f>marketingdata[[#This Row],[Ad_Spend (£)]]/marketingdata[[#This Row],[Leads]]</f>
        <v>6.5699999999999994</v>
      </c>
      <c r="T344">
        <f>marketingdata[[#This Row],[Revenue (£)]]/marketingdata[[#This Row],[Ad_Spend (£)]]</f>
        <v>16.876779976323355</v>
      </c>
      <c r="U344" t="str">
        <f>TEXT(marketingdata[[#This Row],[Date]],"mmm")</f>
        <v>May</v>
      </c>
    </row>
    <row r="345" spans="1:21" x14ac:dyDescent="0.3">
      <c r="A345" s="2">
        <v>45801</v>
      </c>
      <c r="B345" t="s">
        <v>24</v>
      </c>
      <c r="C345" t="s">
        <v>364</v>
      </c>
      <c r="D345" t="s">
        <v>655</v>
      </c>
      <c r="E345" t="s">
        <v>666</v>
      </c>
      <c r="F345">
        <v>225.56</v>
      </c>
      <c r="G345">
        <v>1987</v>
      </c>
      <c r="H345">
        <v>139</v>
      </c>
      <c r="I345">
        <v>29</v>
      </c>
      <c r="J345">
        <v>24</v>
      </c>
      <c r="K345">
        <v>2483.27</v>
      </c>
      <c r="L345" t="s">
        <v>672</v>
      </c>
      <c r="M345" t="s">
        <v>676</v>
      </c>
      <c r="N345" t="s">
        <v>681</v>
      </c>
      <c r="O345" t="s">
        <v>687</v>
      </c>
      <c r="P345" t="s">
        <v>699</v>
      </c>
      <c r="Q345" s="6">
        <f>marketingdata[[#This Row],[Clicks]]/marketingdata[[#This Row],[Impressions]]</f>
        <v>6.995470558631102E-2</v>
      </c>
      <c r="R345" s="6">
        <f>marketingdata[[#This Row],[Conversions]]/marketingdata[[#This Row],[Leads]]</f>
        <v>0.82758620689655171</v>
      </c>
      <c r="S345">
        <f>marketingdata[[#This Row],[Ad_Spend (£)]]/marketingdata[[#This Row],[Leads]]</f>
        <v>7.7779310344827586</v>
      </c>
      <c r="T345">
        <f>marketingdata[[#This Row],[Revenue (£)]]/marketingdata[[#This Row],[Ad_Spend (£)]]</f>
        <v>11.009354495477922</v>
      </c>
      <c r="U345" t="str">
        <f>TEXT(marketingdata[[#This Row],[Date]],"mmm")</f>
        <v>May</v>
      </c>
    </row>
    <row r="346" spans="1:21" x14ac:dyDescent="0.3">
      <c r="A346" s="2">
        <v>45781</v>
      </c>
      <c r="B346" t="s">
        <v>23</v>
      </c>
      <c r="C346" t="s">
        <v>365</v>
      </c>
      <c r="D346" t="s">
        <v>655</v>
      </c>
      <c r="E346" t="s">
        <v>662</v>
      </c>
      <c r="F346">
        <v>285.06</v>
      </c>
      <c r="G346">
        <v>6433</v>
      </c>
      <c r="H346">
        <v>152</v>
      </c>
      <c r="I346">
        <v>46</v>
      </c>
      <c r="J346">
        <v>2</v>
      </c>
      <c r="K346">
        <v>380.52</v>
      </c>
      <c r="L346" t="s">
        <v>675</v>
      </c>
      <c r="M346" t="s">
        <v>679</v>
      </c>
      <c r="N346" t="s">
        <v>681</v>
      </c>
      <c r="O346" t="s">
        <v>694</v>
      </c>
      <c r="P346" t="s">
        <v>697</v>
      </c>
      <c r="Q346" s="6">
        <f>marketingdata[[#This Row],[Clicks]]/marketingdata[[#This Row],[Impressions]]</f>
        <v>2.3628167262552464E-2</v>
      </c>
      <c r="R346" s="6">
        <f>marketingdata[[#This Row],[Conversions]]/marketingdata[[#This Row],[Leads]]</f>
        <v>4.3478260869565216E-2</v>
      </c>
      <c r="S346">
        <f>marketingdata[[#This Row],[Ad_Spend (£)]]/marketingdata[[#This Row],[Leads]]</f>
        <v>6.1969565217391303</v>
      </c>
      <c r="T346">
        <f>marketingdata[[#This Row],[Revenue (£)]]/marketingdata[[#This Row],[Ad_Spend (£)]]</f>
        <v>1.3348768680277836</v>
      </c>
      <c r="U346" t="str">
        <f>TEXT(marketingdata[[#This Row],[Date]],"mmm")</f>
        <v>May</v>
      </c>
    </row>
    <row r="347" spans="1:21" x14ac:dyDescent="0.3">
      <c r="A347" s="2">
        <v>45753</v>
      </c>
      <c r="B347" t="s">
        <v>20</v>
      </c>
      <c r="C347" t="s">
        <v>366</v>
      </c>
      <c r="D347" t="s">
        <v>655</v>
      </c>
      <c r="E347" t="s">
        <v>670</v>
      </c>
      <c r="F347">
        <v>215.21</v>
      </c>
      <c r="G347">
        <v>13978</v>
      </c>
      <c r="H347">
        <v>944</v>
      </c>
      <c r="I347">
        <v>19</v>
      </c>
      <c r="J347">
        <v>10</v>
      </c>
      <c r="K347">
        <v>1652.81</v>
      </c>
      <c r="L347" t="s">
        <v>673</v>
      </c>
      <c r="M347" t="s">
        <v>679</v>
      </c>
      <c r="N347" t="s">
        <v>681</v>
      </c>
      <c r="O347" t="s">
        <v>691</v>
      </c>
      <c r="P347" t="s">
        <v>697</v>
      </c>
      <c r="Q347" s="6">
        <f>marketingdata[[#This Row],[Clicks]]/marketingdata[[#This Row],[Impressions]]</f>
        <v>6.7534697381599659E-2</v>
      </c>
      <c r="R347" s="6">
        <f>marketingdata[[#This Row],[Conversions]]/marketingdata[[#This Row],[Leads]]</f>
        <v>0.52631578947368418</v>
      </c>
      <c r="S347">
        <f>marketingdata[[#This Row],[Ad_Spend (£)]]/marketingdata[[#This Row],[Leads]]</f>
        <v>11.326842105263159</v>
      </c>
      <c r="T347">
        <f>marketingdata[[#This Row],[Revenue (£)]]/marketingdata[[#This Row],[Ad_Spend (£)]]</f>
        <v>7.6799869894521624</v>
      </c>
      <c r="U347" t="str">
        <f>TEXT(marketingdata[[#This Row],[Date]],"mmm")</f>
        <v>Apr</v>
      </c>
    </row>
    <row r="348" spans="1:21" x14ac:dyDescent="0.3">
      <c r="A348" s="2">
        <v>45761</v>
      </c>
      <c r="B348" t="s">
        <v>20</v>
      </c>
      <c r="C348" t="s">
        <v>367</v>
      </c>
      <c r="D348" t="s">
        <v>654</v>
      </c>
      <c r="E348" t="s">
        <v>663</v>
      </c>
      <c r="F348">
        <v>132.02000000000001</v>
      </c>
      <c r="G348">
        <v>16803</v>
      </c>
      <c r="H348">
        <v>1244</v>
      </c>
      <c r="I348">
        <v>45</v>
      </c>
      <c r="J348">
        <v>3</v>
      </c>
      <c r="K348">
        <v>544.16999999999996</v>
      </c>
      <c r="L348" t="s">
        <v>673</v>
      </c>
      <c r="M348" t="s">
        <v>680</v>
      </c>
      <c r="N348" t="s">
        <v>681</v>
      </c>
      <c r="O348" t="s">
        <v>693</v>
      </c>
      <c r="P348" t="s">
        <v>699</v>
      </c>
      <c r="Q348" s="6">
        <f>marketingdata[[#This Row],[Clicks]]/marketingdata[[#This Row],[Impressions]]</f>
        <v>7.4034398619294173E-2</v>
      </c>
      <c r="R348" s="6">
        <f>marketingdata[[#This Row],[Conversions]]/marketingdata[[#This Row],[Leads]]</f>
        <v>6.6666666666666666E-2</v>
      </c>
      <c r="S348">
        <f>marketingdata[[#This Row],[Ad_Spend (£)]]/marketingdata[[#This Row],[Leads]]</f>
        <v>2.9337777777777778</v>
      </c>
      <c r="T348">
        <f>marketingdata[[#This Row],[Revenue (£)]]/marketingdata[[#This Row],[Ad_Spend (£)]]</f>
        <v>4.1218754734131187</v>
      </c>
      <c r="U348" t="str">
        <f>TEXT(marketingdata[[#This Row],[Date]],"mmm")</f>
        <v>Apr</v>
      </c>
    </row>
    <row r="349" spans="1:21" x14ac:dyDescent="0.3">
      <c r="A349" s="2">
        <v>45783</v>
      </c>
      <c r="B349" t="s">
        <v>23</v>
      </c>
      <c r="C349" t="s">
        <v>368</v>
      </c>
      <c r="D349" t="s">
        <v>655</v>
      </c>
      <c r="E349" t="s">
        <v>661</v>
      </c>
      <c r="F349">
        <v>95.65</v>
      </c>
      <c r="G349">
        <v>26277</v>
      </c>
      <c r="H349">
        <v>1015</v>
      </c>
      <c r="I349">
        <v>39</v>
      </c>
      <c r="J349">
        <v>13</v>
      </c>
      <c r="K349">
        <v>713.12</v>
      </c>
      <c r="L349" t="s">
        <v>671</v>
      </c>
      <c r="M349" t="s">
        <v>677</v>
      </c>
      <c r="N349" t="s">
        <v>681</v>
      </c>
      <c r="O349" t="s">
        <v>685</v>
      </c>
      <c r="P349" t="s">
        <v>696</v>
      </c>
      <c r="Q349" s="6">
        <f>marketingdata[[#This Row],[Clicks]]/marketingdata[[#This Row],[Impressions]]</f>
        <v>3.8626936103817025E-2</v>
      </c>
      <c r="R349" s="6">
        <f>marketingdata[[#This Row],[Conversions]]/marketingdata[[#This Row],[Leads]]</f>
        <v>0.33333333333333331</v>
      </c>
      <c r="S349">
        <f>marketingdata[[#This Row],[Ad_Spend (£)]]/marketingdata[[#This Row],[Leads]]</f>
        <v>2.4525641025641027</v>
      </c>
      <c r="T349">
        <f>marketingdata[[#This Row],[Revenue (£)]]/marketingdata[[#This Row],[Ad_Spend (£)]]</f>
        <v>7.4555148980658643</v>
      </c>
      <c r="U349" t="str">
        <f>TEXT(marketingdata[[#This Row],[Date]],"mmm")</f>
        <v>May</v>
      </c>
    </row>
    <row r="350" spans="1:21" x14ac:dyDescent="0.3">
      <c r="A350" s="2">
        <v>45827</v>
      </c>
      <c r="B350" t="s">
        <v>21</v>
      </c>
      <c r="C350" t="s">
        <v>369</v>
      </c>
      <c r="D350" t="s">
        <v>655</v>
      </c>
      <c r="E350" t="s">
        <v>659</v>
      </c>
      <c r="F350">
        <v>111.59</v>
      </c>
      <c r="G350">
        <v>12158</v>
      </c>
      <c r="H350">
        <v>906</v>
      </c>
      <c r="I350">
        <v>36</v>
      </c>
      <c r="J350">
        <v>34</v>
      </c>
      <c r="K350">
        <v>6410.74</v>
      </c>
      <c r="L350" t="s">
        <v>671</v>
      </c>
      <c r="M350" t="s">
        <v>679</v>
      </c>
      <c r="N350" t="s">
        <v>683</v>
      </c>
      <c r="O350" t="s">
        <v>693</v>
      </c>
      <c r="P350" t="s">
        <v>698</v>
      </c>
      <c r="Q350" s="6">
        <f>marketingdata[[#This Row],[Clicks]]/marketingdata[[#This Row],[Impressions]]</f>
        <v>7.4518835334759004E-2</v>
      </c>
      <c r="R350" s="6">
        <f>marketingdata[[#This Row],[Conversions]]/marketingdata[[#This Row],[Leads]]</f>
        <v>0.94444444444444442</v>
      </c>
      <c r="S350">
        <f>marketingdata[[#This Row],[Ad_Spend (£)]]/marketingdata[[#This Row],[Leads]]</f>
        <v>3.0997222222222223</v>
      </c>
      <c r="T350">
        <f>marketingdata[[#This Row],[Revenue (£)]]/marketingdata[[#This Row],[Ad_Spend (£)]]</f>
        <v>57.449054574782686</v>
      </c>
      <c r="U350" t="str">
        <f>TEXT(marketingdata[[#This Row],[Date]],"mmm")</f>
        <v>Jun</v>
      </c>
    </row>
    <row r="351" spans="1:21" x14ac:dyDescent="0.3">
      <c r="A351" s="2">
        <v>45793</v>
      </c>
      <c r="B351" t="s">
        <v>22</v>
      </c>
      <c r="C351" t="s">
        <v>370</v>
      </c>
      <c r="D351" t="s">
        <v>655</v>
      </c>
      <c r="E351" t="s">
        <v>667</v>
      </c>
      <c r="F351">
        <v>62.74</v>
      </c>
      <c r="G351">
        <v>4488</v>
      </c>
      <c r="H351">
        <v>438</v>
      </c>
      <c r="I351">
        <v>31</v>
      </c>
      <c r="J351">
        <v>26</v>
      </c>
      <c r="K351">
        <v>2126.9499999999998</v>
      </c>
      <c r="L351" t="s">
        <v>673</v>
      </c>
      <c r="M351" t="s">
        <v>677</v>
      </c>
      <c r="N351" t="s">
        <v>684</v>
      </c>
      <c r="O351" t="s">
        <v>687</v>
      </c>
      <c r="P351" t="s">
        <v>698</v>
      </c>
      <c r="Q351" s="6">
        <f>marketingdata[[#This Row],[Clicks]]/marketingdata[[#This Row],[Impressions]]</f>
        <v>9.7593582887700536E-2</v>
      </c>
      <c r="R351" s="6">
        <f>marketingdata[[#This Row],[Conversions]]/marketingdata[[#This Row],[Leads]]</f>
        <v>0.83870967741935487</v>
      </c>
      <c r="S351">
        <f>marketingdata[[#This Row],[Ad_Spend (£)]]/marketingdata[[#This Row],[Leads]]</f>
        <v>2.0238709677419355</v>
      </c>
      <c r="T351">
        <f>marketingdata[[#This Row],[Revenue (£)]]/marketingdata[[#This Row],[Ad_Spend (£)]]</f>
        <v>33.901020082881729</v>
      </c>
      <c r="U351" t="str">
        <f>TEXT(marketingdata[[#This Row],[Date]],"mmm")</f>
        <v>May</v>
      </c>
    </row>
    <row r="352" spans="1:21" x14ac:dyDescent="0.3">
      <c r="A352" s="2">
        <v>45756</v>
      </c>
      <c r="B352" t="s">
        <v>20</v>
      </c>
      <c r="C352" t="s">
        <v>371</v>
      </c>
      <c r="D352" t="s">
        <v>655</v>
      </c>
      <c r="E352" t="s">
        <v>666</v>
      </c>
      <c r="F352">
        <v>86.67</v>
      </c>
      <c r="G352">
        <v>21562</v>
      </c>
      <c r="H352">
        <v>940</v>
      </c>
      <c r="I352">
        <v>41</v>
      </c>
      <c r="J352">
        <v>34</v>
      </c>
      <c r="K352">
        <v>4548.7299999999996</v>
      </c>
      <c r="L352" t="s">
        <v>672</v>
      </c>
      <c r="M352" t="s">
        <v>676</v>
      </c>
      <c r="N352" t="s">
        <v>684</v>
      </c>
      <c r="O352" t="s">
        <v>687</v>
      </c>
      <c r="P352" t="s">
        <v>697</v>
      </c>
      <c r="Q352" s="6">
        <f>marketingdata[[#This Row],[Clicks]]/marketingdata[[#This Row],[Impressions]]</f>
        <v>4.3595213802059177E-2</v>
      </c>
      <c r="R352" s="6">
        <f>marketingdata[[#This Row],[Conversions]]/marketingdata[[#This Row],[Leads]]</f>
        <v>0.82926829268292679</v>
      </c>
      <c r="S352">
        <f>marketingdata[[#This Row],[Ad_Spend (£)]]/marketingdata[[#This Row],[Leads]]</f>
        <v>2.1139024390243901</v>
      </c>
      <c r="T352">
        <f>marketingdata[[#This Row],[Revenue (£)]]/marketingdata[[#This Row],[Ad_Spend (£)]]</f>
        <v>52.483327564324441</v>
      </c>
      <c r="U352" t="str">
        <f>TEXT(marketingdata[[#This Row],[Date]],"mmm")</f>
        <v>Apr</v>
      </c>
    </row>
    <row r="353" spans="1:21" x14ac:dyDescent="0.3">
      <c r="A353" s="2">
        <v>45828</v>
      </c>
      <c r="B353" t="s">
        <v>21</v>
      </c>
      <c r="C353" t="s">
        <v>372</v>
      </c>
      <c r="D353" t="s">
        <v>654</v>
      </c>
      <c r="E353" t="s">
        <v>661</v>
      </c>
      <c r="F353">
        <v>27.98</v>
      </c>
      <c r="G353">
        <v>11870</v>
      </c>
      <c r="H353">
        <v>961</v>
      </c>
      <c r="I353">
        <v>21</v>
      </c>
      <c r="J353">
        <v>21</v>
      </c>
      <c r="K353">
        <v>747.83</v>
      </c>
      <c r="L353" t="s">
        <v>673</v>
      </c>
      <c r="M353" t="s">
        <v>677</v>
      </c>
      <c r="N353" t="s">
        <v>681</v>
      </c>
      <c r="O353" t="s">
        <v>687</v>
      </c>
      <c r="P353" t="s">
        <v>695</v>
      </c>
      <c r="Q353" s="6">
        <f>marketingdata[[#This Row],[Clicks]]/marketingdata[[#This Row],[Impressions]]</f>
        <v>8.0960404380791912E-2</v>
      </c>
      <c r="R353" s="6">
        <f>marketingdata[[#This Row],[Conversions]]/marketingdata[[#This Row],[Leads]]</f>
        <v>1</v>
      </c>
      <c r="S353">
        <f>marketingdata[[#This Row],[Ad_Spend (£)]]/marketingdata[[#This Row],[Leads]]</f>
        <v>1.3323809523809524</v>
      </c>
      <c r="T353">
        <f>marketingdata[[#This Row],[Revenue (£)]]/marketingdata[[#This Row],[Ad_Spend (£)]]</f>
        <v>26.727305218012866</v>
      </c>
      <c r="U353" t="str">
        <f>TEXT(marketingdata[[#This Row],[Date]],"mmm")</f>
        <v>Jun</v>
      </c>
    </row>
    <row r="354" spans="1:21" x14ac:dyDescent="0.3">
      <c r="A354" s="2">
        <v>45756</v>
      </c>
      <c r="B354" t="s">
        <v>23</v>
      </c>
      <c r="C354" t="s">
        <v>373</v>
      </c>
      <c r="D354" t="s">
        <v>655</v>
      </c>
      <c r="E354" t="s">
        <v>661</v>
      </c>
      <c r="F354">
        <v>162.22</v>
      </c>
      <c r="G354">
        <v>25788</v>
      </c>
      <c r="H354">
        <v>525</v>
      </c>
      <c r="I354">
        <v>47</v>
      </c>
      <c r="J354">
        <v>37</v>
      </c>
      <c r="K354">
        <v>4219.58</v>
      </c>
      <c r="L354" t="s">
        <v>673</v>
      </c>
      <c r="M354" t="s">
        <v>677</v>
      </c>
      <c r="N354" t="s">
        <v>682</v>
      </c>
      <c r="O354" t="s">
        <v>688</v>
      </c>
      <c r="P354" t="s">
        <v>699</v>
      </c>
      <c r="Q354" s="6">
        <f>marketingdata[[#This Row],[Clicks]]/marketingdata[[#This Row],[Impressions]]</f>
        <v>2.035830618892508E-2</v>
      </c>
      <c r="R354" s="6">
        <f>marketingdata[[#This Row],[Conversions]]/marketingdata[[#This Row],[Leads]]</f>
        <v>0.78723404255319152</v>
      </c>
      <c r="S354">
        <f>marketingdata[[#This Row],[Ad_Spend (£)]]/marketingdata[[#This Row],[Leads]]</f>
        <v>3.4514893617021278</v>
      </c>
      <c r="T354">
        <f>marketingdata[[#This Row],[Revenue (£)]]/marketingdata[[#This Row],[Ad_Spend (£)]]</f>
        <v>26.011465910491925</v>
      </c>
      <c r="U354" t="str">
        <f>TEXT(marketingdata[[#This Row],[Date]],"mmm")</f>
        <v>Apr</v>
      </c>
    </row>
    <row r="355" spans="1:21" x14ac:dyDescent="0.3">
      <c r="A355" s="2">
        <v>45821</v>
      </c>
      <c r="B355" t="s">
        <v>24</v>
      </c>
      <c r="C355" t="s">
        <v>374</v>
      </c>
      <c r="D355" t="s">
        <v>654</v>
      </c>
      <c r="E355" t="s">
        <v>669</v>
      </c>
      <c r="F355">
        <v>159.44999999999999</v>
      </c>
      <c r="G355">
        <v>1498</v>
      </c>
      <c r="H355">
        <v>57</v>
      </c>
      <c r="I355">
        <v>27</v>
      </c>
      <c r="J355">
        <v>27</v>
      </c>
      <c r="K355">
        <v>3782.62</v>
      </c>
      <c r="L355" t="s">
        <v>673</v>
      </c>
      <c r="M355" t="s">
        <v>676</v>
      </c>
      <c r="N355" t="s">
        <v>681</v>
      </c>
      <c r="O355" t="s">
        <v>687</v>
      </c>
      <c r="P355" t="s">
        <v>695</v>
      </c>
      <c r="Q355" s="6">
        <f>marketingdata[[#This Row],[Clicks]]/marketingdata[[#This Row],[Impressions]]</f>
        <v>3.8050734312416554E-2</v>
      </c>
      <c r="R355" s="6">
        <f>marketingdata[[#This Row],[Conversions]]/marketingdata[[#This Row],[Leads]]</f>
        <v>1</v>
      </c>
      <c r="S355">
        <f>marketingdata[[#This Row],[Ad_Spend (£)]]/marketingdata[[#This Row],[Leads]]</f>
        <v>5.905555555555555</v>
      </c>
      <c r="T355">
        <f>marketingdata[[#This Row],[Revenue (£)]]/marketingdata[[#This Row],[Ad_Spend (£)]]</f>
        <v>23.722922546252743</v>
      </c>
      <c r="U355" t="str">
        <f>TEXT(marketingdata[[#This Row],[Date]],"mmm")</f>
        <v>Jun</v>
      </c>
    </row>
    <row r="356" spans="1:21" x14ac:dyDescent="0.3">
      <c r="A356" s="2">
        <v>45775</v>
      </c>
      <c r="B356" t="s">
        <v>20</v>
      </c>
      <c r="C356" t="s">
        <v>375</v>
      </c>
      <c r="D356" t="s">
        <v>654</v>
      </c>
      <c r="E356" t="s">
        <v>657</v>
      </c>
      <c r="F356">
        <v>123.33</v>
      </c>
      <c r="G356">
        <v>28399</v>
      </c>
      <c r="H356">
        <v>2724</v>
      </c>
      <c r="I356">
        <v>45</v>
      </c>
      <c r="J356">
        <v>26</v>
      </c>
      <c r="K356">
        <v>4541.45</v>
      </c>
      <c r="L356" t="s">
        <v>672</v>
      </c>
      <c r="M356" t="s">
        <v>677</v>
      </c>
      <c r="N356" t="s">
        <v>682</v>
      </c>
      <c r="O356" t="s">
        <v>692</v>
      </c>
      <c r="P356" t="s">
        <v>698</v>
      </c>
      <c r="Q356" s="6">
        <f>marketingdata[[#This Row],[Clicks]]/marketingdata[[#This Row],[Impressions]]</f>
        <v>9.5918870382759952E-2</v>
      </c>
      <c r="R356" s="6">
        <f>marketingdata[[#This Row],[Conversions]]/marketingdata[[#This Row],[Leads]]</f>
        <v>0.57777777777777772</v>
      </c>
      <c r="S356">
        <f>marketingdata[[#This Row],[Ad_Spend (£)]]/marketingdata[[#This Row],[Leads]]</f>
        <v>2.7406666666666668</v>
      </c>
      <c r="T356">
        <f>marketingdata[[#This Row],[Revenue (£)]]/marketingdata[[#This Row],[Ad_Spend (£)]]</f>
        <v>36.823562798994566</v>
      </c>
      <c r="U356" t="str">
        <f>TEXT(marketingdata[[#This Row],[Date]],"mmm")</f>
        <v>Apr</v>
      </c>
    </row>
    <row r="357" spans="1:21" x14ac:dyDescent="0.3">
      <c r="A357" s="2">
        <v>45767</v>
      </c>
      <c r="B357" t="s">
        <v>24</v>
      </c>
      <c r="C357" t="s">
        <v>376</v>
      </c>
      <c r="D357" t="s">
        <v>654</v>
      </c>
      <c r="E357" t="s">
        <v>667</v>
      </c>
      <c r="F357">
        <v>141.04</v>
      </c>
      <c r="G357">
        <v>1049</v>
      </c>
      <c r="H357">
        <v>104</v>
      </c>
      <c r="I357">
        <v>17</v>
      </c>
      <c r="J357">
        <v>10</v>
      </c>
      <c r="K357">
        <v>362.53</v>
      </c>
      <c r="L357" t="s">
        <v>675</v>
      </c>
      <c r="M357" t="s">
        <v>677</v>
      </c>
      <c r="N357" t="s">
        <v>683</v>
      </c>
      <c r="O357" t="s">
        <v>693</v>
      </c>
      <c r="P357" t="s">
        <v>699</v>
      </c>
      <c r="Q357" s="6">
        <f>marketingdata[[#This Row],[Clicks]]/marketingdata[[#This Row],[Impressions]]</f>
        <v>9.9142040038131554E-2</v>
      </c>
      <c r="R357" s="6">
        <f>marketingdata[[#This Row],[Conversions]]/marketingdata[[#This Row],[Leads]]</f>
        <v>0.58823529411764708</v>
      </c>
      <c r="S357">
        <f>marketingdata[[#This Row],[Ad_Spend (£)]]/marketingdata[[#This Row],[Leads]]</f>
        <v>8.2964705882352945</v>
      </c>
      <c r="T357">
        <f>marketingdata[[#This Row],[Revenue (£)]]/marketingdata[[#This Row],[Ad_Spend (£)]]</f>
        <v>2.5704055587067498</v>
      </c>
      <c r="U357" t="str">
        <f>TEXT(marketingdata[[#This Row],[Date]],"mmm")</f>
        <v>Apr</v>
      </c>
    </row>
    <row r="358" spans="1:21" x14ac:dyDescent="0.3">
      <c r="A358" s="2">
        <v>45768</v>
      </c>
      <c r="B358" t="s">
        <v>23</v>
      </c>
      <c r="C358" t="s">
        <v>377</v>
      </c>
      <c r="D358" t="s">
        <v>654</v>
      </c>
      <c r="E358" t="s">
        <v>663</v>
      </c>
      <c r="F358">
        <v>189.4</v>
      </c>
      <c r="G358">
        <v>20021</v>
      </c>
      <c r="H358">
        <v>127</v>
      </c>
      <c r="I358">
        <v>15</v>
      </c>
      <c r="J358">
        <v>2</v>
      </c>
      <c r="K358">
        <v>366.49</v>
      </c>
      <c r="L358" t="s">
        <v>674</v>
      </c>
      <c r="M358" t="s">
        <v>680</v>
      </c>
      <c r="N358" t="s">
        <v>684</v>
      </c>
      <c r="O358" t="s">
        <v>687</v>
      </c>
      <c r="P358" t="s">
        <v>696</v>
      </c>
      <c r="Q358" s="6">
        <f>marketingdata[[#This Row],[Clicks]]/marketingdata[[#This Row],[Impressions]]</f>
        <v>6.3433394935317917E-3</v>
      </c>
      <c r="R358" s="6">
        <f>marketingdata[[#This Row],[Conversions]]/marketingdata[[#This Row],[Leads]]</f>
        <v>0.13333333333333333</v>
      </c>
      <c r="S358">
        <f>marketingdata[[#This Row],[Ad_Spend (£)]]/marketingdata[[#This Row],[Leads]]</f>
        <v>12.626666666666667</v>
      </c>
      <c r="T358">
        <f>marketingdata[[#This Row],[Revenue (£)]]/marketingdata[[#This Row],[Ad_Spend (£)]]</f>
        <v>1.9350052798310453</v>
      </c>
      <c r="U358" t="str">
        <f>TEXT(marketingdata[[#This Row],[Date]],"mmm")</f>
        <v>Apr</v>
      </c>
    </row>
    <row r="359" spans="1:21" x14ac:dyDescent="0.3">
      <c r="A359" s="2">
        <v>45812</v>
      </c>
      <c r="B359" t="s">
        <v>21</v>
      </c>
      <c r="C359" t="s">
        <v>378</v>
      </c>
      <c r="D359" t="s">
        <v>655</v>
      </c>
      <c r="E359" t="s">
        <v>669</v>
      </c>
      <c r="F359">
        <v>152.09</v>
      </c>
      <c r="G359">
        <v>21129</v>
      </c>
      <c r="H359">
        <v>1100</v>
      </c>
      <c r="I359">
        <v>40</v>
      </c>
      <c r="J359">
        <v>16</v>
      </c>
      <c r="K359">
        <v>1583.83</v>
      </c>
      <c r="L359" t="s">
        <v>671</v>
      </c>
      <c r="M359" t="s">
        <v>676</v>
      </c>
      <c r="N359" t="s">
        <v>683</v>
      </c>
      <c r="O359" t="s">
        <v>693</v>
      </c>
      <c r="P359" t="s">
        <v>697</v>
      </c>
      <c r="Q359" s="6">
        <f>marketingdata[[#This Row],[Clicks]]/marketingdata[[#This Row],[Impressions]]</f>
        <v>5.2061148184959063E-2</v>
      </c>
      <c r="R359" s="6">
        <f>marketingdata[[#This Row],[Conversions]]/marketingdata[[#This Row],[Leads]]</f>
        <v>0.4</v>
      </c>
      <c r="S359">
        <f>marketingdata[[#This Row],[Ad_Spend (£)]]/marketingdata[[#This Row],[Leads]]</f>
        <v>3.8022499999999999</v>
      </c>
      <c r="T359">
        <f>marketingdata[[#This Row],[Revenue (£)]]/marketingdata[[#This Row],[Ad_Spend (£)]]</f>
        <v>10.413768163587349</v>
      </c>
      <c r="U359" t="str">
        <f>TEXT(marketingdata[[#This Row],[Date]],"mmm")</f>
        <v>Jun</v>
      </c>
    </row>
    <row r="360" spans="1:21" x14ac:dyDescent="0.3">
      <c r="A360" s="2">
        <v>45770</v>
      </c>
      <c r="B360" t="s">
        <v>21</v>
      </c>
      <c r="C360" t="s">
        <v>379</v>
      </c>
      <c r="D360" t="s">
        <v>654</v>
      </c>
      <c r="E360" t="s">
        <v>666</v>
      </c>
      <c r="F360">
        <v>162.58000000000001</v>
      </c>
      <c r="G360">
        <v>19632</v>
      </c>
      <c r="H360">
        <v>757</v>
      </c>
      <c r="I360">
        <v>49</v>
      </c>
      <c r="J360">
        <v>2</v>
      </c>
      <c r="K360">
        <v>124.28</v>
      </c>
      <c r="L360" t="s">
        <v>672</v>
      </c>
      <c r="M360" t="s">
        <v>676</v>
      </c>
      <c r="N360" t="s">
        <v>683</v>
      </c>
      <c r="O360" t="s">
        <v>693</v>
      </c>
      <c r="P360" t="s">
        <v>696</v>
      </c>
      <c r="Q360" s="6">
        <f>marketingdata[[#This Row],[Clicks]]/marketingdata[[#This Row],[Impressions]]</f>
        <v>3.8559494702526488E-2</v>
      </c>
      <c r="R360" s="6">
        <f>marketingdata[[#This Row],[Conversions]]/marketingdata[[#This Row],[Leads]]</f>
        <v>4.0816326530612242E-2</v>
      </c>
      <c r="S360">
        <f>marketingdata[[#This Row],[Ad_Spend (£)]]/marketingdata[[#This Row],[Leads]]</f>
        <v>3.3179591836734694</v>
      </c>
      <c r="T360">
        <f>marketingdata[[#This Row],[Revenue (£)]]/marketingdata[[#This Row],[Ad_Spend (£)]]</f>
        <v>0.76442366834789022</v>
      </c>
      <c r="U360" t="str">
        <f>TEXT(marketingdata[[#This Row],[Date]],"mmm")</f>
        <v>Apr</v>
      </c>
    </row>
    <row r="361" spans="1:21" x14ac:dyDescent="0.3">
      <c r="A361" s="2">
        <v>45800</v>
      </c>
      <c r="B361" t="s">
        <v>20</v>
      </c>
      <c r="C361" t="s">
        <v>380</v>
      </c>
      <c r="D361" t="s">
        <v>654</v>
      </c>
      <c r="E361" t="s">
        <v>665</v>
      </c>
      <c r="F361">
        <v>211.56</v>
      </c>
      <c r="G361">
        <v>23977</v>
      </c>
      <c r="H361">
        <v>1286</v>
      </c>
      <c r="I361">
        <v>28</v>
      </c>
      <c r="J361">
        <v>10</v>
      </c>
      <c r="K361">
        <v>1892.87</v>
      </c>
      <c r="L361" t="s">
        <v>673</v>
      </c>
      <c r="M361" t="s">
        <v>680</v>
      </c>
      <c r="N361" t="s">
        <v>682</v>
      </c>
      <c r="O361" t="s">
        <v>691</v>
      </c>
      <c r="P361" t="s">
        <v>699</v>
      </c>
      <c r="Q361" s="6">
        <f>marketingdata[[#This Row],[Clicks]]/marketingdata[[#This Row],[Impressions]]</f>
        <v>5.3634733286065814E-2</v>
      </c>
      <c r="R361" s="6">
        <f>marketingdata[[#This Row],[Conversions]]/marketingdata[[#This Row],[Leads]]</f>
        <v>0.35714285714285715</v>
      </c>
      <c r="S361">
        <f>marketingdata[[#This Row],[Ad_Spend (£)]]/marketingdata[[#This Row],[Leads]]</f>
        <v>7.555714285714286</v>
      </c>
      <c r="T361">
        <f>marketingdata[[#This Row],[Revenue (£)]]/marketingdata[[#This Row],[Ad_Spend (£)]]</f>
        <v>8.9472017394592545</v>
      </c>
      <c r="U361" t="str">
        <f>TEXT(marketingdata[[#This Row],[Date]],"mmm")</f>
        <v>May</v>
      </c>
    </row>
    <row r="362" spans="1:21" x14ac:dyDescent="0.3">
      <c r="A362" s="2">
        <v>45813</v>
      </c>
      <c r="B362" t="s">
        <v>24</v>
      </c>
      <c r="C362" t="s">
        <v>379</v>
      </c>
      <c r="D362" t="s">
        <v>654</v>
      </c>
      <c r="E362" t="s">
        <v>661</v>
      </c>
      <c r="F362">
        <v>69.239999999999995</v>
      </c>
      <c r="G362">
        <v>7405</v>
      </c>
      <c r="H362">
        <v>227</v>
      </c>
      <c r="I362">
        <v>25</v>
      </c>
      <c r="J362">
        <v>13</v>
      </c>
      <c r="K362">
        <v>423.45</v>
      </c>
      <c r="L362" t="s">
        <v>675</v>
      </c>
      <c r="M362" t="s">
        <v>677</v>
      </c>
      <c r="N362" t="s">
        <v>684</v>
      </c>
      <c r="O362" t="s">
        <v>694</v>
      </c>
      <c r="P362" t="s">
        <v>695</v>
      </c>
      <c r="Q362" s="6">
        <f>marketingdata[[#This Row],[Clicks]]/marketingdata[[#This Row],[Impressions]]</f>
        <v>3.0654962862930454E-2</v>
      </c>
      <c r="R362" s="6">
        <f>marketingdata[[#This Row],[Conversions]]/marketingdata[[#This Row],[Leads]]</f>
        <v>0.52</v>
      </c>
      <c r="S362">
        <f>marketingdata[[#This Row],[Ad_Spend (£)]]/marketingdata[[#This Row],[Leads]]</f>
        <v>2.7695999999999996</v>
      </c>
      <c r="T362">
        <f>marketingdata[[#This Row],[Revenue (£)]]/marketingdata[[#This Row],[Ad_Spend (£)]]</f>
        <v>6.115684575389948</v>
      </c>
      <c r="U362" t="str">
        <f>TEXT(marketingdata[[#This Row],[Date]],"mmm")</f>
        <v>Jun</v>
      </c>
    </row>
    <row r="363" spans="1:21" x14ac:dyDescent="0.3">
      <c r="A363" s="2">
        <v>45792</v>
      </c>
      <c r="B363" t="s">
        <v>21</v>
      </c>
      <c r="C363" t="s">
        <v>381</v>
      </c>
      <c r="D363" t="s">
        <v>655</v>
      </c>
      <c r="E363" t="s">
        <v>666</v>
      </c>
      <c r="F363">
        <v>91.67</v>
      </c>
      <c r="G363">
        <v>23059</v>
      </c>
      <c r="H363">
        <v>972</v>
      </c>
      <c r="I363">
        <v>44</v>
      </c>
      <c r="J363">
        <v>12</v>
      </c>
      <c r="K363">
        <v>730.19</v>
      </c>
      <c r="L363" t="s">
        <v>674</v>
      </c>
      <c r="M363" t="s">
        <v>676</v>
      </c>
      <c r="N363" t="s">
        <v>684</v>
      </c>
      <c r="O363" t="s">
        <v>687</v>
      </c>
      <c r="P363" t="s">
        <v>696</v>
      </c>
      <c r="Q363" s="6">
        <f>marketingdata[[#This Row],[Clicks]]/marketingdata[[#This Row],[Impressions]]</f>
        <v>4.2152738627000301E-2</v>
      </c>
      <c r="R363" s="6">
        <f>marketingdata[[#This Row],[Conversions]]/marketingdata[[#This Row],[Leads]]</f>
        <v>0.27272727272727271</v>
      </c>
      <c r="S363">
        <f>marketingdata[[#This Row],[Ad_Spend (£)]]/marketingdata[[#This Row],[Leads]]</f>
        <v>2.083409090909091</v>
      </c>
      <c r="T363">
        <f>marketingdata[[#This Row],[Revenue (£)]]/marketingdata[[#This Row],[Ad_Spend (£)]]</f>
        <v>7.9654194392931172</v>
      </c>
      <c r="U363" t="str">
        <f>TEXT(marketingdata[[#This Row],[Date]],"mmm")</f>
        <v>May</v>
      </c>
    </row>
    <row r="364" spans="1:21" x14ac:dyDescent="0.3">
      <c r="A364" s="2">
        <v>45755</v>
      </c>
      <c r="B364" t="s">
        <v>23</v>
      </c>
      <c r="C364" t="s">
        <v>382</v>
      </c>
      <c r="D364" t="s">
        <v>655</v>
      </c>
      <c r="E364" t="s">
        <v>658</v>
      </c>
      <c r="F364">
        <v>45.89</v>
      </c>
      <c r="G364">
        <v>1122</v>
      </c>
      <c r="H364">
        <v>70</v>
      </c>
      <c r="I364">
        <v>29</v>
      </c>
      <c r="J364">
        <v>9</v>
      </c>
      <c r="K364">
        <v>1043.69</v>
      </c>
      <c r="L364" t="s">
        <v>674</v>
      </c>
      <c r="M364" t="s">
        <v>678</v>
      </c>
      <c r="N364" t="s">
        <v>682</v>
      </c>
      <c r="O364" t="s">
        <v>688</v>
      </c>
      <c r="P364" t="s">
        <v>696</v>
      </c>
      <c r="Q364" s="6">
        <f>marketingdata[[#This Row],[Clicks]]/marketingdata[[#This Row],[Impressions]]</f>
        <v>6.2388591800356503E-2</v>
      </c>
      <c r="R364" s="6">
        <f>marketingdata[[#This Row],[Conversions]]/marketingdata[[#This Row],[Leads]]</f>
        <v>0.31034482758620691</v>
      </c>
      <c r="S364">
        <f>marketingdata[[#This Row],[Ad_Spend (£)]]/marketingdata[[#This Row],[Leads]]</f>
        <v>1.5824137931034483</v>
      </c>
      <c r="T364">
        <f>marketingdata[[#This Row],[Revenue (£)]]/marketingdata[[#This Row],[Ad_Spend (£)]]</f>
        <v>22.743299193724123</v>
      </c>
      <c r="U364" t="str">
        <f>TEXT(marketingdata[[#This Row],[Date]],"mmm")</f>
        <v>Apr</v>
      </c>
    </row>
    <row r="365" spans="1:21" x14ac:dyDescent="0.3">
      <c r="A365" s="2">
        <v>45793</v>
      </c>
      <c r="B365" t="s">
        <v>22</v>
      </c>
      <c r="C365" t="s">
        <v>383</v>
      </c>
      <c r="D365" t="s">
        <v>654</v>
      </c>
      <c r="E365" t="s">
        <v>661</v>
      </c>
      <c r="F365">
        <v>109.06</v>
      </c>
      <c r="G365">
        <v>11599</v>
      </c>
      <c r="H365">
        <v>235</v>
      </c>
      <c r="I365">
        <v>25</v>
      </c>
      <c r="J365">
        <v>17</v>
      </c>
      <c r="K365">
        <v>3324.7</v>
      </c>
      <c r="L365" t="s">
        <v>674</v>
      </c>
      <c r="M365" t="s">
        <v>677</v>
      </c>
      <c r="N365" t="s">
        <v>684</v>
      </c>
      <c r="O365" t="s">
        <v>690</v>
      </c>
      <c r="P365" t="s">
        <v>699</v>
      </c>
      <c r="Q365" s="6">
        <f>marketingdata[[#This Row],[Clicks]]/marketingdata[[#This Row],[Impressions]]</f>
        <v>2.0260367273040779E-2</v>
      </c>
      <c r="R365" s="6">
        <f>marketingdata[[#This Row],[Conversions]]/marketingdata[[#This Row],[Leads]]</f>
        <v>0.68</v>
      </c>
      <c r="S365">
        <f>marketingdata[[#This Row],[Ad_Spend (£)]]/marketingdata[[#This Row],[Leads]]</f>
        <v>4.3624000000000001</v>
      </c>
      <c r="T365">
        <f>marketingdata[[#This Row],[Revenue (£)]]/marketingdata[[#This Row],[Ad_Spend (£)]]</f>
        <v>30.485054098661283</v>
      </c>
      <c r="U365" t="str">
        <f>TEXT(marketingdata[[#This Row],[Date]],"mmm")</f>
        <v>May</v>
      </c>
    </row>
    <row r="366" spans="1:21" x14ac:dyDescent="0.3">
      <c r="A366" s="2">
        <v>45816</v>
      </c>
      <c r="B366" t="s">
        <v>21</v>
      </c>
      <c r="C366" t="s">
        <v>384</v>
      </c>
      <c r="D366" t="s">
        <v>655</v>
      </c>
      <c r="E366" t="s">
        <v>662</v>
      </c>
      <c r="F366">
        <v>67.59</v>
      </c>
      <c r="G366">
        <v>15015</v>
      </c>
      <c r="H366">
        <v>274</v>
      </c>
      <c r="I366">
        <v>27</v>
      </c>
      <c r="J366">
        <v>24</v>
      </c>
      <c r="K366">
        <v>2795.47</v>
      </c>
      <c r="L366" t="s">
        <v>672</v>
      </c>
      <c r="M366" t="s">
        <v>679</v>
      </c>
      <c r="N366" t="s">
        <v>682</v>
      </c>
      <c r="O366" t="s">
        <v>691</v>
      </c>
      <c r="P366" t="s">
        <v>696</v>
      </c>
      <c r="Q366" s="6">
        <f>marketingdata[[#This Row],[Clicks]]/marketingdata[[#This Row],[Impressions]]</f>
        <v>1.824841824841825E-2</v>
      </c>
      <c r="R366" s="6">
        <f>marketingdata[[#This Row],[Conversions]]/marketingdata[[#This Row],[Leads]]</f>
        <v>0.88888888888888884</v>
      </c>
      <c r="S366">
        <f>marketingdata[[#This Row],[Ad_Spend (£)]]/marketingdata[[#This Row],[Leads]]</f>
        <v>2.5033333333333334</v>
      </c>
      <c r="T366">
        <f>marketingdata[[#This Row],[Revenue (£)]]/marketingdata[[#This Row],[Ad_Spend (£)]]</f>
        <v>41.35922473738718</v>
      </c>
      <c r="U366" t="str">
        <f>TEXT(marketingdata[[#This Row],[Date]],"mmm")</f>
        <v>Jun</v>
      </c>
    </row>
    <row r="367" spans="1:21" x14ac:dyDescent="0.3">
      <c r="A367" s="2">
        <v>45837</v>
      </c>
      <c r="B367" t="s">
        <v>21</v>
      </c>
      <c r="C367" t="s">
        <v>385</v>
      </c>
      <c r="D367" t="s">
        <v>655</v>
      </c>
      <c r="E367" t="s">
        <v>665</v>
      </c>
      <c r="F367">
        <v>156.69999999999999</v>
      </c>
      <c r="G367">
        <v>20964</v>
      </c>
      <c r="H367">
        <v>1546</v>
      </c>
      <c r="I367">
        <v>30</v>
      </c>
      <c r="J367">
        <v>27</v>
      </c>
      <c r="K367">
        <v>3261.46</v>
      </c>
      <c r="L367" t="s">
        <v>675</v>
      </c>
      <c r="M367" t="s">
        <v>680</v>
      </c>
      <c r="N367" t="s">
        <v>681</v>
      </c>
      <c r="O367" t="s">
        <v>686</v>
      </c>
      <c r="P367" t="s">
        <v>696</v>
      </c>
      <c r="Q367" s="6">
        <f>marketingdata[[#This Row],[Clicks]]/marketingdata[[#This Row],[Impressions]]</f>
        <v>7.3745468422056856E-2</v>
      </c>
      <c r="R367" s="6">
        <f>marketingdata[[#This Row],[Conversions]]/marketingdata[[#This Row],[Leads]]</f>
        <v>0.9</v>
      </c>
      <c r="S367">
        <f>marketingdata[[#This Row],[Ad_Spend (£)]]/marketingdata[[#This Row],[Leads]]</f>
        <v>5.2233333333333327</v>
      </c>
      <c r="T367">
        <f>marketingdata[[#This Row],[Revenue (£)]]/marketingdata[[#This Row],[Ad_Spend (£)]]</f>
        <v>20.813401403956608</v>
      </c>
      <c r="U367" t="str">
        <f>TEXT(marketingdata[[#This Row],[Date]],"mmm")</f>
        <v>Jun</v>
      </c>
    </row>
    <row r="368" spans="1:21" x14ac:dyDescent="0.3">
      <c r="A368" s="2">
        <v>45801</v>
      </c>
      <c r="B368" t="s">
        <v>20</v>
      </c>
      <c r="C368" t="s">
        <v>386</v>
      </c>
      <c r="D368" t="s">
        <v>655</v>
      </c>
      <c r="E368" t="s">
        <v>661</v>
      </c>
      <c r="F368">
        <v>46.86</v>
      </c>
      <c r="G368">
        <v>26726</v>
      </c>
      <c r="H368">
        <v>944</v>
      </c>
      <c r="I368">
        <v>19</v>
      </c>
      <c r="J368">
        <v>10</v>
      </c>
      <c r="K368">
        <v>856.35</v>
      </c>
      <c r="L368" t="s">
        <v>672</v>
      </c>
      <c r="M368" t="s">
        <v>677</v>
      </c>
      <c r="N368" t="s">
        <v>682</v>
      </c>
      <c r="O368" t="s">
        <v>694</v>
      </c>
      <c r="P368" t="s">
        <v>696</v>
      </c>
      <c r="Q368" s="6">
        <f>marketingdata[[#This Row],[Clicks]]/marketingdata[[#This Row],[Impressions]]</f>
        <v>3.5321409863054702E-2</v>
      </c>
      <c r="R368" s="6">
        <f>marketingdata[[#This Row],[Conversions]]/marketingdata[[#This Row],[Leads]]</f>
        <v>0.52631578947368418</v>
      </c>
      <c r="S368">
        <f>marketingdata[[#This Row],[Ad_Spend (£)]]/marketingdata[[#This Row],[Leads]]</f>
        <v>2.466315789473684</v>
      </c>
      <c r="T368">
        <f>marketingdata[[#This Row],[Revenue (£)]]/marketingdata[[#This Row],[Ad_Spend (£)]]</f>
        <v>18.274647887323944</v>
      </c>
      <c r="U368" t="str">
        <f>TEXT(marketingdata[[#This Row],[Date]],"mmm")</f>
        <v>May</v>
      </c>
    </row>
    <row r="369" spans="1:21" x14ac:dyDescent="0.3">
      <c r="A369" s="2">
        <v>45785</v>
      </c>
      <c r="B369" t="s">
        <v>22</v>
      </c>
      <c r="C369" t="s">
        <v>387</v>
      </c>
      <c r="D369" t="s">
        <v>655</v>
      </c>
      <c r="E369" t="s">
        <v>660</v>
      </c>
      <c r="F369">
        <v>122.34</v>
      </c>
      <c r="G369">
        <v>21600</v>
      </c>
      <c r="H369">
        <v>1878</v>
      </c>
      <c r="I369">
        <v>18</v>
      </c>
      <c r="J369">
        <v>6</v>
      </c>
      <c r="K369">
        <v>1051.02</v>
      </c>
      <c r="L369" t="s">
        <v>673</v>
      </c>
      <c r="M369" t="s">
        <v>678</v>
      </c>
      <c r="N369" t="s">
        <v>681</v>
      </c>
      <c r="O369" t="s">
        <v>686</v>
      </c>
      <c r="P369" t="s">
        <v>698</v>
      </c>
      <c r="Q369" s="6">
        <f>marketingdata[[#This Row],[Clicks]]/marketingdata[[#This Row],[Impressions]]</f>
        <v>8.6944444444444449E-2</v>
      </c>
      <c r="R369" s="6">
        <f>marketingdata[[#This Row],[Conversions]]/marketingdata[[#This Row],[Leads]]</f>
        <v>0.33333333333333331</v>
      </c>
      <c r="S369">
        <f>marketingdata[[#This Row],[Ad_Spend (£)]]/marketingdata[[#This Row],[Leads]]</f>
        <v>6.7966666666666669</v>
      </c>
      <c r="T369">
        <f>marketingdata[[#This Row],[Revenue (£)]]/marketingdata[[#This Row],[Ad_Spend (£)]]</f>
        <v>8.5909759686120637</v>
      </c>
      <c r="U369" t="str">
        <f>TEXT(marketingdata[[#This Row],[Date]],"mmm")</f>
        <v>May</v>
      </c>
    </row>
    <row r="370" spans="1:21" x14ac:dyDescent="0.3">
      <c r="A370" s="2">
        <v>45765</v>
      </c>
      <c r="B370" t="s">
        <v>24</v>
      </c>
      <c r="C370" t="s">
        <v>388</v>
      </c>
      <c r="D370" t="s">
        <v>655</v>
      </c>
      <c r="E370" t="s">
        <v>669</v>
      </c>
      <c r="F370">
        <v>254.23</v>
      </c>
      <c r="G370">
        <v>27722</v>
      </c>
      <c r="H370">
        <v>1830</v>
      </c>
      <c r="I370">
        <v>23</v>
      </c>
      <c r="J370">
        <v>21</v>
      </c>
      <c r="K370">
        <v>678.03</v>
      </c>
      <c r="L370" t="s">
        <v>672</v>
      </c>
      <c r="M370" t="s">
        <v>676</v>
      </c>
      <c r="N370" t="s">
        <v>682</v>
      </c>
      <c r="O370" t="s">
        <v>693</v>
      </c>
      <c r="P370" t="s">
        <v>696</v>
      </c>
      <c r="Q370" s="6">
        <f>marketingdata[[#This Row],[Clicks]]/marketingdata[[#This Row],[Impressions]]</f>
        <v>6.6012553206839339E-2</v>
      </c>
      <c r="R370" s="6">
        <f>marketingdata[[#This Row],[Conversions]]/marketingdata[[#This Row],[Leads]]</f>
        <v>0.91304347826086951</v>
      </c>
      <c r="S370">
        <f>marketingdata[[#This Row],[Ad_Spend (£)]]/marketingdata[[#This Row],[Leads]]</f>
        <v>11.053478260869564</v>
      </c>
      <c r="T370">
        <f>marketingdata[[#This Row],[Revenue (£)]]/marketingdata[[#This Row],[Ad_Spend (£)]]</f>
        <v>2.66699445384101</v>
      </c>
      <c r="U370" t="str">
        <f>TEXT(marketingdata[[#This Row],[Date]],"mmm")</f>
        <v>Apr</v>
      </c>
    </row>
    <row r="371" spans="1:21" x14ac:dyDescent="0.3">
      <c r="A371" s="2">
        <v>45750</v>
      </c>
      <c r="B371" t="s">
        <v>24</v>
      </c>
      <c r="C371" t="s">
        <v>389</v>
      </c>
      <c r="D371" t="s">
        <v>655</v>
      </c>
      <c r="E371" t="s">
        <v>657</v>
      </c>
      <c r="F371">
        <v>73.95</v>
      </c>
      <c r="G371">
        <v>13099</v>
      </c>
      <c r="H371">
        <v>1019</v>
      </c>
      <c r="I371">
        <v>12</v>
      </c>
      <c r="J371">
        <v>12</v>
      </c>
      <c r="K371">
        <v>587.88</v>
      </c>
      <c r="L371" t="s">
        <v>672</v>
      </c>
      <c r="M371" t="s">
        <v>677</v>
      </c>
      <c r="N371" t="s">
        <v>683</v>
      </c>
      <c r="O371" t="s">
        <v>685</v>
      </c>
      <c r="P371" t="s">
        <v>695</v>
      </c>
      <c r="Q371" s="6">
        <f>marketingdata[[#This Row],[Clicks]]/marketingdata[[#This Row],[Impressions]]</f>
        <v>7.7792197877700586E-2</v>
      </c>
      <c r="R371" s="6">
        <f>marketingdata[[#This Row],[Conversions]]/marketingdata[[#This Row],[Leads]]</f>
        <v>1</v>
      </c>
      <c r="S371">
        <f>marketingdata[[#This Row],[Ad_Spend (£)]]/marketingdata[[#This Row],[Leads]]</f>
        <v>6.1625000000000005</v>
      </c>
      <c r="T371">
        <f>marketingdata[[#This Row],[Revenue (£)]]/marketingdata[[#This Row],[Ad_Spend (£)]]</f>
        <v>7.9496957403651116</v>
      </c>
      <c r="U371" t="str">
        <f>TEXT(marketingdata[[#This Row],[Date]],"mmm")</f>
        <v>Apr</v>
      </c>
    </row>
    <row r="372" spans="1:21" x14ac:dyDescent="0.3">
      <c r="A372" s="2">
        <v>45769</v>
      </c>
      <c r="B372" t="s">
        <v>22</v>
      </c>
      <c r="C372" t="s">
        <v>390</v>
      </c>
      <c r="D372" t="s">
        <v>655</v>
      </c>
      <c r="E372" t="s">
        <v>668</v>
      </c>
      <c r="F372">
        <v>261.57</v>
      </c>
      <c r="G372">
        <v>3479</v>
      </c>
      <c r="H372">
        <v>289</v>
      </c>
      <c r="I372">
        <v>32</v>
      </c>
      <c r="J372">
        <v>16</v>
      </c>
      <c r="K372">
        <v>2756.52</v>
      </c>
      <c r="L372" t="s">
        <v>674</v>
      </c>
      <c r="M372" t="s">
        <v>680</v>
      </c>
      <c r="N372" t="s">
        <v>684</v>
      </c>
      <c r="O372" t="s">
        <v>690</v>
      </c>
      <c r="P372" t="s">
        <v>695</v>
      </c>
      <c r="Q372" s="6">
        <f>marketingdata[[#This Row],[Clicks]]/marketingdata[[#This Row],[Impressions]]</f>
        <v>8.3069847657372811E-2</v>
      </c>
      <c r="R372" s="6">
        <f>marketingdata[[#This Row],[Conversions]]/marketingdata[[#This Row],[Leads]]</f>
        <v>0.5</v>
      </c>
      <c r="S372">
        <f>marketingdata[[#This Row],[Ad_Spend (£)]]/marketingdata[[#This Row],[Leads]]</f>
        <v>8.1740624999999998</v>
      </c>
      <c r="T372">
        <f>marketingdata[[#This Row],[Revenue (£)]]/marketingdata[[#This Row],[Ad_Spend (£)]]</f>
        <v>10.538364491340751</v>
      </c>
      <c r="U372" t="str">
        <f>TEXT(marketingdata[[#This Row],[Date]],"mmm")</f>
        <v>Apr</v>
      </c>
    </row>
    <row r="373" spans="1:21" x14ac:dyDescent="0.3">
      <c r="A373" s="2">
        <v>45818</v>
      </c>
      <c r="B373" t="s">
        <v>21</v>
      </c>
      <c r="C373" t="s">
        <v>391</v>
      </c>
      <c r="D373" t="s">
        <v>654</v>
      </c>
      <c r="E373" t="s">
        <v>658</v>
      </c>
      <c r="F373">
        <v>131.53</v>
      </c>
      <c r="G373">
        <v>22724</v>
      </c>
      <c r="H373">
        <v>821</v>
      </c>
      <c r="I373">
        <v>41</v>
      </c>
      <c r="J373">
        <v>41</v>
      </c>
      <c r="K373">
        <v>4039.22</v>
      </c>
      <c r="L373" t="s">
        <v>673</v>
      </c>
      <c r="M373" t="s">
        <v>678</v>
      </c>
      <c r="N373" t="s">
        <v>682</v>
      </c>
      <c r="O373" t="s">
        <v>685</v>
      </c>
      <c r="P373" t="s">
        <v>696</v>
      </c>
      <c r="Q373" s="6">
        <f>marketingdata[[#This Row],[Clicks]]/marketingdata[[#This Row],[Impressions]]</f>
        <v>3.6129202605175145E-2</v>
      </c>
      <c r="R373" s="6">
        <f>marketingdata[[#This Row],[Conversions]]/marketingdata[[#This Row],[Leads]]</f>
        <v>1</v>
      </c>
      <c r="S373">
        <f>marketingdata[[#This Row],[Ad_Spend (£)]]/marketingdata[[#This Row],[Leads]]</f>
        <v>3.2080487804878048</v>
      </c>
      <c r="T373">
        <f>marketingdata[[#This Row],[Revenue (£)]]/marketingdata[[#This Row],[Ad_Spend (£)]]</f>
        <v>30.709495932486885</v>
      </c>
      <c r="U373" t="str">
        <f>TEXT(marketingdata[[#This Row],[Date]],"mmm")</f>
        <v>Jun</v>
      </c>
    </row>
    <row r="374" spans="1:21" x14ac:dyDescent="0.3">
      <c r="A374" s="2">
        <v>45806</v>
      </c>
      <c r="B374" t="s">
        <v>24</v>
      </c>
      <c r="C374" t="s">
        <v>392</v>
      </c>
      <c r="D374" t="s">
        <v>654</v>
      </c>
      <c r="E374" t="s">
        <v>659</v>
      </c>
      <c r="F374">
        <v>263.02</v>
      </c>
      <c r="G374">
        <v>26419</v>
      </c>
      <c r="H374">
        <v>1927</v>
      </c>
      <c r="I374">
        <v>18</v>
      </c>
      <c r="J374">
        <v>12</v>
      </c>
      <c r="K374">
        <v>1317.63</v>
      </c>
      <c r="L374" t="s">
        <v>673</v>
      </c>
      <c r="M374" t="s">
        <v>679</v>
      </c>
      <c r="N374" t="s">
        <v>684</v>
      </c>
      <c r="O374" t="s">
        <v>694</v>
      </c>
      <c r="P374" t="s">
        <v>698</v>
      </c>
      <c r="Q374" s="6">
        <f>marketingdata[[#This Row],[Clicks]]/marketingdata[[#This Row],[Impressions]]</f>
        <v>7.2939929596123998E-2</v>
      </c>
      <c r="R374" s="6">
        <f>marketingdata[[#This Row],[Conversions]]/marketingdata[[#This Row],[Leads]]</f>
        <v>0.66666666666666663</v>
      </c>
      <c r="S374">
        <f>marketingdata[[#This Row],[Ad_Spend (£)]]/marketingdata[[#This Row],[Leads]]</f>
        <v>14.612222222222222</v>
      </c>
      <c r="T374">
        <f>marketingdata[[#This Row],[Revenue (£)]]/marketingdata[[#This Row],[Ad_Spend (£)]]</f>
        <v>5.0096190403771583</v>
      </c>
      <c r="U374" t="str">
        <f>TEXT(marketingdata[[#This Row],[Date]],"mmm")</f>
        <v>May</v>
      </c>
    </row>
    <row r="375" spans="1:21" x14ac:dyDescent="0.3">
      <c r="A375" s="2">
        <v>45772</v>
      </c>
      <c r="B375" t="s">
        <v>20</v>
      </c>
      <c r="C375" t="s">
        <v>393</v>
      </c>
      <c r="D375" t="s">
        <v>655</v>
      </c>
      <c r="E375" t="s">
        <v>667</v>
      </c>
      <c r="F375">
        <v>62.14</v>
      </c>
      <c r="G375">
        <v>17063</v>
      </c>
      <c r="H375">
        <v>307</v>
      </c>
      <c r="I375">
        <v>42</v>
      </c>
      <c r="J375">
        <v>33</v>
      </c>
      <c r="K375">
        <v>2689.06</v>
      </c>
      <c r="L375" t="s">
        <v>671</v>
      </c>
      <c r="M375" t="s">
        <v>677</v>
      </c>
      <c r="N375" t="s">
        <v>681</v>
      </c>
      <c r="O375" t="s">
        <v>694</v>
      </c>
      <c r="P375" t="s">
        <v>696</v>
      </c>
      <c r="Q375" s="6">
        <f>marketingdata[[#This Row],[Clicks]]/marketingdata[[#This Row],[Impressions]]</f>
        <v>1.7992146750278382E-2</v>
      </c>
      <c r="R375" s="6">
        <f>marketingdata[[#This Row],[Conversions]]/marketingdata[[#This Row],[Leads]]</f>
        <v>0.7857142857142857</v>
      </c>
      <c r="S375">
        <f>marketingdata[[#This Row],[Ad_Spend (£)]]/marketingdata[[#This Row],[Leads]]</f>
        <v>1.4795238095238095</v>
      </c>
      <c r="T375">
        <f>marketingdata[[#This Row],[Revenue (£)]]/marketingdata[[#This Row],[Ad_Spend (£)]]</f>
        <v>43.274219504345027</v>
      </c>
      <c r="U375" t="str">
        <f>TEXT(marketingdata[[#This Row],[Date]],"mmm")</f>
        <v>Apr</v>
      </c>
    </row>
    <row r="376" spans="1:21" x14ac:dyDescent="0.3">
      <c r="A376" s="2">
        <v>45770</v>
      </c>
      <c r="B376" t="s">
        <v>24</v>
      </c>
      <c r="C376" t="s">
        <v>394</v>
      </c>
      <c r="D376" t="s">
        <v>655</v>
      </c>
      <c r="E376" t="s">
        <v>666</v>
      </c>
      <c r="F376">
        <v>259.8</v>
      </c>
      <c r="G376">
        <v>14538</v>
      </c>
      <c r="H376">
        <v>1190</v>
      </c>
      <c r="I376">
        <v>25</v>
      </c>
      <c r="J376">
        <v>10</v>
      </c>
      <c r="K376">
        <v>1549.42</v>
      </c>
      <c r="L376" t="s">
        <v>673</v>
      </c>
      <c r="M376" t="s">
        <v>676</v>
      </c>
      <c r="N376" t="s">
        <v>684</v>
      </c>
      <c r="O376" t="s">
        <v>694</v>
      </c>
      <c r="P376" t="s">
        <v>698</v>
      </c>
      <c r="Q376" s="6">
        <f>marketingdata[[#This Row],[Clicks]]/marketingdata[[#This Row],[Impressions]]</f>
        <v>8.1854450405832987E-2</v>
      </c>
      <c r="R376" s="6">
        <f>marketingdata[[#This Row],[Conversions]]/marketingdata[[#This Row],[Leads]]</f>
        <v>0.4</v>
      </c>
      <c r="S376">
        <f>marketingdata[[#This Row],[Ad_Spend (£)]]/marketingdata[[#This Row],[Leads]]</f>
        <v>10.392000000000001</v>
      </c>
      <c r="T376">
        <f>marketingdata[[#This Row],[Revenue (£)]]/marketingdata[[#This Row],[Ad_Spend (£)]]</f>
        <v>5.9638953040800615</v>
      </c>
      <c r="U376" t="str">
        <f>TEXT(marketingdata[[#This Row],[Date]],"mmm")</f>
        <v>Apr</v>
      </c>
    </row>
    <row r="377" spans="1:21" x14ac:dyDescent="0.3">
      <c r="A377" s="2">
        <v>45815</v>
      </c>
      <c r="B377" t="s">
        <v>24</v>
      </c>
      <c r="C377" t="s">
        <v>395</v>
      </c>
      <c r="D377" t="s">
        <v>654</v>
      </c>
      <c r="E377" t="s">
        <v>657</v>
      </c>
      <c r="F377">
        <v>183.74</v>
      </c>
      <c r="G377">
        <v>1474</v>
      </c>
      <c r="H377">
        <v>77</v>
      </c>
      <c r="I377">
        <v>18</v>
      </c>
      <c r="J377">
        <v>10</v>
      </c>
      <c r="K377">
        <v>623.6</v>
      </c>
      <c r="L377" t="s">
        <v>675</v>
      </c>
      <c r="M377" t="s">
        <v>677</v>
      </c>
      <c r="N377" t="s">
        <v>684</v>
      </c>
      <c r="O377" t="s">
        <v>691</v>
      </c>
      <c r="P377" t="s">
        <v>699</v>
      </c>
      <c r="Q377" s="6">
        <f>marketingdata[[#This Row],[Clicks]]/marketingdata[[#This Row],[Impressions]]</f>
        <v>5.2238805970149252E-2</v>
      </c>
      <c r="R377" s="6">
        <f>marketingdata[[#This Row],[Conversions]]/marketingdata[[#This Row],[Leads]]</f>
        <v>0.55555555555555558</v>
      </c>
      <c r="S377">
        <f>marketingdata[[#This Row],[Ad_Spend (£)]]/marketingdata[[#This Row],[Leads]]</f>
        <v>10.207777777777778</v>
      </c>
      <c r="T377">
        <f>marketingdata[[#This Row],[Revenue (£)]]/marketingdata[[#This Row],[Ad_Spend (£)]]</f>
        <v>3.3939262000653097</v>
      </c>
      <c r="U377" t="str">
        <f>TEXT(marketingdata[[#This Row],[Date]],"mmm")</f>
        <v>Jun</v>
      </c>
    </row>
    <row r="378" spans="1:21" x14ac:dyDescent="0.3">
      <c r="A378" s="2">
        <v>45826</v>
      </c>
      <c r="B378" t="s">
        <v>22</v>
      </c>
      <c r="C378" t="s">
        <v>396</v>
      </c>
      <c r="D378" t="s">
        <v>655</v>
      </c>
      <c r="E378" t="s">
        <v>658</v>
      </c>
      <c r="F378">
        <v>278.64</v>
      </c>
      <c r="G378">
        <v>19520</v>
      </c>
      <c r="H378">
        <v>984</v>
      </c>
      <c r="I378">
        <v>41</v>
      </c>
      <c r="J378">
        <v>41</v>
      </c>
      <c r="K378">
        <v>6926.58</v>
      </c>
      <c r="L378" t="s">
        <v>671</v>
      </c>
      <c r="M378" t="s">
        <v>678</v>
      </c>
      <c r="N378" t="s">
        <v>682</v>
      </c>
      <c r="O378" t="s">
        <v>693</v>
      </c>
      <c r="P378" t="s">
        <v>699</v>
      </c>
      <c r="Q378" s="6">
        <f>marketingdata[[#This Row],[Clicks]]/marketingdata[[#This Row],[Impressions]]</f>
        <v>5.0409836065573768E-2</v>
      </c>
      <c r="R378" s="6">
        <f>marketingdata[[#This Row],[Conversions]]/marketingdata[[#This Row],[Leads]]</f>
        <v>1</v>
      </c>
      <c r="S378">
        <f>marketingdata[[#This Row],[Ad_Spend (£)]]/marketingdata[[#This Row],[Leads]]</f>
        <v>6.7960975609756096</v>
      </c>
      <c r="T378">
        <f>marketingdata[[#This Row],[Revenue (£)]]/marketingdata[[#This Row],[Ad_Spend (£)]]</f>
        <v>24.858527131782946</v>
      </c>
      <c r="U378" t="str">
        <f>TEXT(marketingdata[[#This Row],[Date]],"mmm")</f>
        <v>Jun</v>
      </c>
    </row>
    <row r="379" spans="1:21" x14ac:dyDescent="0.3">
      <c r="A379" s="2">
        <v>45832</v>
      </c>
      <c r="B379" t="s">
        <v>20</v>
      </c>
      <c r="C379" t="s">
        <v>397</v>
      </c>
      <c r="D379" t="s">
        <v>654</v>
      </c>
      <c r="E379" t="s">
        <v>658</v>
      </c>
      <c r="F379">
        <v>60.4</v>
      </c>
      <c r="G379">
        <v>22631</v>
      </c>
      <c r="H379">
        <v>844</v>
      </c>
      <c r="I379">
        <v>22</v>
      </c>
      <c r="J379">
        <v>6</v>
      </c>
      <c r="K379">
        <v>1191.52</v>
      </c>
      <c r="L379" t="s">
        <v>671</v>
      </c>
      <c r="M379" t="s">
        <v>678</v>
      </c>
      <c r="N379" t="s">
        <v>681</v>
      </c>
      <c r="O379" t="s">
        <v>688</v>
      </c>
      <c r="P379" t="s">
        <v>699</v>
      </c>
      <c r="Q379" s="6">
        <f>marketingdata[[#This Row],[Clicks]]/marketingdata[[#This Row],[Impressions]]</f>
        <v>3.7293977287791082E-2</v>
      </c>
      <c r="R379" s="6">
        <f>marketingdata[[#This Row],[Conversions]]/marketingdata[[#This Row],[Leads]]</f>
        <v>0.27272727272727271</v>
      </c>
      <c r="S379">
        <f>marketingdata[[#This Row],[Ad_Spend (£)]]/marketingdata[[#This Row],[Leads]]</f>
        <v>2.7454545454545456</v>
      </c>
      <c r="T379">
        <f>marketingdata[[#This Row],[Revenue (£)]]/marketingdata[[#This Row],[Ad_Spend (£)]]</f>
        <v>19.727152317880794</v>
      </c>
      <c r="U379" t="str">
        <f>TEXT(marketingdata[[#This Row],[Date]],"mmm")</f>
        <v>Jun</v>
      </c>
    </row>
    <row r="380" spans="1:21" x14ac:dyDescent="0.3">
      <c r="A380" s="2">
        <v>45765</v>
      </c>
      <c r="B380" t="s">
        <v>21</v>
      </c>
      <c r="C380" t="s">
        <v>398</v>
      </c>
      <c r="D380" t="s">
        <v>655</v>
      </c>
      <c r="E380" t="s">
        <v>657</v>
      </c>
      <c r="F380">
        <v>295.58</v>
      </c>
      <c r="G380">
        <v>4648</v>
      </c>
      <c r="H380">
        <v>271</v>
      </c>
      <c r="I380">
        <v>26</v>
      </c>
      <c r="J380">
        <v>6</v>
      </c>
      <c r="K380">
        <v>1184.3800000000001</v>
      </c>
      <c r="L380" t="s">
        <v>675</v>
      </c>
      <c r="M380" t="s">
        <v>677</v>
      </c>
      <c r="N380" t="s">
        <v>684</v>
      </c>
      <c r="O380" t="s">
        <v>685</v>
      </c>
      <c r="P380" t="s">
        <v>696</v>
      </c>
      <c r="Q380" s="6">
        <f>marketingdata[[#This Row],[Clicks]]/marketingdata[[#This Row],[Impressions]]</f>
        <v>5.8304647160068848E-2</v>
      </c>
      <c r="R380" s="6">
        <f>marketingdata[[#This Row],[Conversions]]/marketingdata[[#This Row],[Leads]]</f>
        <v>0.23076923076923078</v>
      </c>
      <c r="S380">
        <f>marketingdata[[#This Row],[Ad_Spend (£)]]/marketingdata[[#This Row],[Leads]]</f>
        <v>11.368461538461538</v>
      </c>
      <c r="T380">
        <f>marketingdata[[#This Row],[Revenue (£)]]/marketingdata[[#This Row],[Ad_Spend (£)]]</f>
        <v>4.0069693483997568</v>
      </c>
      <c r="U380" t="str">
        <f>TEXT(marketingdata[[#This Row],[Date]],"mmm")</f>
        <v>Apr</v>
      </c>
    </row>
    <row r="381" spans="1:21" x14ac:dyDescent="0.3">
      <c r="A381" s="2">
        <v>45777</v>
      </c>
      <c r="B381" t="s">
        <v>24</v>
      </c>
      <c r="C381" t="s">
        <v>399</v>
      </c>
      <c r="D381" t="s">
        <v>654</v>
      </c>
      <c r="E381" t="s">
        <v>660</v>
      </c>
      <c r="F381">
        <v>21.79</v>
      </c>
      <c r="G381">
        <v>22190</v>
      </c>
      <c r="H381">
        <v>1869</v>
      </c>
      <c r="I381">
        <v>10</v>
      </c>
      <c r="J381">
        <v>1</v>
      </c>
      <c r="K381">
        <v>104.03</v>
      </c>
      <c r="L381" t="s">
        <v>674</v>
      </c>
      <c r="M381" t="s">
        <v>678</v>
      </c>
      <c r="N381" t="s">
        <v>684</v>
      </c>
      <c r="O381" t="s">
        <v>692</v>
      </c>
      <c r="P381" t="s">
        <v>696</v>
      </c>
      <c r="Q381" s="6">
        <f>marketingdata[[#This Row],[Clicks]]/marketingdata[[#This Row],[Impressions]]</f>
        <v>8.4227129337539439E-2</v>
      </c>
      <c r="R381" s="6">
        <f>marketingdata[[#This Row],[Conversions]]/marketingdata[[#This Row],[Leads]]</f>
        <v>0.1</v>
      </c>
      <c r="S381">
        <f>marketingdata[[#This Row],[Ad_Spend (£)]]/marketingdata[[#This Row],[Leads]]</f>
        <v>2.1789999999999998</v>
      </c>
      <c r="T381">
        <f>marketingdata[[#This Row],[Revenue (£)]]/marketingdata[[#This Row],[Ad_Spend (£)]]</f>
        <v>4.774208352455255</v>
      </c>
      <c r="U381" t="str">
        <f>TEXT(marketingdata[[#This Row],[Date]],"mmm")</f>
        <v>Apr</v>
      </c>
    </row>
    <row r="382" spans="1:21" x14ac:dyDescent="0.3">
      <c r="A382" s="2">
        <v>45822</v>
      </c>
      <c r="B382" t="s">
        <v>20</v>
      </c>
      <c r="C382" t="s">
        <v>400</v>
      </c>
      <c r="D382" t="s">
        <v>654</v>
      </c>
      <c r="E382" t="s">
        <v>664</v>
      </c>
      <c r="F382">
        <v>33.75</v>
      </c>
      <c r="G382">
        <v>26743</v>
      </c>
      <c r="H382">
        <v>2447</v>
      </c>
      <c r="I382">
        <v>17</v>
      </c>
      <c r="J382">
        <v>14</v>
      </c>
      <c r="K382">
        <v>1172.46</v>
      </c>
      <c r="L382" t="s">
        <v>675</v>
      </c>
      <c r="M382" t="s">
        <v>678</v>
      </c>
      <c r="N382" t="s">
        <v>681</v>
      </c>
      <c r="O382" t="s">
        <v>689</v>
      </c>
      <c r="P382" t="s">
        <v>696</v>
      </c>
      <c r="Q382" s="6">
        <f>marketingdata[[#This Row],[Clicks]]/marketingdata[[#This Row],[Impressions]]</f>
        <v>9.1500579590920991E-2</v>
      </c>
      <c r="R382" s="6">
        <f>marketingdata[[#This Row],[Conversions]]/marketingdata[[#This Row],[Leads]]</f>
        <v>0.82352941176470584</v>
      </c>
      <c r="S382">
        <f>marketingdata[[#This Row],[Ad_Spend (£)]]/marketingdata[[#This Row],[Leads]]</f>
        <v>1.9852941176470589</v>
      </c>
      <c r="T382">
        <f>marketingdata[[#This Row],[Revenue (£)]]/marketingdata[[#This Row],[Ad_Spend (£)]]</f>
        <v>34.739555555555555</v>
      </c>
      <c r="U382" t="str">
        <f>TEXT(marketingdata[[#This Row],[Date]],"mmm")</f>
        <v>Jun</v>
      </c>
    </row>
    <row r="383" spans="1:21" x14ac:dyDescent="0.3">
      <c r="A383" s="2">
        <v>45814</v>
      </c>
      <c r="B383" t="s">
        <v>20</v>
      </c>
      <c r="C383" t="s">
        <v>401</v>
      </c>
      <c r="D383" t="s">
        <v>654</v>
      </c>
      <c r="E383" t="s">
        <v>668</v>
      </c>
      <c r="F383">
        <v>84.93</v>
      </c>
      <c r="G383">
        <v>10155</v>
      </c>
      <c r="H383">
        <v>344</v>
      </c>
      <c r="I383">
        <v>10</v>
      </c>
      <c r="J383">
        <v>3</v>
      </c>
      <c r="K383">
        <v>203.25</v>
      </c>
      <c r="L383" t="s">
        <v>673</v>
      </c>
      <c r="M383" t="s">
        <v>680</v>
      </c>
      <c r="N383" t="s">
        <v>683</v>
      </c>
      <c r="O383" t="s">
        <v>687</v>
      </c>
      <c r="P383" t="s">
        <v>698</v>
      </c>
      <c r="Q383" s="6">
        <f>marketingdata[[#This Row],[Clicks]]/marketingdata[[#This Row],[Impressions]]</f>
        <v>3.3874938453963561E-2</v>
      </c>
      <c r="R383" s="6">
        <f>marketingdata[[#This Row],[Conversions]]/marketingdata[[#This Row],[Leads]]</f>
        <v>0.3</v>
      </c>
      <c r="S383">
        <f>marketingdata[[#This Row],[Ad_Spend (£)]]/marketingdata[[#This Row],[Leads]]</f>
        <v>8.4930000000000003</v>
      </c>
      <c r="T383">
        <f>marketingdata[[#This Row],[Revenue (£)]]/marketingdata[[#This Row],[Ad_Spend (£)]]</f>
        <v>2.3931472977746377</v>
      </c>
      <c r="U383" t="str">
        <f>TEXT(marketingdata[[#This Row],[Date]],"mmm")</f>
        <v>Jun</v>
      </c>
    </row>
    <row r="384" spans="1:21" x14ac:dyDescent="0.3">
      <c r="A384" s="2">
        <v>45787</v>
      </c>
      <c r="B384" t="s">
        <v>22</v>
      </c>
      <c r="C384" t="s">
        <v>402</v>
      </c>
      <c r="D384" t="s">
        <v>654</v>
      </c>
      <c r="E384" t="s">
        <v>663</v>
      </c>
      <c r="F384">
        <v>101.3</v>
      </c>
      <c r="G384">
        <v>5180</v>
      </c>
      <c r="H384">
        <v>143</v>
      </c>
      <c r="I384">
        <v>20</v>
      </c>
      <c r="J384">
        <v>14</v>
      </c>
      <c r="K384">
        <v>1948.12</v>
      </c>
      <c r="L384" t="s">
        <v>673</v>
      </c>
      <c r="M384" t="s">
        <v>680</v>
      </c>
      <c r="N384" t="s">
        <v>682</v>
      </c>
      <c r="O384" t="s">
        <v>692</v>
      </c>
      <c r="P384" t="s">
        <v>696</v>
      </c>
      <c r="Q384" s="6">
        <f>marketingdata[[#This Row],[Clicks]]/marketingdata[[#This Row],[Impressions]]</f>
        <v>2.7606177606177607E-2</v>
      </c>
      <c r="R384" s="6">
        <f>marketingdata[[#This Row],[Conversions]]/marketingdata[[#This Row],[Leads]]</f>
        <v>0.7</v>
      </c>
      <c r="S384">
        <f>marketingdata[[#This Row],[Ad_Spend (£)]]/marketingdata[[#This Row],[Leads]]</f>
        <v>5.0649999999999995</v>
      </c>
      <c r="T384">
        <f>marketingdata[[#This Row],[Revenue (£)]]/marketingdata[[#This Row],[Ad_Spend (£)]]</f>
        <v>19.231194471865745</v>
      </c>
      <c r="U384" t="str">
        <f>TEXT(marketingdata[[#This Row],[Date]],"mmm")</f>
        <v>May</v>
      </c>
    </row>
    <row r="385" spans="1:21" x14ac:dyDescent="0.3">
      <c r="A385" s="2">
        <v>45805</v>
      </c>
      <c r="B385" t="s">
        <v>24</v>
      </c>
      <c r="C385" t="s">
        <v>403</v>
      </c>
      <c r="D385" t="s">
        <v>655</v>
      </c>
      <c r="E385" t="s">
        <v>666</v>
      </c>
      <c r="F385">
        <v>31.73</v>
      </c>
      <c r="G385">
        <v>7361</v>
      </c>
      <c r="H385">
        <v>555</v>
      </c>
      <c r="I385">
        <v>11</v>
      </c>
      <c r="J385">
        <v>4</v>
      </c>
      <c r="K385">
        <v>647.66</v>
      </c>
      <c r="L385" t="s">
        <v>673</v>
      </c>
      <c r="M385" t="s">
        <v>676</v>
      </c>
      <c r="N385" t="s">
        <v>682</v>
      </c>
      <c r="O385" t="s">
        <v>687</v>
      </c>
      <c r="P385" t="s">
        <v>695</v>
      </c>
      <c r="Q385" s="6">
        <f>marketingdata[[#This Row],[Clicks]]/marketingdata[[#This Row],[Impressions]]</f>
        <v>7.539736448852058E-2</v>
      </c>
      <c r="R385" s="6">
        <f>marketingdata[[#This Row],[Conversions]]/marketingdata[[#This Row],[Leads]]</f>
        <v>0.36363636363636365</v>
      </c>
      <c r="S385">
        <f>marketingdata[[#This Row],[Ad_Spend (£)]]/marketingdata[[#This Row],[Leads]]</f>
        <v>2.8845454545454547</v>
      </c>
      <c r="T385">
        <f>marketingdata[[#This Row],[Revenue (£)]]/marketingdata[[#This Row],[Ad_Spend (£)]]</f>
        <v>20.411597856917741</v>
      </c>
      <c r="U385" t="str">
        <f>TEXT(marketingdata[[#This Row],[Date]],"mmm")</f>
        <v>May</v>
      </c>
    </row>
    <row r="386" spans="1:21" x14ac:dyDescent="0.3">
      <c r="A386" s="2">
        <v>45759</v>
      </c>
      <c r="B386" t="s">
        <v>20</v>
      </c>
      <c r="C386" t="s">
        <v>404</v>
      </c>
      <c r="D386" t="s">
        <v>655</v>
      </c>
      <c r="E386" t="s">
        <v>657</v>
      </c>
      <c r="F386">
        <v>235.73</v>
      </c>
      <c r="G386">
        <v>29221</v>
      </c>
      <c r="H386">
        <v>2060</v>
      </c>
      <c r="I386">
        <v>49</v>
      </c>
      <c r="J386">
        <v>2</v>
      </c>
      <c r="K386">
        <v>108.69</v>
      </c>
      <c r="L386" t="s">
        <v>672</v>
      </c>
      <c r="M386" t="s">
        <v>677</v>
      </c>
      <c r="N386" t="s">
        <v>684</v>
      </c>
      <c r="O386" t="s">
        <v>689</v>
      </c>
      <c r="P386" t="s">
        <v>697</v>
      </c>
      <c r="Q386" s="6">
        <f>marketingdata[[#This Row],[Clicks]]/marketingdata[[#This Row],[Impressions]]</f>
        <v>7.0497245131925665E-2</v>
      </c>
      <c r="R386" s="6">
        <f>marketingdata[[#This Row],[Conversions]]/marketingdata[[#This Row],[Leads]]</f>
        <v>4.0816326530612242E-2</v>
      </c>
      <c r="S386">
        <f>marketingdata[[#This Row],[Ad_Spend (£)]]/marketingdata[[#This Row],[Leads]]</f>
        <v>4.8108163265306123</v>
      </c>
      <c r="T386">
        <f>marketingdata[[#This Row],[Revenue (£)]]/marketingdata[[#This Row],[Ad_Spend (£)]]</f>
        <v>0.46107835235226746</v>
      </c>
      <c r="U386" t="str">
        <f>TEXT(marketingdata[[#This Row],[Date]],"mmm")</f>
        <v>Apr</v>
      </c>
    </row>
    <row r="387" spans="1:21" x14ac:dyDescent="0.3">
      <c r="A387" s="2">
        <v>45780</v>
      </c>
      <c r="B387" t="s">
        <v>22</v>
      </c>
      <c r="C387" t="s">
        <v>405</v>
      </c>
      <c r="D387" t="s">
        <v>655</v>
      </c>
      <c r="E387" t="s">
        <v>658</v>
      </c>
      <c r="F387">
        <v>122.9</v>
      </c>
      <c r="G387">
        <v>2744</v>
      </c>
      <c r="H387">
        <v>169</v>
      </c>
      <c r="I387">
        <v>10</v>
      </c>
      <c r="J387">
        <v>6</v>
      </c>
      <c r="K387">
        <v>996.86</v>
      </c>
      <c r="L387" t="s">
        <v>672</v>
      </c>
      <c r="M387" t="s">
        <v>678</v>
      </c>
      <c r="N387" t="s">
        <v>683</v>
      </c>
      <c r="O387" t="s">
        <v>688</v>
      </c>
      <c r="P387" t="s">
        <v>698</v>
      </c>
      <c r="Q387" s="6">
        <f>marketingdata[[#This Row],[Clicks]]/marketingdata[[#This Row],[Impressions]]</f>
        <v>6.1588921282798831E-2</v>
      </c>
      <c r="R387" s="6">
        <f>marketingdata[[#This Row],[Conversions]]/marketingdata[[#This Row],[Leads]]</f>
        <v>0.6</v>
      </c>
      <c r="S387">
        <f>marketingdata[[#This Row],[Ad_Spend (£)]]/marketingdata[[#This Row],[Leads]]</f>
        <v>12.290000000000001</v>
      </c>
      <c r="T387">
        <f>marketingdata[[#This Row],[Revenue (£)]]/marketingdata[[#This Row],[Ad_Spend (£)]]</f>
        <v>8.1111472742066724</v>
      </c>
      <c r="U387" t="str">
        <f>TEXT(marketingdata[[#This Row],[Date]],"mmm")</f>
        <v>May</v>
      </c>
    </row>
    <row r="388" spans="1:21" x14ac:dyDescent="0.3">
      <c r="A388" s="2">
        <v>45756</v>
      </c>
      <c r="B388" t="s">
        <v>20</v>
      </c>
      <c r="C388" t="s">
        <v>406</v>
      </c>
      <c r="D388" t="s">
        <v>655</v>
      </c>
      <c r="E388" t="s">
        <v>656</v>
      </c>
      <c r="F388">
        <v>208.97</v>
      </c>
      <c r="G388">
        <v>1286</v>
      </c>
      <c r="H388">
        <v>126</v>
      </c>
      <c r="I388">
        <v>18</v>
      </c>
      <c r="J388">
        <v>10</v>
      </c>
      <c r="K388">
        <v>1566.02</v>
      </c>
      <c r="L388" t="s">
        <v>671</v>
      </c>
      <c r="M388" t="s">
        <v>676</v>
      </c>
      <c r="N388" t="s">
        <v>684</v>
      </c>
      <c r="O388" t="s">
        <v>691</v>
      </c>
      <c r="P388" t="s">
        <v>698</v>
      </c>
      <c r="Q388" s="6">
        <f>marketingdata[[#This Row],[Clicks]]/marketingdata[[#This Row],[Impressions]]</f>
        <v>9.7978227060653192E-2</v>
      </c>
      <c r="R388" s="6">
        <f>marketingdata[[#This Row],[Conversions]]/marketingdata[[#This Row],[Leads]]</f>
        <v>0.55555555555555558</v>
      </c>
      <c r="S388">
        <f>marketingdata[[#This Row],[Ad_Spend (£)]]/marketingdata[[#This Row],[Leads]]</f>
        <v>11.609444444444444</v>
      </c>
      <c r="T388">
        <f>marketingdata[[#This Row],[Revenue (£)]]/marketingdata[[#This Row],[Ad_Spend (£)]]</f>
        <v>7.4939943532564479</v>
      </c>
      <c r="U388" t="str">
        <f>TEXT(marketingdata[[#This Row],[Date]],"mmm")</f>
        <v>Apr</v>
      </c>
    </row>
    <row r="389" spans="1:21" x14ac:dyDescent="0.3">
      <c r="A389" s="2">
        <v>45771</v>
      </c>
      <c r="B389" t="s">
        <v>21</v>
      </c>
      <c r="C389" t="s">
        <v>407</v>
      </c>
      <c r="D389" t="s">
        <v>655</v>
      </c>
      <c r="E389" t="s">
        <v>657</v>
      </c>
      <c r="F389">
        <v>53.46</v>
      </c>
      <c r="G389">
        <v>10385</v>
      </c>
      <c r="H389">
        <v>301</v>
      </c>
      <c r="I389">
        <v>29</v>
      </c>
      <c r="J389">
        <v>6</v>
      </c>
      <c r="K389">
        <v>338.46</v>
      </c>
      <c r="L389" t="s">
        <v>673</v>
      </c>
      <c r="M389" t="s">
        <v>677</v>
      </c>
      <c r="N389" t="s">
        <v>681</v>
      </c>
      <c r="O389" t="s">
        <v>694</v>
      </c>
      <c r="P389" t="s">
        <v>695</v>
      </c>
      <c r="Q389" s="6">
        <f>marketingdata[[#This Row],[Clicks]]/marketingdata[[#This Row],[Impressions]]</f>
        <v>2.8984111699566682E-2</v>
      </c>
      <c r="R389" s="6">
        <f>marketingdata[[#This Row],[Conversions]]/marketingdata[[#This Row],[Leads]]</f>
        <v>0.20689655172413793</v>
      </c>
      <c r="S389">
        <f>marketingdata[[#This Row],[Ad_Spend (£)]]/marketingdata[[#This Row],[Leads]]</f>
        <v>1.8434482758620689</v>
      </c>
      <c r="T389">
        <f>marketingdata[[#This Row],[Revenue (£)]]/marketingdata[[#This Row],[Ad_Spend (£)]]</f>
        <v>6.3310886644219977</v>
      </c>
      <c r="U389" t="str">
        <f>TEXT(marketingdata[[#This Row],[Date]],"mmm")</f>
        <v>Apr</v>
      </c>
    </row>
    <row r="390" spans="1:21" x14ac:dyDescent="0.3">
      <c r="A390" s="2">
        <v>45786</v>
      </c>
      <c r="B390" t="s">
        <v>21</v>
      </c>
      <c r="C390" t="s">
        <v>408</v>
      </c>
      <c r="D390" t="s">
        <v>654</v>
      </c>
      <c r="E390" t="s">
        <v>662</v>
      </c>
      <c r="F390">
        <v>252.91</v>
      </c>
      <c r="G390">
        <v>16567</v>
      </c>
      <c r="H390">
        <v>961</v>
      </c>
      <c r="I390">
        <v>11</v>
      </c>
      <c r="J390">
        <v>7</v>
      </c>
      <c r="K390">
        <v>402.93</v>
      </c>
      <c r="L390" t="s">
        <v>671</v>
      </c>
      <c r="M390" t="s">
        <v>679</v>
      </c>
      <c r="N390" t="s">
        <v>682</v>
      </c>
      <c r="O390" t="s">
        <v>689</v>
      </c>
      <c r="P390" t="s">
        <v>697</v>
      </c>
      <c r="Q390" s="6">
        <f>marketingdata[[#This Row],[Clicks]]/marketingdata[[#This Row],[Impressions]]</f>
        <v>5.8006881149272653E-2</v>
      </c>
      <c r="R390" s="6">
        <f>marketingdata[[#This Row],[Conversions]]/marketingdata[[#This Row],[Leads]]</f>
        <v>0.63636363636363635</v>
      </c>
      <c r="S390">
        <f>marketingdata[[#This Row],[Ad_Spend (£)]]/marketingdata[[#This Row],[Leads]]</f>
        <v>22.991818181818182</v>
      </c>
      <c r="T390">
        <f>marketingdata[[#This Row],[Revenue (£)]]/marketingdata[[#This Row],[Ad_Spend (£)]]</f>
        <v>1.5931754379028114</v>
      </c>
      <c r="U390" t="str">
        <f>TEXT(marketingdata[[#This Row],[Date]],"mmm")</f>
        <v>May</v>
      </c>
    </row>
    <row r="391" spans="1:21" x14ac:dyDescent="0.3">
      <c r="A391" s="2">
        <v>45754</v>
      </c>
      <c r="B391" t="s">
        <v>21</v>
      </c>
      <c r="C391" t="s">
        <v>409</v>
      </c>
      <c r="D391" t="s">
        <v>655</v>
      </c>
      <c r="E391" t="s">
        <v>665</v>
      </c>
      <c r="F391">
        <v>44.83</v>
      </c>
      <c r="G391">
        <v>24877</v>
      </c>
      <c r="H391">
        <v>2064</v>
      </c>
      <c r="I391">
        <v>46</v>
      </c>
      <c r="J391">
        <v>34</v>
      </c>
      <c r="K391">
        <v>2552.5</v>
      </c>
      <c r="L391" t="s">
        <v>673</v>
      </c>
      <c r="M391" t="s">
        <v>680</v>
      </c>
      <c r="N391" t="s">
        <v>682</v>
      </c>
      <c r="O391" t="s">
        <v>686</v>
      </c>
      <c r="P391" t="s">
        <v>698</v>
      </c>
      <c r="Q391" s="6">
        <f>marketingdata[[#This Row],[Clicks]]/marketingdata[[#This Row],[Impressions]]</f>
        <v>8.2968203561522694E-2</v>
      </c>
      <c r="R391" s="6">
        <f>marketingdata[[#This Row],[Conversions]]/marketingdata[[#This Row],[Leads]]</f>
        <v>0.73913043478260865</v>
      </c>
      <c r="S391">
        <f>marketingdata[[#This Row],[Ad_Spend (£)]]/marketingdata[[#This Row],[Leads]]</f>
        <v>0.97456521739130431</v>
      </c>
      <c r="T391">
        <f>marketingdata[[#This Row],[Revenue (£)]]/marketingdata[[#This Row],[Ad_Spend (£)]]</f>
        <v>56.937318759759094</v>
      </c>
      <c r="U391" t="str">
        <f>TEXT(marketingdata[[#This Row],[Date]],"mmm")</f>
        <v>Apr</v>
      </c>
    </row>
    <row r="392" spans="1:21" x14ac:dyDescent="0.3">
      <c r="A392" s="2">
        <v>45780</v>
      </c>
      <c r="B392" t="s">
        <v>21</v>
      </c>
      <c r="C392" t="s">
        <v>410</v>
      </c>
      <c r="D392" t="s">
        <v>654</v>
      </c>
      <c r="E392" t="s">
        <v>669</v>
      </c>
      <c r="F392">
        <v>112.32</v>
      </c>
      <c r="G392">
        <v>9327</v>
      </c>
      <c r="H392">
        <v>760</v>
      </c>
      <c r="I392">
        <v>40</v>
      </c>
      <c r="J392">
        <v>16</v>
      </c>
      <c r="K392">
        <v>2921.15</v>
      </c>
      <c r="L392" t="s">
        <v>671</v>
      </c>
      <c r="M392" t="s">
        <v>676</v>
      </c>
      <c r="N392" t="s">
        <v>681</v>
      </c>
      <c r="O392" t="s">
        <v>693</v>
      </c>
      <c r="P392" t="s">
        <v>696</v>
      </c>
      <c r="Q392" s="6">
        <f>marketingdata[[#This Row],[Clicks]]/marketingdata[[#This Row],[Impressions]]</f>
        <v>8.1483864050605773E-2</v>
      </c>
      <c r="R392" s="6">
        <f>marketingdata[[#This Row],[Conversions]]/marketingdata[[#This Row],[Leads]]</f>
        <v>0.4</v>
      </c>
      <c r="S392">
        <f>marketingdata[[#This Row],[Ad_Spend (£)]]/marketingdata[[#This Row],[Leads]]</f>
        <v>2.8079999999999998</v>
      </c>
      <c r="T392">
        <f>marketingdata[[#This Row],[Revenue (£)]]/marketingdata[[#This Row],[Ad_Spend (£)]]</f>
        <v>26.007389601139604</v>
      </c>
      <c r="U392" t="str">
        <f>TEXT(marketingdata[[#This Row],[Date]],"mmm")</f>
        <v>May</v>
      </c>
    </row>
    <row r="393" spans="1:21" x14ac:dyDescent="0.3">
      <c r="A393" s="2">
        <v>45749</v>
      </c>
      <c r="B393" t="s">
        <v>23</v>
      </c>
      <c r="C393" t="s">
        <v>411</v>
      </c>
      <c r="D393" t="s">
        <v>655</v>
      </c>
      <c r="E393" t="s">
        <v>665</v>
      </c>
      <c r="F393">
        <v>34.950000000000003</v>
      </c>
      <c r="G393">
        <v>24500</v>
      </c>
      <c r="H393">
        <v>1967</v>
      </c>
      <c r="I393">
        <v>17</v>
      </c>
      <c r="J393">
        <v>12</v>
      </c>
      <c r="K393">
        <v>2251.94</v>
      </c>
      <c r="L393" t="s">
        <v>672</v>
      </c>
      <c r="M393" t="s">
        <v>680</v>
      </c>
      <c r="N393" t="s">
        <v>682</v>
      </c>
      <c r="O393" t="s">
        <v>688</v>
      </c>
      <c r="P393" t="s">
        <v>697</v>
      </c>
      <c r="Q393" s="6">
        <f>marketingdata[[#This Row],[Clicks]]/marketingdata[[#This Row],[Impressions]]</f>
        <v>8.028571428571428E-2</v>
      </c>
      <c r="R393" s="6">
        <f>marketingdata[[#This Row],[Conversions]]/marketingdata[[#This Row],[Leads]]</f>
        <v>0.70588235294117652</v>
      </c>
      <c r="S393">
        <f>marketingdata[[#This Row],[Ad_Spend (£)]]/marketingdata[[#This Row],[Leads]]</f>
        <v>2.0558823529411767</v>
      </c>
      <c r="T393">
        <f>marketingdata[[#This Row],[Revenue (£)]]/marketingdata[[#This Row],[Ad_Spend (£)]]</f>
        <v>64.433190271816883</v>
      </c>
      <c r="U393" t="str">
        <f>TEXT(marketingdata[[#This Row],[Date]],"mmm")</f>
        <v>Apr</v>
      </c>
    </row>
    <row r="394" spans="1:21" x14ac:dyDescent="0.3">
      <c r="A394" s="2">
        <v>45756</v>
      </c>
      <c r="B394" t="s">
        <v>20</v>
      </c>
      <c r="C394" t="s">
        <v>412</v>
      </c>
      <c r="D394" t="s">
        <v>654</v>
      </c>
      <c r="E394" t="s">
        <v>663</v>
      </c>
      <c r="F394">
        <v>52.63</v>
      </c>
      <c r="G394">
        <v>18348</v>
      </c>
      <c r="H394">
        <v>67</v>
      </c>
      <c r="I394">
        <v>49</v>
      </c>
      <c r="J394">
        <v>47</v>
      </c>
      <c r="K394">
        <v>8758.4500000000007</v>
      </c>
      <c r="L394" t="s">
        <v>671</v>
      </c>
      <c r="M394" t="s">
        <v>680</v>
      </c>
      <c r="N394" t="s">
        <v>683</v>
      </c>
      <c r="O394" t="s">
        <v>687</v>
      </c>
      <c r="P394" t="s">
        <v>695</v>
      </c>
      <c r="Q394" s="6">
        <f>marketingdata[[#This Row],[Clicks]]/marketingdata[[#This Row],[Impressions]]</f>
        <v>3.6516241552212777E-3</v>
      </c>
      <c r="R394" s="6">
        <f>marketingdata[[#This Row],[Conversions]]/marketingdata[[#This Row],[Leads]]</f>
        <v>0.95918367346938771</v>
      </c>
      <c r="S394">
        <f>marketingdata[[#This Row],[Ad_Spend (£)]]/marketingdata[[#This Row],[Leads]]</f>
        <v>1.0740816326530613</v>
      </c>
      <c r="T394">
        <f>marketingdata[[#This Row],[Revenue (£)]]/marketingdata[[#This Row],[Ad_Spend (£)]]</f>
        <v>166.41554246627399</v>
      </c>
      <c r="U394" t="str">
        <f>TEXT(marketingdata[[#This Row],[Date]],"mmm")</f>
        <v>Apr</v>
      </c>
    </row>
    <row r="395" spans="1:21" x14ac:dyDescent="0.3">
      <c r="A395" s="2">
        <v>45796</v>
      </c>
      <c r="B395" t="s">
        <v>23</v>
      </c>
      <c r="C395" t="s">
        <v>413</v>
      </c>
      <c r="D395" t="s">
        <v>655</v>
      </c>
      <c r="E395" t="s">
        <v>666</v>
      </c>
      <c r="F395">
        <v>161.77000000000001</v>
      </c>
      <c r="G395">
        <v>10999</v>
      </c>
      <c r="H395">
        <v>781</v>
      </c>
      <c r="I395">
        <v>36</v>
      </c>
      <c r="J395">
        <v>17</v>
      </c>
      <c r="K395">
        <v>1160.75</v>
      </c>
      <c r="L395" t="s">
        <v>674</v>
      </c>
      <c r="M395" t="s">
        <v>676</v>
      </c>
      <c r="N395" t="s">
        <v>682</v>
      </c>
      <c r="O395" t="s">
        <v>688</v>
      </c>
      <c r="P395" t="s">
        <v>697</v>
      </c>
      <c r="Q395" s="6">
        <f>marketingdata[[#This Row],[Clicks]]/marketingdata[[#This Row],[Impressions]]</f>
        <v>7.1006455132284749E-2</v>
      </c>
      <c r="R395" s="6">
        <f>marketingdata[[#This Row],[Conversions]]/marketingdata[[#This Row],[Leads]]</f>
        <v>0.47222222222222221</v>
      </c>
      <c r="S395">
        <f>marketingdata[[#This Row],[Ad_Spend (£)]]/marketingdata[[#This Row],[Leads]]</f>
        <v>4.493611111111111</v>
      </c>
      <c r="T395">
        <f>marketingdata[[#This Row],[Revenue (£)]]/marketingdata[[#This Row],[Ad_Spend (£)]]</f>
        <v>7.175310626197688</v>
      </c>
      <c r="U395" t="str">
        <f>TEXT(marketingdata[[#This Row],[Date]],"mmm")</f>
        <v>May</v>
      </c>
    </row>
    <row r="396" spans="1:21" x14ac:dyDescent="0.3">
      <c r="A396" s="2">
        <v>45776</v>
      </c>
      <c r="B396" t="s">
        <v>23</v>
      </c>
      <c r="C396" t="s">
        <v>414</v>
      </c>
      <c r="D396" t="s">
        <v>654</v>
      </c>
      <c r="E396" t="s">
        <v>666</v>
      </c>
      <c r="F396">
        <v>96.37</v>
      </c>
      <c r="G396">
        <v>5133</v>
      </c>
      <c r="H396">
        <v>360</v>
      </c>
      <c r="I396">
        <v>17</v>
      </c>
      <c r="J396">
        <v>17</v>
      </c>
      <c r="K396">
        <v>1576.97</v>
      </c>
      <c r="L396" t="s">
        <v>673</v>
      </c>
      <c r="M396" t="s">
        <v>676</v>
      </c>
      <c r="N396" t="s">
        <v>683</v>
      </c>
      <c r="O396" t="s">
        <v>686</v>
      </c>
      <c r="P396" t="s">
        <v>698</v>
      </c>
      <c r="Q396" s="6">
        <f>marketingdata[[#This Row],[Clicks]]/marketingdata[[#This Row],[Impressions]]</f>
        <v>7.0134424313267094E-2</v>
      </c>
      <c r="R396" s="6">
        <f>marketingdata[[#This Row],[Conversions]]/marketingdata[[#This Row],[Leads]]</f>
        <v>1</v>
      </c>
      <c r="S396">
        <f>marketingdata[[#This Row],[Ad_Spend (£)]]/marketingdata[[#This Row],[Leads]]</f>
        <v>5.6688235294117648</v>
      </c>
      <c r="T396">
        <f>marketingdata[[#This Row],[Revenue (£)]]/marketingdata[[#This Row],[Ad_Spend (£)]]</f>
        <v>16.363702397011519</v>
      </c>
      <c r="U396" t="str">
        <f>TEXT(marketingdata[[#This Row],[Date]],"mmm")</f>
        <v>Apr</v>
      </c>
    </row>
    <row r="397" spans="1:21" x14ac:dyDescent="0.3">
      <c r="A397" s="2">
        <v>45781</v>
      </c>
      <c r="B397" t="s">
        <v>22</v>
      </c>
      <c r="C397" t="s">
        <v>415</v>
      </c>
      <c r="D397" t="s">
        <v>654</v>
      </c>
      <c r="E397" t="s">
        <v>670</v>
      </c>
      <c r="F397">
        <v>148.07</v>
      </c>
      <c r="G397">
        <v>6816</v>
      </c>
      <c r="H397">
        <v>607</v>
      </c>
      <c r="I397">
        <v>21</v>
      </c>
      <c r="J397">
        <v>5</v>
      </c>
      <c r="K397">
        <v>393.38</v>
      </c>
      <c r="L397" t="s">
        <v>674</v>
      </c>
      <c r="M397" t="s">
        <v>679</v>
      </c>
      <c r="N397" t="s">
        <v>681</v>
      </c>
      <c r="O397" t="s">
        <v>685</v>
      </c>
      <c r="P397" t="s">
        <v>695</v>
      </c>
      <c r="Q397" s="6">
        <f>marketingdata[[#This Row],[Clicks]]/marketingdata[[#This Row],[Impressions]]</f>
        <v>8.9055164319248828E-2</v>
      </c>
      <c r="R397" s="6">
        <f>marketingdata[[#This Row],[Conversions]]/marketingdata[[#This Row],[Leads]]</f>
        <v>0.23809523809523808</v>
      </c>
      <c r="S397">
        <f>marketingdata[[#This Row],[Ad_Spend (£)]]/marketingdata[[#This Row],[Leads]]</f>
        <v>7.0509523809523804</v>
      </c>
      <c r="T397">
        <f>marketingdata[[#This Row],[Revenue (£)]]/marketingdata[[#This Row],[Ad_Spend (£)]]</f>
        <v>2.6567164179104479</v>
      </c>
      <c r="U397" t="str">
        <f>TEXT(marketingdata[[#This Row],[Date]],"mmm")</f>
        <v>May</v>
      </c>
    </row>
    <row r="398" spans="1:21" x14ac:dyDescent="0.3">
      <c r="A398" s="2">
        <v>45800</v>
      </c>
      <c r="B398" t="s">
        <v>23</v>
      </c>
      <c r="C398" t="s">
        <v>416</v>
      </c>
      <c r="D398" t="s">
        <v>654</v>
      </c>
      <c r="E398" t="s">
        <v>659</v>
      </c>
      <c r="F398">
        <v>224.06</v>
      </c>
      <c r="G398">
        <v>25860</v>
      </c>
      <c r="H398">
        <v>1260</v>
      </c>
      <c r="I398">
        <v>48</v>
      </c>
      <c r="J398">
        <v>25</v>
      </c>
      <c r="K398">
        <v>4788.21</v>
      </c>
      <c r="L398" t="s">
        <v>672</v>
      </c>
      <c r="M398" t="s">
        <v>679</v>
      </c>
      <c r="N398" t="s">
        <v>683</v>
      </c>
      <c r="O398" t="s">
        <v>686</v>
      </c>
      <c r="P398" t="s">
        <v>697</v>
      </c>
      <c r="Q398" s="6">
        <f>marketingdata[[#This Row],[Clicks]]/marketingdata[[#This Row],[Impressions]]</f>
        <v>4.8723897911832945E-2</v>
      </c>
      <c r="R398" s="6">
        <f>marketingdata[[#This Row],[Conversions]]/marketingdata[[#This Row],[Leads]]</f>
        <v>0.52083333333333337</v>
      </c>
      <c r="S398">
        <f>marketingdata[[#This Row],[Ad_Spend (£)]]/marketingdata[[#This Row],[Leads]]</f>
        <v>4.6679166666666667</v>
      </c>
      <c r="T398">
        <f>marketingdata[[#This Row],[Revenue (£)]]/marketingdata[[#This Row],[Ad_Spend (£)]]</f>
        <v>21.370213335713647</v>
      </c>
      <c r="U398" t="str">
        <f>TEXT(marketingdata[[#This Row],[Date]],"mmm")</f>
        <v>May</v>
      </c>
    </row>
    <row r="399" spans="1:21" x14ac:dyDescent="0.3">
      <c r="A399" s="2">
        <v>45793</v>
      </c>
      <c r="B399" t="s">
        <v>21</v>
      </c>
      <c r="C399" t="s">
        <v>417</v>
      </c>
      <c r="D399" t="s">
        <v>654</v>
      </c>
      <c r="E399" t="s">
        <v>663</v>
      </c>
      <c r="F399">
        <v>276.72000000000003</v>
      </c>
      <c r="G399">
        <v>19560</v>
      </c>
      <c r="H399">
        <v>1911</v>
      </c>
      <c r="I399">
        <v>39</v>
      </c>
      <c r="J399">
        <v>17</v>
      </c>
      <c r="K399">
        <v>727.38</v>
      </c>
      <c r="L399" t="s">
        <v>672</v>
      </c>
      <c r="M399" t="s">
        <v>680</v>
      </c>
      <c r="N399" t="s">
        <v>682</v>
      </c>
      <c r="O399" t="s">
        <v>691</v>
      </c>
      <c r="P399" t="s">
        <v>699</v>
      </c>
      <c r="Q399" s="6">
        <f>marketingdata[[#This Row],[Clicks]]/marketingdata[[#This Row],[Impressions]]</f>
        <v>9.769938650306749E-2</v>
      </c>
      <c r="R399" s="6">
        <f>marketingdata[[#This Row],[Conversions]]/marketingdata[[#This Row],[Leads]]</f>
        <v>0.4358974358974359</v>
      </c>
      <c r="S399">
        <f>marketingdata[[#This Row],[Ad_Spend (£)]]/marketingdata[[#This Row],[Leads]]</f>
        <v>7.0953846153846163</v>
      </c>
      <c r="T399">
        <f>marketingdata[[#This Row],[Revenue (£)]]/marketingdata[[#This Row],[Ad_Spend (£)]]</f>
        <v>2.6285776235906329</v>
      </c>
      <c r="U399" t="str">
        <f>TEXT(marketingdata[[#This Row],[Date]],"mmm")</f>
        <v>May</v>
      </c>
    </row>
    <row r="400" spans="1:21" x14ac:dyDescent="0.3">
      <c r="A400" s="2">
        <v>45810</v>
      </c>
      <c r="B400" t="s">
        <v>22</v>
      </c>
      <c r="C400" t="s">
        <v>418</v>
      </c>
      <c r="D400" t="s">
        <v>654</v>
      </c>
      <c r="E400" t="s">
        <v>659</v>
      </c>
      <c r="F400">
        <v>293.14</v>
      </c>
      <c r="G400">
        <v>10230</v>
      </c>
      <c r="H400">
        <v>804</v>
      </c>
      <c r="I400">
        <v>20</v>
      </c>
      <c r="J400">
        <v>16</v>
      </c>
      <c r="K400">
        <v>2418.7600000000002</v>
      </c>
      <c r="L400" t="s">
        <v>671</v>
      </c>
      <c r="M400" t="s">
        <v>679</v>
      </c>
      <c r="N400" t="s">
        <v>684</v>
      </c>
      <c r="O400" t="s">
        <v>687</v>
      </c>
      <c r="P400" t="s">
        <v>696</v>
      </c>
      <c r="Q400" s="6">
        <f>marketingdata[[#This Row],[Clicks]]/marketingdata[[#This Row],[Impressions]]</f>
        <v>7.859237536656892E-2</v>
      </c>
      <c r="R400" s="6">
        <f>marketingdata[[#This Row],[Conversions]]/marketingdata[[#This Row],[Leads]]</f>
        <v>0.8</v>
      </c>
      <c r="S400">
        <f>marketingdata[[#This Row],[Ad_Spend (£)]]/marketingdata[[#This Row],[Leads]]</f>
        <v>14.657</v>
      </c>
      <c r="T400">
        <f>marketingdata[[#This Row],[Revenue (£)]]/marketingdata[[#This Row],[Ad_Spend (£)]]</f>
        <v>8.2512110254485922</v>
      </c>
      <c r="U400" t="str">
        <f>TEXT(marketingdata[[#This Row],[Date]],"mmm")</f>
        <v>Jun</v>
      </c>
    </row>
    <row r="401" spans="1:21" x14ac:dyDescent="0.3">
      <c r="A401" s="2">
        <v>45759</v>
      </c>
      <c r="B401" t="s">
        <v>24</v>
      </c>
      <c r="C401" t="s">
        <v>419</v>
      </c>
      <c r="D401" t="s">
        <v>654</v>
      </c>
      <c r="E401" t="s">
        <v>660</v>
      </c>
      <c r="F401">
        <v>144.22</v>
      </c>
      <c r="G401">
        <v>25840</v>
      </c>
      <c r="H401">
        <v>466</v>
      </c>
      <c r="I401">
        <v>10</v>
      </c>
      <c r="J401">
        <v>6</v>
      </c>
      <c r="K401">
        <v>946.08</v>
      </c>
      <c r="L401" t="s">
        <v>671</v>
      </c>
      <c r="M401" t="s">
        <v>678</v>
      </c>
      <c r="N401" t="s">
        <v>684</v>
      </c>
      <c r="O401" t="s">
        <v>693</v>
      </c>
      <c r="P401" t="s">
        <v>695</v>
      </c>
      <c r="Q401" s="6">
        <f>marketingdata[[#This Row],[Clicks]]/marketingdata[[#This Row],[Impressions]]</f>
        <v>1.803405572755418E-2</v>
      </c>
      <c r="R401" s="6">
        <f>marketingdata[[#This Row],[Conversions]]/marketingdata[[#This Row],[Leads]]</f>
        <v>0.6</v>
      </c>
      <c r="S401">
        <f>marketingdata[[#This Row],[Ad_Spend (£)]]/marketingdata[[#This Row],[Leads]]</f>
        <v>14.422000000000001</v>
      </c>
      <c r="T401">
        <f>marketingdata[[#This Row],[Revenue (£)]]/marketingdata[[#This Row],[Ad_Spend (£)]]</f>
        <v>6.5599778116766059</v>
      </c>
      <c r="U401" t="str">
        <f>TEXT(marketingdata[[#This Row],[Date]],"mmm")</f>
        <v>Apr</v>
      </c>
    </row>
    <row r="402" spans="1:21" x14ac:dyDescent="0.3">
      <c r="A402" s="2">
        <v>45820</v>
      </c>
      <c r="B402" t="s">
        <v>22</v>
      </c>
      <c r="C402" t="s">
        <v>420</v>
      </c>
      <c r="D402" t="s">
        <v>654</v>
      </c>
      <c r="E402" t="s">
        <v>667</v>
      </c>
      <c r="F402">
        <v>216.34</v>
      </c>
      <c r="G402">
        <v>6473</v>
      </c>
      <c r="H402">
        <v>640</v>
      </c>
      <c r="I402">
        <v>11</v>
      </c>
      <c r="J402">
        <v>5</v>
      </c>
      <c r="K402">
        <v>417.95</v>
      </c>
      <c r="L402" t="s">
        <v>671</v>
      </c>
      <c r="M402" t="s">
        <v>677</v>
      </c>
      <c r="N402" t="s">
        <v>684</v>
      </c>
      <c r="O402" t="s">
        <v>693</v>
      </c>
      <c r="P402" t="s">
        <v>699</v>
      </c>
      <c r="Q402" s="6">
        <f>marketingdata[[#This Row],[Clicks]]/marketingdata[[#This Row],[Impressions]]</f>
        <v>9.8872238529275458E-2</v>
      </c>
      <c r="R402" s="6">
        <f>marketingdata[[#This Row],[Conversions]]/marketingdata[[#This Row],[Leads]]</f>
        <v>0.45454545454545453</v>
      </c>
      <c r="S402">
        <f>marketingdata[[#This Row],[Ad_Spend (£)]]/marketingdata[[#This Row],[Leads]]</f>
        <v>19.667272727272728</v>
      </c>
      <c r="T402">
        <f>marketingdata[[#This Row],[Revenue (£)]]/marketingdata[[#This Row],[Ad_Spend (£)]]</f>
        <v>1.9319127299620966</v>
      </c>
      <c r="U402" t="str">
        <f>TEXT(marketingdata[[#This Row],[Date]],"mmm")</f>
        <v>Jun</v>
      </c>
    </row>
    <row r="403" spans="1:21" x14ac:dyDescent="0.3">
      <c r="A403" s="2">
        <v>45832</v>
      </c>
      <c r="B403" t="s">
        <v>22</v>
      </c>
      <c r="C403" t="s">
        <v>421</v>
      </c>
      <c r="D403" t="s">
        <v>654</v>
      </c>
      <c r="E403" t="s">
        <v>668</v>
      </c>
      <c r="F403">
        <v>183.77</v>
      </c>
      <c r="G403">
        <v>23299</v>
      </c>
      <c r="H403">
        <v>1929</v>
      </c>
      <c r="I403">
        <v>32</v>
      </c>
      <c r="J403">
        <v>4</v>
      </c>
      <c r="K403">
        <v>680.47</v>
      </c>
      <c r="L403" t="s">
        <v>675</v>
      </c>
      <c r="M403" t="s">
        <v>680</v>
      </c>
      <c r="N403" t="s">
        <v>683</v>
      </c>
      <c r="O403" t="s">
        <v>687</v>
      </c>
      <c r="P403" t="s">
        <v>698</v>
      </c>
      <c r="Q403" s="6">
        <f>marketingdata[[#This Row],[Clicks]]/marketingdata[[#This Row],[Impressions]]</f>
        <v>8.2793252929310265E-2</v>
      </c>
      <c r="R403" s="6">
        <f>marketingdata[[#This Row],[Conversions]]/marketingdata[[#This Row],[Leads]]</f>
        <v>0.125</v>
      </c>
      <c r="S403">
        <f>marketingdata[[#This Row],[Ad_Spend (£)]]/marketingdata[[#This Row],[Leads]]</f>
        <v>5.7428125000000003</v>
      </c>
      <c r="T403">
        <f>marketingdata[[#This Row],[Revenue (£)]]/marketingdata[[#This Row],[Ad_Spend (£)]]</f>
        <v>3.7028350655710942</v>
      </c>
      <c r="U403" t="str">
        <f>TEXT(marketingdata[[#This Row],[Date]],"mmm")</f>
        <v>Jun</v>
      </c>
    </row>
    <row r="404" spans="1:21" x14ac:dyDescent="0.3">
      <c r="A404" s="2">
        <v>45836</v>
      </c>
      <c r="B404" t="s">
        <v>20</v>
      </c>
      <c r="C404" t="s">
        <v>422</v>
      </c>
      <c r="D404" t="s">
        <v>654</v>
      </c>
      <c r="E404" t="s">
        <v>665</v>
      </c>
      <c r="F404">
        <v>152.41</v>
      </c>
      <c r="G404">
        <v>13505</v>
      </c>
      <c r="H404">
        <v>891</v>
      </c>
      <c r="I404">
        <v>38</v>
      </c>
      <c r="J404">
        <v>9</v>
      </c>
      <c r="K404">
        <v>593.96</v>
      </c>
      <c r="L404" t="s">
        <v>674</v>
      </c>
      <c r="M404" t="s">
        <v>680</v>
      </c>
      <c r="N404" t="s">
        <v>681</v>
      </c>
      <c r="O404" t="s">
        <v>691</v>
      </c>
      <c r="P404" t="s">
        <v>699</v>
      </c>
      <c r="Q404" s="6">
        <f>marketingdata[[#This Row],[Clicks]]/marketingdata[[#This Row],[Impressions]]</f>
        <v>6.5975564605701587E-2</v>
      </c>
      <c r="R404" s="6">
        <f>marketingdata[[#This Row],[Conversions]]/marketingdata[[#This Row],[Leads]]</f>
        <v>0.23684210526315788</v>
      </c>
      <c r="S404">
        <f>marketingdata[[#This Row],[Ad_Spend (£)]]/marketingdata[[#This Row],[Leads]]</f>
        <v>4.01078947368421</v>
      </c>
      <c r="T404">
        <f>marketingdata[[#This Row],[Revenue (£)]]/marketingdata[[#This Row],[Ad_Spend (£)]]</f>
        <v>3.8971196115740439</v>
      </c>
      <c r="U404" t="str">
        <f>TEXT(marketingdata[[#This Row],[Date]],"mmm")</f>
        <v>Jun</v>
      </c>
    </row>
    <row r="405" spans="1:21" x14ac:dyDescent="0.3">
      <c r="A405" s="2">
        <v>45811</v>
      </c>
      <c r="B405" t="s">
        <v>22</v>
      </c>
      <c r="C405" t="s">
        <v>423</v>
      </c>
      <c r="D405" t="s">
        <v>655</v>
      </c>
      <c r="E405" t="s">
        <v>662</v>
      </c>
      <c r="F405">
        <v>185.25</v>
      </c>
      <c r="G405">
        <v>27654</v>
      </c>
      <c r="H405">
        <v>809</v>
      </c>
      <c r="I405">
        <v>30</v>
      </c>
      <c r="J405">
        <v>26</v>
      </c>
      <c r="K405">
        <v>812.62</v>
      </c>
      <c r="L405" t="s">
        <v>672</v>
      </c>
      <c r="M405" t="s">
        <v>679</v>
      </c>
      <c r="N405" t="s">
        <v>684</v>
      </c>
      <c r="O405" t="s">
        <v>689</v>
      </c>
      <c r="P405" t="s">
        <v>695</v>
      </c>
      <c r="Q405" s="6">
        <f>marketingdata[[#This Row],[Clicks]]/marketingdata[[#This Row],[Impressions]]</f>
        <v>2.9254357416648585E-2</v>
      </c>
      <c r="R405" s="6">
        <f>marketingdata[[#This Row],[Conversions]]/marketingdata[[#This Row],[Leads]]</f>
        <v>0.8666666666666667</v>
      </c>
      <c r="S405">
        <f>marketingdata[[#This Row],[Ad_Spend (£)]]/marketingdata[[#This Row],[Leads]]</f>
        <v>6.1749999999999998</v>
      </c>
      <c r="T405">
        <f>marketingdata[[#This Row],[Revenue (£)]]/marketingdata[[#This Row],[Ad_Spend (£)]]</f>
        <v>4.3866126855600536</v>
      </c>
      <c r="U405" t="str">
        <f>TEXT(marketingdata[[#This Row],[Date]],"mmm")</f>
        <v>Jun</v>
      </c>
    </row>
    <row r="406" spans="1:21" x14ac:dyDescent="0.3">
      <c r="A406" s="2">
        <v>45781</v>
      </c>
      <c r="B406" t="s">
        <v>24</v>
      </c>
      <c r="C406" t="s">
        <v>424</v>
      </c>
      <c r="D406" t="s">
        <v>655</v>
      </c>
      <c r="E406" t="s">
        <v>657</v>
      </c>
      <c r="F406">
        <v>223.82</v>
      </c>
      <c r="G406">
        <v>15925</v>
      </c>
      <c r="H406">
        <v>835</v>
      </c>
      <c r="I406">
        <v>25</v>
      </c>
      <c r="J406">
        <v>18</v>
      </c>
      <c r="K406">
        <v>2621.93</v>
      </c>
      <c r="L406" t="s">
        <v>671</v>
      </c>
      <c r="M406" t="s">
        <v>677</v>
      </c>
      <c r="N406" t="s">
        <v>683</v>
      </c>
      <c r="O406" t="s">
        <v>694</v>
      </c>
      <c r="P406" t="s">
        <v>696</v>
      </c>
      <c r="Q406" s="6">
        <f>marketingdata[[#This Row],[Clicks]]/marketingdata[[#This Row],[Impressions]]</f>
        <v>5.2433281004709578E-2</v>
      </c>
      <c r="R406" s="6">
        <f>marketingdata[[#This Row],[Conversions]]/marketingdata[[#This Row],[Leads]]</f>
        <v>0.72</v>
      </c>
      <c r="S406">
        <f>marketingdata[[#This Row],[Ad_Spend (£)]]/marketingdata[[#This Row],[Leads]]</f>
        <v>8.9527999999999999</v>
      </c>
      <c r="T406">
        <f>marketingdata[[#This Row],[Revenue (£)]]/marketingdata[[#This Row],[Ad_Spend (£)]]</f>
        <v>11.714458046644625</v>
      </c>
      <c r="U406" t="str">
        <f>TEXT(marketingdata[[#This Row],[Date]],"mmm")</f>
        <v>May</v>
      </c>
    </row>
    <row r="407" spans="1:21" x14ac:dyDescent="0.3">
      <c r="A407" s="2">
        <v>45774</v>
      </c>
      <c r="B407" t="s">
        <v>21</v>
      </c>
      <c r="C407" t="s">
        <v>425</v>
      </c>
      <c r="D407" t="s">
        <v>654</v>
      </c>
      <c r="E407" t="s">
        <v>670</v>
      </c>
      <c r="F407">
        <v>42.8</v>
      </c>
      <c r="G407">
        <v>7605</v>
      </c>
      <c r="H407">
        <v>518</v>
      </c>
      <c r="I407">
        <v>23</v>
      </c>
      <c r="J407">
        <v>5</v>
      </c>
      <c r="K407">
        <v>984.56</v>
      </c>
      <c r="L407" t="s">
        <v>671</v>
      </c>
      <c r="M407" t="s">
        <v>679</v>
      </c>
      <c r="N407" t="s">
        <v>684</v>
      </c>
      <c r="O407" t="s">
        <v>691</v>
      </c>
      <c r="P407" t="s">
        <v>699</v>
      </c>
      <c r="Q407" s="6">
        <f>marketingdata[[#This Row],[Clicks]]/marketingdata[[#This Row],[Impressions]]</f>
        <v>6.8113083497698887E-2</v>
      </c>
      <c r="R407" s="6">
        <f>marketingdata[[#This Row],[Conversions]]/marketingdata[[#This Row],[Leads]]</f>
        <v>0.21739130434782608</v>
      </c>
      <c r="S407">
        <f>marketingdata[[#This Row],[Ad_Spend (£)]]/marketingdata[[#This Row],[Leads]]</f>
        <v>1.8608695652173912</v>
      </c>
      <c r="T407">
        <f>marketingdata[[#This Row],[Revenue (£)]]/marketingdata[[#This Row],[Ad_Spend (£)]]</f>
        <v>23.003738317757009</v>
      </c>
      <c r="U407" t="str">
        <f>TEXT(marketingdata[[#This Row],[Date]],"mmm")</f>
        <v>Apr</v>
      </c>
    </row>
    <row r="408" spans="1:21" x14ac:dyDescent="0.3">
      <c r="A408" s="2">
        <v>45835</v>
      </c>
      <c r="B408" t="s">
        <v>21</v>
      </c>
      <c r="C408" t="s">
        <v>426</v>
      </c>
      <c r="D408" t="s">
        <v>654</v>
      </c>
      <c r="E408" t="s">
        <v>662</v>
      </c>
      <c r="F408">
        <v>52.93</v>
      </c>
      <c r="G408">
        <v>19063</v>
      </c>
      <c r="H408">
        <v>1012</v>
      </c>
      <c r="I408">
        <v>23</v>
      </c>
      <c r="J408">
        <v>19</v>
      </c>
      <c r="K408">
        <v>3044.11</v>
      </c>
      <c r="L408" t="s">
        <v>671</v>
      </c>
      <c r="M408" t="s">
        <v>679</v>
      </c>
      <c r="N408" t="s">
        <v>684</v>
      </c>
      <c r="O408" t="s">
        <v>693</v>
      </c>
      <c r="P408" t="s">
        <v>698</v>
      </c>
      <c r="Q408" s="6">
        <f>marketingdata[[#This Row],[Clicks]]/marketingdata[[#This Row],[Impressions]]</f>
        <v>5.3087132140796307E-2</v>
      </c>
      <c r="R408" s="6">
        <f>marketingdata[[#This Row],[Conversions]]/marketingdata[[#This Row],[Leads]]</f>
        <v>0.82608695652173914</v>
      </c>
      <c r="S408">
        <f>marketingdata[[#This Row],[Ad_Spend (£)]]/marketingdata[[#This Row],[Leads]]</f>
        <v>2.3013043478260871</v>
      </c>
      <c r="T408">
        <f>marketingdata[[#This Row],[Revenue (£)]]/marketingdata[[#This Row],[Ad_Spend (£)]]</f>
        <v>57.511996977139624</v>
      </c>
      <c r="U408" t="str">
        <f>TEXT(marketingdata[[#This Row],[Date]],"mmm")</f>
        <v>Jun</v>
      </c>
    </row>
    <row r="409" spans="1:21" x14ac:dyDescent="0.3">
      <c r="A409" s="2">
        <v>45820</v>
      </c>
      <c r="B409" t="s">
        <v>20</v>
      </c>
      <c r="C409" t="s">
        <v>427</v>
      </c>
      <c r="D409" t="s">
        <v>655</v>
      </c>
      <c r="E409" t="s">
        <v>668</v>
      </c>
      <c r="F409">
        <v>229.46</v>
      </c>
      <c r="G409">
        <v>27891</v>
      </c>
      <c r="H409">
        <v>209</v>
      </c>
      <c r="I409">
        <v>39</v>
      </c>
      <c r="J409">
        <v>21</v>
      </c>
      <c r="K409">
        <v>1194.0999999999999</v>
      </c>
      <c r="L409" t="s">
        <v>675</v>
      </c>
      <c r="M409" t="s">
        <v>680</v>
      </c>
      <c r="N409" t="s">
        <v>683</v>
      </c>
      <c r="O409" t="s">
        <v>686</v>
      </c>
      <c r="P409" t="s">
        <v>697</v>
      </c>
      <c r="Q409" s="6">
        <f>marketingdata[[#This Row],[Clicks]]/marketingdata[[#This Row],[Impressions]]</f>
        <v>7.4934566706105913E-3</v>
      </c>
      <c r="R409" s="6">
        <f>marketingdata[[#This Row],[Conversions]]/marketingdata[[#This Row],[Leads]]</f>
        <v>0.53846153846153844</v>
      </c>
      <c r="S409">
        <f>marketingdata[[#This Row],[Ad_Spend (£)]]/marketingdata[[#This Row],[Leads]]</f>
        <v>5.8835897435897442</v>
      </c>
      <c r="T409">
        <f>marketingdata[[#This Row],[Revenue (£)]]/marketingdata[[#This Row],[Ad_Spend (£)]]</f>
        <v>5.2039571167087937</v>
      </c>
      <c r="U409" t="str">
        <f>TEXT(marketingdata[[#This Row],[Date]],"mmm")</f>
        <v>Jun</v>
      </c>
    </row>
    <row r="410" spans="1:21" x14ac:dyDescent="0.3">
      <c r="A410" s="2">
        <v>45782</v>
      </c>
      <c r="B410" t="s">
        <v>20</v>
      </c>
      <c r="C410" t="s">
        <v>428</v>
      </c>
      <c r="D410" t="s">
        <v>655</v>
      </c>
      <c r="E410" t="s">
        <v>661</v>
      </c>
      <c r="F410">
        <v>103.99</v>
      </c>
      <c r="G410">
        <v>1726</v>
      </c>
      <c r="H410">
        <v>57</v>
      </c>
      <c r="I410">
        <v>14</v>
      </c>
      <c r="J410">
        <v>9</v>
      </c>
      <c r="K410">
        <v>1528.74</v>
      </c>
      <c r="L410" t="s">
        <v>675</v>
      </c>
      <c r="M410" t="s">
        <v>677</v>
      </c>
      <c r="N410" t="s">
        <v>684</v>
      </c>
      <c r="O410" t="s">
        <v>686</v>
      </c>
      <c r="P410" t="s">
        <v>697</v>
      </c>
      <c r="Q410" s="6">
        <f>marketingdata[[#This Row],[Clicks]]/marketingdata[[#This Row],[Impressions]]</f>
        <v>3.3024333719582848E-2</v>
      </c>
      <c r="R410" s="6">
        <f>marketingdata[[#This Row],[Conversions]]/marketingdata[[#This Row],[Leads]]</f>
        <v>0.6428571428571429</v>
      </c>
      <c r="S410">
        <f>marketingdata[[#This Row],[Ad_Spend (£)]]/marketingdata[[#This Row],[Leads]]</f>
        <v>7.4278571428571425</v>
      </c>
      <c r="T410">
        <f>marketingdata[[#This Row],[Revenue (£)]]/marketingdata[[#This Row],[Ad_Spend (£)]]</f>
        <v>14.700836618905665</v>
      </c>
      <c r="U410" t="str">
        <f>TEXT(marketingdata[[#This Row],[Date]],"mmm")</f>
        <v>May</v>
      </c>
    </row>
    <row r="411" spans="1:21" x14ac:dyDescent="0.3">
      <c r="A411" s="2">
        <v>45810</v>
      </c>
      <c r="B411" t="s">
        <v>20</v>
      </c>
      <c r="C411" t="s">
        <v>429</v>
      </c>
      <c r="D411" t="s">
        <v>654</v>
      </c>
      <c r="E411" t="s">
        <v>663</v>
      </c>
      <c r="F411">
        <v>257.83</v>
      </c>
      <c r="G411">
        <v>15236</v>
      </c>
      <c r="H411">
        <v>207</v>
      </c>
      <c r="I411">
        <v>18</v>
      </c>
      <c r="J411">
        <v>14</v>
      </c>
      <c r="K411">
        <v>2688.18</v>
      </c>
      <c r="L411" t="s">
        <v>672</v>
      </c>
      <c r="M411" t="s">
        <v>680</v>
      </c>
      <c r="N411" t="s">
        <v>683</v>
      </c>
      <c r="O411" t="s">
        <v>690</v>
      </c>
      <c r="P411" t="s">
        <v>696</v>
      </c>
      <c r="Q411" s="6">
        <f>marketingdata[[#This Row],[Clicks]]/marketingdata[[#This Row],[Impressions]]</f>
        <v>1.3586243108427409E-2</v>
      </c>
      <c r="R411" s="6">
        <f>marketingdata[[#This Row],[Conversions]]/marketingdata[[#This Row],[Leads]]</f>
        <v>0.77777777777777779</v>
      </c>
      <c r="S411">
        <f>marketingdata[[#This Row],[Ad_Spend (£)]]/marketingdata[[#This Row],[Leads]]</f>
        <v>14.323888888888888</v>
      </c>
      <c r="T411">
        <f>marketingdata[[#This Row],[Revenue (£)]]/marketingdata[[#This Row],[Ad_Spend (£)]]</f>
        <v>10.426172284063142</v>
      </c>
      <c r="U411" t="str">
        <f>TEXT(marketingdata[[#This Row],[Date]],"mmm")</f>
        <v>Jun</v>
      </c>
    </row>
    <row r="412" spans="1:21" x14ac:dyDescent="0.3">
      <c r="A412" s="2">
        <v>45824</v>
      </c>
      <c r="B412" t="s">
        <v>22</v>
      </c>
      <c r="C412" t="s">
        <v>430</v>
      </c>
      <c r="D412" t="s">
        <v>655</v>
      </c>
      <c r="E412" t="s">
        <v>668</v>
      </c>
      <c r="F412">
        <v>31.83</v>
      </c>
      <c r="G412">
        <v>5721</v>
      </c>
      <c r="H412">
        <v>57</v>
      </c>
      <c r="I412">
        <v>35</v>
      </c>
      <c r="J412">
        <v>30</v>
      </c>
      <c r="K412">
        <v>955.44</v>
      </c>
      <c r="L412" t="s">
        <v>671</v>
      </c>
      <c r="M412" t="s">
        <v>680</v>
      </c>
      <c r="N412" t="s">
        <v>684</v>
      </c>
      <c r="O412" t="s">
        <v>690</v>
      </c>
      <c r="P412" t="s">
        <v>695</v>
      </c>
      <c r="Q412" s="6">
        <f>marketingdata[[#This Row],[Clicks]]/marketingdata[[#This Row],[Impressions]]</f>
        <v>9.9632931305715777E-3</v>
      </c>
      <c r="R412" s="6">
        <f>marketingdata[[#This Row],[Conversions]]/marketingdata[[#This Row],[Leads]]</f>
        <v>0.8571428571428571</v>
      </c>
      <c r="S412">
        <f>marketingdata[[#This Row],[Ad_Spend (£)]]/marketingdata[[#This Row],[Leads]]</f>
        <v>0.90942857142857136</v>
      </c>
      <c r="T412">
        <f>marketingdata[[#This Row],[Revenue (£)]]/marketingdata[[#This Row],[Ad_Spend (£)]]</f>
        <v>30.016965127238457</v>
      </c>
      <c r="U412" t="str">
        <f>TEXT(marketingdata[[#This Row],[Date]],"mmm")</f>
        <v>Jun</v>
      </c>
    </row>
    <row r="413" spans="1:21" x14ac:dyDescent="0.3">
      <c r="A413" s="2">
        <v>45749</v>
      </c>
      <c r="B413" t="s">
        <v>21</v>
      </c>
      <c r="C413" t="s">
        <v>431</v>
      </c>
      <c r="D413" t="s">
        <v>654</v>
      </c>
      <c r="E413" t="s">
        <v>659</v>
      </c>
      <c r="F413">
        <v>74.78</v>
      </c>
      <c r="G413">
        <v>18638</v>
      </c>
      <c r="H413">
        <v>377</v>
      </c>
      <c r="I413">
        <v>41</v>
      </c>
      <c r="J413">
        <v>24</v>
      </c>
      <c r="K413">
        <v>2742.12</v>
      </c>
      <c r="L413" t="s">
        <v>672</v>
      </c>
      <c r="M413" t="s">
        <v>679</v>
      </c>
      <c r="N413" t="s">
        <v>684</v>
      </c>
      <c r="O413" t="s">
        <v>691</v>
      </c>
      <c r="P413" t="s">
        <v>698</v>
      </c>
      <c r="Q413" s="6">
        <f>marketingdata[[#This Row],[Clicks]]/marketingdata[[#This Row],[Impressions]]</f>
        <v>2.0227492220195299E-2</v>
      </c>
      <c r="R413" s="6">
        <f>marketingdata[[#This Row],[Conversions]]/marketingdata[[#This Row],[Leads]]</f>
        <v>0.58536585365853655</v>
      </c>
      <c r="S413">
        <f>marketingdata[[#This Row],[Ad_Spend (£)]]/marketingdata[[#This Row],[Leads]]</f>
        <v>1.8239024390243903</v>
      </c>
      <c r="T413">
        <f>marketingdata[[#This Row],[Revenue (£)]]/marketingdata[[#This Row],[Ad_Spend (£)]]</f>
        <v>36.669162877774802</v>
      </c>
      <c r="U413" t="str">
        <f>TEXT(marketingdata[[#This Row],[Date]],"mmm")</f>
        <v>Apr</v>
      </c>
    </row>
    <row r="414" spans="1:21" x14ac:dyDescent="0.3">
      <c r="A414" s="2">
        <v>45793</v>
      </c>
      <c r="B414" t="s">
        <v>20</v>
      </c>
      <c r="C414" t="s">
        <v>180</v>
      </c>
      <c r="D414" t="s">
        <v>654</v>
      </c>
      <c r="E414" t="s">
        <v>657</v>
      </c>
      <c r="F414">
        <v>299.8</v>
      </c>
      <c r="G414">
        <v>1467</v>
      </c>
      <c r="H414">
        <v>107</v>
      </c>
      <c r="I414">
        <v>38</v>
      </c>
      <c r="J414">
        <v>36</v>
      </c>
      <c r="K414">
        <v>2785.22</v>
      </c>
      <c r="L414" t="s">
        <v>675</v>
      </c>
      <c r="M414" t="s">
        <v>677</v>
      </c>
      <c r="N414" t="s">
        <v>684</v>
      </c>
      <c r="O414" t="s">
        <v>685</v>
      </c>
      <c r="P414" t="s">
        <v>698</v>
      </c>
      <c r="Q414" s="6">
        <f>marketingdata[[#This Row],[Clicks]]/marketingdata[[#This Row],[Impressions]]</f>
        <v>7.2937968643490114E-2</v>
      </c>
      <c r="R414" s="6">
        <f>marketingdata[[#This Row],[Conversions]]/marketingdata[[#This Row],[Leads]]</f>
        <v>0.94736842105263153</v>
      </c>
      <c r="S414">
        <f>marketingdata[[#This Row],[Ad_Spend (£)]]/marketingdata[[#This Row],[Leads]]</f>
        <v>7.8894736842105262</v>
      </c>
      <c r="T414">
        <f>marketingdata[[#This Row],[Revenue (£)]]/marketingdata[[#This Row],[Ad_Spend (£)]]</f>
        <v>9.2902601734489654</v>
      </c>
      <c r="U414" t="str">
        <f>TEXT(marketingdata[[#This Row],[Date]],"mmm")</f>
        <v>May</v>
      </c>
    </row>
    <row r="415" spans="1:21" x14ac:dyDescent="0.3">
      <c r="A415" s="2">
        <v>45763</v>
      </c>
      <c r="B415" t="s">
        <v>24</v>
      </c>
      <c r="C415" t="s">
        <v>432</v>
      </c>
      <c r="D415" t="s">
        <v>654</v>
      </c>
      <c r="E415" t="s">
        <v>656</v>
      </c>
      <c r="F415">
        <v>252.84</v>
      </c>
      <c r="G415">
        <v>2385</v>
      </c>
      <c r="H415">
        <v>132</v>
      </c>
      <c r="I415">
        <v>39</v>
      </c>
      <c r="J415">
        <v>16</v>
      </c>
      <c r="K415">
        <v>1962.12</v>
      </c>
      <c r="L415" t="s">
        <v>673</v>
      </c>
      <c r="M415" t="s">
        <v>676</v>
      </c>
      <c r="N415" t="s">
        <v>683</v>
      </c>
      <c r="O415" t="s">
        <v>686</v>
      </c>
      <c r="P415" t="s">
        <v>697</v>
      </c>
      <c r="Q415" s="6">
        <f>marketingdata[[#This Row],[Clicks]]/marketingdata[[#This Row],[Impressions]]</f>
        <v>5.5345911949685536E-2</v>
      </c>
      <c r="R415" s="6">
        <f>marketingdata[[#This Row],[Conversions]]/marketingdata[[#This Row],[Leads]]</f>
        <v>0.41025641025641024</v>
      </c>
      <c r="S415">
        <f>marketingdata[[#This Row],[Ad_Spend (£)]]/marketingdata[[#This Row],[Leads]]</f>
        <v>6.483076923076923</v>
      </c>
      <c r="T415">
        <f>marketingdata[[#This Row],[Revenue (£)]]/marketingdata[[#This Row],[Ad_Spend (£)]]</f>
        <v>7.7603227337446601</v>
      </c>
      <c r="U415" t="str">
        <f>TEXT(marketingdata[[#This Row],[Date]],"mmm")</f>
        <v>Apr</v>
      </c>
    </row>
    <row r="416" spans="1:21" x14ac:dyDescent="0.3">
      <c r="A416" s="2">
        <v>45759</v>
      </c>
      <c r="B416" t="s">
        <v>23</v>
      </c>
      <c r="C416" t="s">
        <v>433</v>
      </c>
      <c r="D416" t="s">
        <v>654</v>
      </c>
      <c r="E416" t="s">
        <v>670</v>
      </c>
      <c r="F416">
        <v>113.36</v>
      </c>
      <c r="G416">
        <v>17047</v>
      </c>
      <c r="H416">
        <v>870</v>
      </c>
      <c r="I416">
        <v>42</v>
      </c>
      <c r="J416">
        <v>20</v>
      </c>
      <c r="K416">
        <v>2201.11</v>
      </c>
      <c r="L416" t="s">
        <v>672</v>
      </c>
      <c r="M416" t="s">
        <v>679</v>
      </c>
      <c r="N416" t="s">
        <v>682</v>
      </c>
      <c r="O416" t="s">
        <v>694</v>
      </c>
      <c r="P416" t="s">
        <v>695</v>
      </c>
      <c r="Q416" s="6">
        <f>marketingdata[[#This Row],[Clicks]]/marketingdata[[#This Row],[Impressions]]</f>
        <v>5.1035372792866782E-2</v>
      </c>
      <c r="R416" s="6">
        <f>marketingdata[[#This Row],[Conversions]]/marketingdata[[#This Row],[Leads]]</f>
        <v>0.47619047619047616</v>
      </c>
      <c r="S416">
        <f>marketingdata[[#This Row],[Ad_Spend (£)]]/marketingdata[[#This Row],[Leads]]</f>
        <v>2.6990476190476191</v>
      </c>
      <c r="T416">
        <f>marketingdata[[#This Row],[Revenue (£)]]/marketingdata[[#This Row],[Ad_Spend (£)]]</f>
        <v>19.416990119971771</v>
      </c>
      <c r="U416" t="str">
        <f>TEXT(marketingdata[[#This Row],[Date]],"mmm")</f>
        <v>Apr</v>
      </c>
    </row>
    <row r="417" spans="1:21" x14ac:dyDescent="0.3">
      <c r="A417" s="2">
        <v>45815</v>
      </c>
      <c r="B417" t="s">
        <v>21</v>
      </c>
      <c r="C417" t="s">
        <v>434</v>
      </c>
      <c r="D417" t="s">
        <v>655</v>
      </c>
      <c r="E417" t="s">
        <v>660</v>
      </c>
      <c r="F417">
        <v>228.25</v>
      </c>
      <c r="G417">
        <v>6520</v>
      </c>
      <c r="H417">
        <v>113</v>
      </c>
      <c r="I417">
        <v>23</v>
      </c>
      <c r="J417">
        <v>8</v>
      </c>
      <c r="K417">
        <v>696.47</v>
      </c>
      <c r="L417" t="s">
        <v>671</v>
      </c>
      <c r="M417" t="s">
        <v>678</v>
      </c>
      <c r="N417" t="s">
        <v>681</v>
      </c>
      <c r="O417" t="s">
        <v>691</v>
      </c>
      <c r="P417" t="s">
        <v>698</v>
      </c>
      <c r="Q417" s="6">
        <f>marketingdata[[#This Row],[Clicks]]/marketingdata[[#This Row],[Impressions]]</f>
        <v>1.7331288343558283E-2</v>
      </c>
      <c r="R417" s="6">
        <f>marketingdata[[#This Row],[Conversions]]/marketingdata[[#This Row],[Leads]]</f>
        <v>0.34782608695652173</v>
      </c>
      <c r="S417">
        <f>marketingdata[[#This Row],[Ad_Spend (£)]]/marketingdata[[#This Row],[Leads]]</f>
        <v>9.9239130434782616</v>
      </c>
      <c r="T417">
        <f>marketingdata[[#This Row],[Revenue (£)]]/marketingdata[[#This Row],[Ad_Spend (£)]]</f>
        <v>3.051347207009858</v>
      </c>
      <c r="U417" t="str">
        <f>TEXT(marketingdata[[#This Row],[Date]],"mmm")</f>
        <v>Jun</v>
      </c>
    </row>
    <row r="418" spans="1:21" x14ac:dyDescent="0.3">
      <c r="A418" s="2">
        <v>45788</v>
      </c>
      <c r="B418" t="s">
        <v>23</v>
      </c>
      <c r="C418" t="s">
        <v>435</v>
      </c>
      <c r="D418" t="s">
        <v>654</v>
      </c>
      <c r="E418" t="s">
        <v>658</v>
      </c>
      <c r="F418">
        <v>124.73</v>
      </c>
      <c r="G418">
        <v>27080</v>
      </c>
      <c r="H418">
        <v>232</v>
      </c>
      <c r="I418">
        <v>39</v>
      </c>
      <c r="J418">
        <v>25</v>
      </c>
      <c r="K418">
        <v>2030.25</v>
      </c>
      <c r="L418" t="s">
        <v>674</v>
      </c>
      <c r="M418" t="s">
        <v>678</v>
      </c>
      <c r="N418" t="s">
        <v>681</v>
      </c>
      <c r="O418" t="s">
        <v>694</v>
      </c>
      <c r="P418" t="s">
        <v>699</v>
      </c>
      <c r="Q418" s="6">
        <f>marketingdata[[#This Row],[Clicks]]/marketingdata[[#This Row],[Impressions]]</f>
        <v>8.5672082717872973E-3</v>
      </c>
      <c r="R418" s="6">
        <f>marketingdata[[#This Row],[Conversions]]/marketingdata[[#This Row],[Leads]]</f>
        <v>0.64102564102564108</v>
      </c>
      <c r="S418">
        <f>marketingdata[[#This Row],[Ad_Spend (£)]]/marketingdata[[#This Row],[Leads]]</f>
        <v>3.1982051282051285</v>
      </c>
      <c r="T418">
        <f>marketingdata[[#This Row],[Revenue (£)]]/marketingdata[[#This Row],[Ad_Spend (£)]]</f>
        <v>16.277158662711457</v>
      </c>
      <c r="U418" t="str">
        <f>TEXT(marketingdata[[#This Row],[Date]],"mmm")</f>
        <v>May</v>
      </c>
    </row>
    <row r="419" spans="1:21" x14ac:dyDescent="0.3">
      <c r="A419" s="2">
        <v>45763</v>
      </c>
      <c r="B419" t="s">
        <v>23</v>
      </c>
      <c r="C419" t="s">
        <v>436</v>
      </c>
      <c r="D419" t="s">
        <v>655</v>
      </c>
      <c r="E419" t="s">
        <v>668</v>
      </c>
      <c r="F419">
        <v>22.67</v>
      </c>
      <c r="G419">
        <v>23390</v>
      </c>
      <c r="H419">
        <v>188</v>
      </c>
      <c r="I419">
        <v>18</v>
      </c>
      <c r="J419">
        <v>14</v>
      </c>
      <c r="K419">
        <v>1150.17</v>
      </c>
      <c r="L419" t="s">
        <v>671</v>
      </c>
      <c r="M419" t="s">
        <v>680</v>
      </c>
      <c r="N419" t="s">
        <v>682</v>
      </c>
      <c r="O419" t="s">
        <v>691</v>
      </c>
      <c r="P419" t="s">
        <v>697</v>
      </c>
      <c r="Q419" s="6">
        <f>marketingdata[[#This Row],[Clicks]]/marketingdata[[#This Row],[Impressions]]</f>
        <v>8.0376229157759719E-3</v>
      </c>
      <c r="R419" s="6">
        <f>marketingdata[[#This Row],[Conversions]]/marketingdata[[#This Row],[Leads]]</f>
        <v>0.77777777777777779</v>
      </c>
      <c r="S419">
        <f>marketingdata[[#This Row],[Ad_Spend (£)]]/marketingdata[[#This Row],[Leads]]</f>
        <v>1.2594444444444446</v>
      </c>
      <c r="T419">
        <f>marketingdata[[#This Row],[Revenue (£)]]/marketingdata[[#This Row],[Ad_Spend (£)]]</f>
        <v>50.735333039258933</v>
      </c>
      <c r="U419" t="str">
        <f>TEXT(marketingdata[[#This Row],[Date]],"mmm")</f>
        <v>Apr</v>
      </c>
    </row>
    <row r="420" spans="1:21" x14ac:dyDescent="0.3">
      <c r="A420" s="2">
        <v>45802</v>
      </c>
      <c r="B420" t="s">
        <v>22</v>
      </c>
      <c r="C420" t="s">
        <v>437</v>
      </c>
      <c r="D420" t="s">
        <v>654</v>
      </c>
      <c r="E420" t="s">
        <v>656</v>
      </c>
      <c r="F420">
        <v>177.89</v>
      </c>
      <c r="G420">
        <v>10733</v>
      </c>
      <c r="H420">
        <v>485</v>
      </c>
      <c r="I420">
        <v>27</v>
      </c>
      <c r="J420">
        <v>7</v>
      </c>
      <c r="K420">
        <v>454.97</v>
      </c>
      <c r="L420" t="s">
        <v>675</v>
      </c>
      <c r="M420" t="s">
        <v>676</v>
      </c>
      <c r="N420" t="s">
        <v>683</v>
      </c>
      <c r="O420" t="s">
        <v>694</v>
      </c>
      <c r="P420" t="s">
        <v>695</v>
      </c>
      <c r="Q420" s="6">
        <f>marketingdata[[#This Row],[Clicks]]/marketingdata[[#This Row],[Impressions]]</f>
        <v>4.5187738749650611E-2</v>
      </c>
      <c r="R420" s="6">
        <f>marketingdata[[#This Row],[Conversions]]/marketingdata[[#This Row],[Leads]]</f>
        <v>0.25925925925925924</v>
      </c>
      <c r="S420">
        <f>marketingdata[[#This Row],[Ad_Spend (£)]]/marketingdata[[#This Row],[Leads]]</f>
        <v>6.5885185185185184</v>
      </c>
      <c r="T420">
        <f>marketingdata[[#This Row],[Revenue (£)]]/marketingdata[[#This Row],[Ad_Spend (£)]]</f>
        <v>2.5575917701950646</v>
      </c>
      <c r="U420" t="str">
        <f>TEXT(marketingdata[[#This Row],[Date]],"mmm")</f>
        <v>May</v>
      </c>
    </row>
    <row r="421" spans="1:21" x14ac:dyDescent="0.3">
      <c r="A421" s="2">
        <v>45788</v>
      </c>
      <c r="B421" t="s">
        <v>20</v>
      </c>
      <c r="C421" t="s">
        <v>438</v>
      </c>
      <c r="D421" t="s">
        <v>654</v>
      </c>
      <c r="E421" t="s">
        <v>659</v>
      </c>
      <c r="F421">
        <v>162.69</v>
      </c>
      <c r="G421">
        <v>27497</v>
      </c>
      <c r="H421">
        <v>174</v>
      </c>
      <c r="I421">
        <v>10</v>
      </c>
      <c r="J421">
        <v>2</v>
      </c>
      <c r="K421">
        <v>378.2</v>
      </c>
      <c r="L421" t="s">
        <v>673</v>
      </c>
      <c r="M421" t="s">
        <v>679</v>
      </c>
      <c r="N421" t="s">
        <v>681</v>
      </c>
      <c r="O421" t="s">
        <v>689</v>
      </c>
      <c r="P421" t="s">
        <v>699</v>
      </c>
      <c r="Q421" s="6">
        <f>marketingdata[[#This Row],[Clicks]]/marketingdata[[#This Row],[Impressions]]</f>
        <v>6.3279630505146019E-3</v>
      </c>
      <c r="R421" s="6">
        <f>marketingdata[[#This Row],[Conversions]]/marketingdata[[#This Row],[Leads]]</f>
        <v>0.2</v>
      </c>
      <c r="S421">
        <f>marketingdata[[#This Row],[Ad_Spend (£)]]/marketingdata[[#This Row],[Leads]]</f>
        <v>16.268999999999998</v>
      </c>
      <c r="T421">
        <f>marketingdata[[#This Row],[Revenue (£)]]/marketingdata[[#This Row],[Ad_Spend (£)]]</f>
        <v>2.324666543733481</v>
      </c>
      <c r="U421" t="str">
        <f>TEXT(marketingdata[[#This Row],[Date]],"mmm")</f>
        <v>May</v>
      </c>
    </row>
    <row r="422" spans="1:21" x14ac:dyDescent="0.3">
      <c r="A422" s="2">
        <v>45766</v>
      </c>
      <c r="B422" t="s">
        <v>24</v>
      </c>
      <c r="C422" t="s">
        <v>439</v>
      </c>
      <c r="D422" t="s">
        <v>654</v>
      </c>
      <c r="E422" t="s">
        <v>670</v>
      </c>
      <c r="F422">
        <v>167.85</v>
      </c>
      <c r="G422">
        <v>28963</v>
      </c>
      <c r="H422">
        <v>1084</v>
      </c>
      <c r="I422">
        <v>38</v>
      </c>
      <c r="J422">
        <v>16</v>
      </c>
      <c r="K422">
        <v>3113.86</v>
      </c>
      <c r="L422" t="s">
        <v>673</v>
      </c>
      <c r="M422" t="s">
        <v>679</v>
      </c>
      <c r="N422" t="s">
        <v>684</v>
      </c>
      <c r="O422" t="s">
        <v>685</v>
      </c>
      <c r="P422" t="s">
        <v>699</v>
      </c>
      <c r="Q422" s="6">
        <f>marketingdata[[#This Row],[Clicks]]/marketingdata[[#This Row],[Impressions]]</f>
        <v>3.7427062113731313E-2</v>
      </c>
      <c r="R422" s="6">
        <f>marketingdata[[#This Row],[Conversions]]/marketingdata[[#This Row],[Leads]]</f>
        <v>0.42105263157894735</v>
      </c>
      <c r="S422">
        <f>marketingdata[[#This Row],[Ad_Spend (£)]]/marketingdata[[#This Row],[Leads]]</f>
        <v>4.4171052631578949</v>
      </c>
      <c r="T422">
        <f>marketingdata[[#This Row],[Revenue (£)]]/marketingdata[[#This Row],[Ad_Spend (£)]]</f>
        <v>18.551444742329462</v>
      </c>
      <c r="U422" t="str">
        <f>TEXT(marketingdata[[#This Row],[Date]],"mmm")</f>
        <v>Apr</v>
      </c>
    </row>
    <row r="423" spans="1:21" x14ac:dyDescent="0.3">
      <c r="A423" s="2">
        <v>45768</v>
      </c>
      <c r="B423" t="s">
        <v>24</v>
      </c>
      <c r="C423" t="s">
        <v>440</v>
      </c>
      <c r="D423" t="s">
        <v>654</v>
      </c>
      <c r="E423" t="s">
        <v>661</v>
      </c>
      <c r="F423">
        <v>39.75</v>
      </c>
      <c r="G423">
        <v>13099</v>
      </c>
      <c r="H423">
        <v>1277</v>
      </c>
      <c r="I423">
        <v>12</v>
      </c>
      <c r="J423">
        <v>3</v>
      </c>
      <c r="K423">
        <v>350.79</v>
      </c>
      <c r="L423" t="s">
        <v>673</v>
      </c>
      <c r="M423" t="s">
        <v>677</v>
      </c>
      <c r="N423" t="s">
        <v>683</v>
      </c>
      <c r="O423" t="s">
        <v>685</v>
      </c>
      <c r="P423" t="s">
        <v>698</v>
      </c>
      <c r="Q423" s="6">
        <f>marketingdata[[#This Row],[Clicks]]/marketingdata[[#This Row],[Impressions]]</f>
        <v>9.7488357889915264E-2</v>
      </c>
      <c r="R423" s="6">
        <f>marketingdata[[#This Row],[Conversions]]/marketingdata[[#This Row],[Leads]]</f>
        <v>0.25</v>
      </c>
      <c r="S423">
        <f>marketingdata[[#This Row],[Ad_Spend (£)]]/marketingdata[[#This Row],[Leads]]</f>
        <v>3.3125</v>
      </c>
      <c r="T423">
        <f>marketingdata[[#This Row],[Revenue (£)]]/marketingdata[[#This Row],[Ad_Spend (£)]]</f>
        <v>8.8249056603773592</v>
      </c>
      <c r="U423" t="str">
        <f>TEXT(marketingdata[[#This Row],[Date]],"mmm")</f>
        <v>Apr</v>
      </c>
    </row>
    <row r="424" spans="1:21" x14ac:dyDescent="0.3">
      <c r="A424" s="2">
        <v>45768</v>
      </c>
      <c r="B424" t="s">
        <v>22</v>
      </c>
      <c r="C424" t="s">
        <v>441</v>
      </c>
      <c r="D424" t="s">
        <v>654</v>
      </c>
      <c r="E424" t="s">
        <v>666</v>
      </c>
      <c r="F424">
        <v>214.42</v>
      </c>
      <c r="G424">
        <v>21769</v>
      </c>
      <c r="H424">
        <v>90</v>
      </c>
      <c r="I424">
        <v>39</v>
      </c>
      <c r="J424">
        <v>8</v>
      </c>
      <c r="K424">
        <v>1595.02</v>
      </c>
      <c r="L424" t="s">
        <v>673</v>
      </c>
      <c r="M424" t="s">
        <v>676</v>
      </c>
      <c r="N424" t="s">
        <v>684</v>
      </c>
      <c r="O424" t="s">
        <v>690</v>
      </c>
      <c r="P424" t="s">
        <v>696</v>
      </c>
      <c r="Q424" s="6">
        <f>marketingdata[[#This Row],[Clicks]]/marketingdata[[#This Row],[Impressions]]</f>
        <v>4.134319445082457E-3</v>
      </c>
      <c r="R424" s="6">
        <f>marketingdata[[#This Row],[Conversions]]/marketingdata[[#This Row],[Leads]]</f>
        <v>0.20512820512820512</v>
      </c>
      <c r="S424">
        <f>marketingdata[[#This Row],[Ad_Spend (£)]]/marketingdata[[#This Row],[Leads]]</f>
        <v>5.4979487179487174</v>
      </c>
      <c r="T424">
        <f>marketingdata[[#This Row],[Revenue (£)]]/marketingdata[[#This Row],[Ad_Spend (£)]]</f>
        <v>7.438765040574574</v>
      </c>
      <c r="U424" t="str">
        <f>TEXT(marketingdata[[#This Row],[Date]],"mmm")</f>
        <v>Apr</v>
      </c>
    </row>
    <row r="425" spans="1:21" x14ac:dyDescent="0.3">
      <c r="A425" s="2">
        <v>45771</v>
      </c>
      <c r="B425" t="s">
        <v>23</v>
      </c>
      <c r="C425" t="s">
        <v>442</v>
      </c>
      <c r="D425" t="s">
        <v>654</v>
      </c>
      <c r="E425" t="s">
        <v>659</v>
      </c>
      <c r="F425">
        <v>63.53</v>
      </c>
      <c r="G425">
        <v>6519</v>
      </c>
      <c r="H425">
        <v>116</v>
      </c>
      <c r="I425">
        <v>47</v>
      </c>
      <c r="J425">
        <v>24</v>
      </c>
      <c r="K425">
        <v>2320.61</v>
      </c>
      <c r="L425" t="s">
        <v>672</v>
      </c>
      <c r="M425" t="s">
        <v>679</v>
      </c>
      <c r="N425" t="s">
        <v>681</v>
      </c>
      <c r="O425" t="s">
        <v>686</v>
      </c>
      <c r="P425" t="s">
        <v>698</v>
      </c>
      <c r="Q425" s="6">
        <f>marketingdata[[#This Row],[Clicks]]/marketingdata[[#This Row],[Impressions]]</f>
        <v>1.7794140205552998E-2</v>
      </c>
      <c r="R425" s="6">
        <f>marketingdata[[#This Row],[Conversions]]/marketingdata[[#This Row],[Leads]]</f>
        <v>0.51063829787234039</v>
      </c>
      <c r="S425">
        <f>marketingdata[[#This Row],[Ad_Spend (£)]]/marketingdata[[#This Row],[Leads]]</f>
        <v>1.3517021276595744</v>
      </c>
      <c r="T425">
        <f>marketingdata[[#This Row],[Revenue (£)]]/marketingdata[[#This Row],[Ad_Spend (£)]]</f>
        <v>36.52778215016528</v>
      </c>
      <c r="U425" t="str">
        <f>TEXT(marketingdata[[#This Row],[Date]],"mmm")</f>
        <v>Apr</v>
      </c>
    </row>
    <row r="426" spans="1:21" x14ac:dyDescent="0.3">
      <c r="A426" s="2">
        <v>45749</v>
      </c>
      <c r="B426" t="s">
        <v>24</v>
      </c>
      <c r="C426" t="s">
        <v>443</v>
      </c>
      <c r="D426" t="s">
        <v>655</v>
      </c>
      <c r="E426" t="s">
        <v>665</v>
      </c>
      <c r="F426">
        <v>87.17</v>
      </c>
      <c r="G426">
        <v>15434</v>
      </c>
      <c r="H426">
        <v>718</v>
      </c>
      <c r="I426">
        <v>42</v>
      </c>
      <c r="J426">
        <v>22</v>
      </c>
      <c r="K426">
        <v>2215.5700000000002</v>
      </c>
      <c r="L426" t="s">
        <v>674</v>
      </c>
      <c r="M426" t="s">
        <v>680</v>
      </c>
      <c r="N426" t="s">
        <v>681</v>
      </c>
      <c r="O426" t="s">
        <v>690</v>
      </c>
      <c r="P426" t="s">
        <v>696</v>
      </c>
      <c r="Q426" s="6">
        <f>marketingdata[[#This Row],[Clicks]]/marketingdata[[#This Row],[Impressions]]</f>
        <v>4.6520668653621873E-2</v>
      </c>
      <c r="R426" s="6">
        <f>marketingdata[[#This Row],[Conversions]]/marketingdata[[#This Row],[Leads]]</f>
        <v>0.52380952380952384</v>
      </c>
      <c r="S426">
        <f>marketingdata[[#This Row],[Ad_Spend (£)]]/marketingdata[[#This Row],[Leads]]</f>
        <v>2.0754761904761905</v>
      </c>
      <c r="T426">
        <f>marketingdata[[#This Row],[Revenue (£)]]/marketingdata[[#This Row],[Ad_Spend (£)]]</f>
        <v>25.416657106802802</v>
      </c>
      <c r="U426" t="str">
        <f>TEXT(marketingdata[[#This Row],[Date]],"mmm")</f>
        <v>Apr</v>
      </c>
    </row>
    <row r="427" spans="1:21" x14ac:dyDescent="0.3">
      <c r="A427" s="2">
        <v>45810</v>
      </c>
      <c r="B427" t="s">
        <v>20</v>
      </c>
      <c r="C427" t="s">
        <v>444</v>
      </c>
      <c r="D427" t="s">
        <v>655</v>
      </c>
      <c r="E427" t="s">
        <v>665</v>
      </c>
      <c r="F427">
        <v>65.09</v>
      </c>
      <c r="G427">
        <v>17038</v>
      </c>
      <c r="H427">
        <v>1255</v>
      </c>
      <c r="I427">
        <v>18</v>
      </c>
      <c r="J427">
        <v>13</v>
      </c>
      <c r="K427">
        <v>1167.79</v>
      </c>
      <c r="L427" t="s">
        <v>674</v>
      </c>
      <c r="M427" t="s">
        <v>680</v>
      </c>
      <c r="N427" t="s">
        <v>682</v>
      </c>
      <c r="O427" t="s">
        <v>690</v>
      </c>
      <c r="P427" t="s">
        <v>696</v>
      </c>
      <c r="Q427" s="6">
        <f>marketingdata[[#This Row],[Clicks]]/marketingdata[[#This Row],[Impressions]]</f>
        <v>7.3658880150252376E-2</v>
      </c>
      <c r="R427" s="6">
        <f>marketingdata[[#This Row],[Conversions]]/marketingdata[[#This Row],[Leads]]</f>
        <v>0.72222222222222221</v>
      </c>
      <c r="S427">
        <f>marketingdata[[#This Row],[Ad_Spend (£)]]/marketingdata[[#This Row],[Leads]]</f>
        <v>3.6161111111111115</v>
      </c>
      <c r="T427">
        <f>marketingdata[[#This Row],[Revenue (£)]]/marketingdata[[#This Row],[Ad_Spend (£)]]</f>
        <v>17.941158396066982</v>
      </c>
      <c r="U427" t="str">
        <f>TEXT(marketingdata[[#This Row],[Date]],"mmm")</f>
        <v>Jun</v>
      </c>
    </row>
    <row r="428" spans="1:21" x14ac:dyDescent="0.3">
      <c r="A428" s="2">
        <v>45758</v>
      </c>
      <c r="B428" t="s">
        <v>21</v>
      </c>
      <c r="C428" t="s">
        <v>385</v>
      </c>
      <c r="D428" t="s">
        <v>654</v>
      </c>
      <c r="E428" t="s">
        <v>670</v>
      </c>
      <c r="F428">
        <v>269.2</v>
      </c>
      <c r="G428">
        <v>9020</v>
      </c>
      <c r="H428">
        <v>108</v>
      </c>
      <c r="I428">
        <v>40</v>
      </c>
      <c r="J428">
        <v>17</v>
      </c>
      <c r="K428">
        <v>2378.61</v>
      </c>
      <c r="L428" t="s">
        <v>674</v>
      </c>
      <c r="M428" t="s">
        <v>679</v>
      </c>
      <c r="N428" t="s">
        <v>683</v>
      </c>
      <c r="O428" t="s">
        <v>685</v>
      </c>
      <c r="P428" t="s">
        <v>696</v>
      </c>
      <c r="Q428" s="6">
        <f>marketingdata[[#This Row],[Clicks]]/marketingdata[[#This Row],[Impressions]]</f>
        <v>1.197339246119734E-2</v>
      </c>
      <c r="R428" s="6">
        <f>marketingdata[[#This Row],[Conversions]]/marketingdata[[#This Row],[Leads]]</f>
        <v>0.42499999999999999</v>
      </c>
      <c r="S428">
        <f>marketingdata[[#This Row],[Ad_Spend (£)]]/marketingdata[[#This Row],[Leads]]</f>
        <v>6.7299999999999995</v>
      </c>
      <c r="T428">
        <f>marketingdata[[#This Row],[Revenue (£)]]/marketingdata[[#This Row],[Ad_Spend (£)]]</f>
        <v>8.8358469539375939</v>
      </c>
      <c r="U428" t="str">
        <f>TEXT(marketingdata[[#This Row],[Date]],"mmm")</f>
        <v>Apr</v>
      </c>
    </row>
    <row r="429" spans="1:21" x14ac:dyDescent="0.3">
      <c r="A429" s="2">
        <v>45765</v>
      </c>
      <c r="B429" t="s">
        <v>20</v>
      </c>
      <c r="C429" t="s">
        <v>445</v>
      </c>
      <c r="D429" t="s">
        <v>655</v>
      </c>
      <c r="E429" t="s">
        <v>666</v>
      </c>
      <c r="F429">
        <v>58.2</v>
      </c>
      <c r="G429">
        <v>29109</v>
      </c>
      <c r="H429">
        <v>1973</v>
      </c>
      <c r="I429">
        <v>13</v>
      </c>
      <c r="J429">
        <v>9</v>
      </c>
      <c r="K429">
        <v>380.89</v>
      </c>
      <c r="L429" t="s">
        <v>673</v>
      </c>
      <c r="M429" t="s">
        <v>676</v>
      </c>
      <c r="N429" t="s">
        <v>684</v>
      </c>
      <c r="O429" t="s">
        <v>685</v>
      </c>
      <c r="P429" t="s">
        <v>697</v>
      </c>
      <c r="Q429" s="6">
        <f>marketingdata[[#This Row],[Clicks]]/marketingdata[[#This Row],[Impressions]]</f>
        <v>6.7779724483836609E-2</v>
      </c>
      <c r="R429" s="6">
        <f>marketingdata[[#This Row],[Conversions]]/marketingdata[[#This Row],[Leads]]</f>
        <v>0.69230769230769229</v>
      </c>
      <c r="S429">
        <f>marketingdata[[#This Row],[Ad_Spend (£)]]/marketingdata[[#This Row],[Leads]]</f>
        <v>4.476923076923077</v>
      </c>
      <c r="T429">
        <f>marketingdata[[#This Row],[Revenue (£)]]/marketingdata[[#This Row],[Ad_Spend (£)]]</f>
        <v>6.5445017182130583</v>
      </c>
      <c r="U429" t="str">
        <f>TEXT(marketingdata[[#This Row],[Date]],"mmm")</f>
        <v>Apr</v>
      </c>
    </row>
    <row r="430" spans="1:21" x14ac:dyDescent="0.3">
      <c r="A430" s="2">
        <v>45829</v>
      </c>
      <c r="B430" t="s">
        <v>20</v>
      </c>
      <c r="C430" t="s">
        <v>446</v>
      </c>
      <c r="D430" t="s">
        <v>655</v>
      </c>
      <c r="E430" t="s">
        <v>669</v>
      </c>
      <c r="F430">
        <v>206.21</v>
      </c>
      <c r="G430">
        <v>15853</v>
      </c>
      <c r="H430">
        <v>795</v>
      </c>
      <c r="I430">
        <v>31</v>
      </c>
      <c r="J430">
        <v>2</v>
      </c>
      <c r="K430">
        <v>380.59</v>
      </c>
      <c r="L430" t="s">
        <v>673</v>
      </c>
      <c r="M430" t="s">
        <v>676</v>
      </c>
      <c r="N430" t="s">
        <v>684</v>
      </c>
      <c r="O430" t="s">
        <v>693</v>
      </c>
      <c r="P430" t="s">
        <v>699</v>
      </c>
      <c r="Q430" s="6">
        <f>marketingdata[[#This Row],[Clicks]]/marketingdata[[#This Row],[Impressions]]</f>
        <v>5.014823692676465E-2</v>
      </c>
      <c r="R430" s="6">
        <f>marketingdata[[#This Row],[Conversions]]/marketingdata[[#This Row],[Leads]]</f>
        <v>6.4516129032258063E-2</v>
      </c>
      <c r="S430">
        <f>marketingdata[[#This Row],[Ad_Spend (£)]]/marketingdata[[#This Row],[Leads]]</f>
        <v>6.6519354838709681</v>
      </c>
      <c r="T430">
        <f>marketingdata[[#This Row],[Revenue (£)]]/marketingdata[[#This Row],[Ad_Spend (£)]]</f>
        <v>1.8456427913292273</v>
      </c>
      <c r="U430" t="str">
        <f>TEXT(marketingdata[[#This Row],[Date]],"mmm")</f>
        <v>Jun</v>
      </c>
    </row>
    <row r="431" spans="1:21" x14ac:dyDescent="0.3">
      <c r="A431" s="2">
        <v>45830</v>
      </c>
      <c r="B431" t="s">
        <v>20</v>
      </c>
      <c r="C431" t="s">
        <v>447</v>
      </c>
      <c r="D431" t="s">
        <v>654</v>
      </c>
      <c r="E431" t="s">
        <v>668</v>
      </c>
      <c r="F431">
        <v>237.61</v>
      </c>
      <c r="G431">
        <v>3443</v>
      </c>
      <c r="H431">
        <v>246</v>
      </c>
      <c r="I431">
        <v>20</v>
      </c>
      <c r="J431">
        <v>13</v>
      </c>
      <c r="K431">
        <v>491.21</v>
      </c>
      <c r="L431" t="s">
        <v>672</v>
      </c>
      <c r="M431" t="s">
        <v>680</v>
      </c>
      <c r="N431" t="s">
        <v>682</v>
      </c>
      <c r="O431" t="s">
        <v>690</v>
      </c>
      <c r="P431" t="s">
        <v>698</v>
      </c>
      <c r="Q431" s="6">
        <f>marketingdata[[#This Row],[Clicks]]/marketingdata[[#This Row],[Impressions]]</f>
        <v>7.1449317455707234E-2</v>
      </c>
      <c r="R431" s="6">
        <f>marketingdata[[#This Row],[Conversions]]/marketingdata[[#This Row],[Leads]]</f>
        <v>0.65</v>
      </c>
      <c r="S431">
        <f>marketingdata[[#This Row],[Ad_Spend (£)]]/marketingdata[[#This Row],[Leads]]</f>
        <v>11.880500000000001</v>
      </c>
      <c r="T431">
        <f>marketingdata[[#This Row],[Revenue (£)]]/marketingdata[[#This Row],[Ad_Spend (£)]]</f>
        <v>2.0672951475106265</v>
      </c>
      <c r="U431" t="str">
        <f>TEXT(marketingdata[[#This Row],[Date]],"mmm")</f>
        <v>Jun</v>
      </c>
    </row>
    <row r="432" spans="1:21" x14ac:dyDescent="0.3">
      <c r="A432" s="2">
        <v>45769</v>
      </c>
      <c r="B432" t="s">
        <v>22</v>
      </c>
      <c r="C432" t="s">
        <v>448</v>
      </c>
      <c r="D432" t="s">
        <v>654</v>
      </c>
      <c r="E432" t="s">
        <v>669</v>
      </c>
      <c r="F432">
        <v>211.57</v>
      </c>
      <c r="G432">
        <v>11002</v>
      </c>
      <c r="H432">
        <v>927</v>
      </c>
      <c r="I432">
        <v>10</v>
      </c>
      <c r="J432">
        <v>5</v>
      </c>
      <c r="K432">
        <v>192.04</v>
      </c>
      <c r="L432" t="s">
        <v>672</v>
      </c>
      <c r="M432" t="s">
        <v>676</v>
      </c>
      <c r="N432" t="s">
        <v>683</v>
      </c>
      <c r="O432" t="s">
        <v>688</v>
      </c>
      <c r="P432" t="s">
        <v>698</v>
      </c>
      <c r="Q432" s="6">
        <f>marketingdata[[#This Row],[Clicks]]/marketingdata[[#This Row],[Impressions]]</f>
        <v>8.4257407744046539E-2</v>
      </c>
      <c r="R432" s="6">
        <f>marketingdata[[#This Row],[Conversions]]/marketingdata[[#This Row],[Leads]]</f>
        <v>0.5</v>
      </c>
      <c r="S432">
        <f>marketingdata[[#This Row],[Ad_Spend (£)]]/marketingdata[[#This Row],[Leads]]</f>
        <v>21.157</v>
      </c>
      <c r="T432">
        <f>marketingdata[[#This Row],[Revenue (£)]]/marketingdata[[#This Row],[Ad_Spend (£)]]</f>
        <v>0.90769012619936662</v>
      </c>
      <c r="U432" t="str">
        <f>TEXT(marketingdata[[#This Row],[Date]],"mmm")</f>
        <v>Apr</v>
      </c>
    </row>
    <row r="433" spans="1:21" x14ac:dyDescent="0.3">
      <c r="A433" s="2">
        <v>45835</v>
      </c>
      <c r="B433" t="s">
        <v>23</v>
      </c>
      <c r="C433" t="s">
        <v>449</v>
      </c>
      <c r="D433" t="s">
        <v>655</v>
      </c>
      <c r="E433" t="s">
        <v>665</v>
      </c>
      <c r="F433">
        <v>249.95</v>
      </c>
      <c r="G433">
        <v>15907</v>
      </c>
      <c r="H433">
        <v>945</v>
      </c>
      <c r="I433">
        <v>50</v>
      </c>
      <c r="J433">
        <v>26</v>
      </c>
      <c r="K433">
        <v>2169.9299999999998</v>
      </c>
      <c r="L433" t="s">
        <v>675</v>
      </c>
      <c r="M433" t="s">
        <v>680</v>
      </c>
      <c r="N433" t="s">
        <v>681</v>
      </c>
      <c r="O433" t="s">
        <v>690</v>
      </c>
      <c r="P433" t="s">
        <v>695</v>
      </c>
      <c r="Q433" s="6">
        <f>marketingdata[[#This Row],[Clicks]]/marketingdata[[#This Row],[Impressions]]</f>
        <v>5.9407807883321805E-2</v>
      </c>
      <c r="R433" s="6">
        <f>marketingdata[[#This Row],[Conversions]]/marketingdata[[#This Row],[Leads]]</f>
        <v>0.52</v>
      </c>
      <c r="S433">
        <f>marketingdata[[#This Row],[Ad_Spend (£)]]/marketingdata[[#This Row],[Leads]]</f>
        <v>4.9989999999999997</v>
      </c>
      <c r="T433">
        <f>marketingdata[[#This Row],[Revenue (£)]]/marketingdata[[#This Row],[Ad_Spend (£)]]</f>
        <v>8.681456291258252</v>
      </c>
      <c r="U433" t="str">
        <f>TEXT(marketingdata[[#This Row],[Date]],"mmm")</f>
        <v>Jun</v>
      </c>
    </row>
    <row r="434" spans="1:21" x14ac:dyDescent="0.3">
      <c r="A434" s="2">
        <v>45769</v>
      </c>
      <c r="B434" t="s">
        <v>20</v>
      </c>
      <c r="C434" t="s">
        <v>418</v>
      </c>
      <c r="D434" t="s">
        <v>655</v>
      </c>
      <c r="E434" t="s">
        <v>660</v>
      </c>
      <c r="F434">
        <v>66.569999999999993</v>
      </c>
      <c r="G434">
        <v>8740</v>
      </c>
      <c r="H434">
        <v>827</v>
      </c>
      <c r="I434">
        <v>43</v>
      </c>
      <c r="J434">
        <v>39</v>
      </c>
      <c r="K434">
        <v>6698.58</v>
      </c>
      <c r="L434" t="s">
        <v>672</v>
      </c>
      <c r="M434" t="s">
        <v>678</v>
      </c>
      <c r="N434" t="s">
        <v>684</v>
      </c>
      <c r="O434" t="s">
        <v>689</v>
      </c>
      <c r="P434" t="s">
        <v>696</v>
      </c>
      <c r="Q434" s="6">
        <f>marketingdata[[#This Row],[Clicks]]/marketingdata[[#This Row],[Impressions]]</f>
        <v>9.4622425629290616E-2</v>
      </c>
      <c r="R434" s="6">
        <f>marketingdata[[#This Row],[Conversions]]/marketingdata[[#This Row],[Leads]]</f>
        <v>0.90697674418604646</v>
      </c>
      <c r="S434">
        <f>marketingdata[[#This Row],[Ad_Spend (£)]]/marketingdata[[#This Row],[Leads]]</f>
        <v>1.5481395348837208</v>
      </c>
      <c r="T434">
        <f>marketingdata[[#This Row],[Revenue (£)]]/marketingdata[[#This Row],[Ad_Spend (£)]]</f>
        <v>100.62460567823345</v>
      </c>
      <c r="U434" t="str">
        <f>TEXT(marketingdata[[#This Row],[Date]],"mmm")</f>
        <v>Apr</v>
      </c>
    </row>
    <row r="435" spans="1:21" x14ac:dyDescent="0.3">
      <c r="A435" s="2">
        <v>45798</v>
      </c>
      <c r="B435" t="s">
        <v>21</v>
      </c>
      <c r="C435" t="s">
        <v>450</v>
      </c>
      <c r="D435" t="s">
        <v>654</v>
      </c>
      <c r="E435" t="s">
        <v>665</v>
      </c>
      <c r="F435">
        <v>88.88</v>
      </c>
      <c r="G435">
        <v>15894</v>
      </c>
      <c r="H435">
        <v>811</v>
      </c>
      <c r="I435">
        <v>28</v>
      </c>
      <c r="J435">
        <v>1</v>
      </c>
      <c r="K435">
        <v>162.13</v>
      </c>
      <c r="L435" t="s">
        <v>675</v>
      </c>
      <c r="M435" t="s">
        <v>680</v>
      </c>
      <c r="N435" t="s">
        <v>684</v>
      </c>
      <c r="O435" t="s">
        <v>687</v>
      </c>
      <c r="P435" t="s">
        <v>697</v>
      </c>
      <c r="Q435" s="6">
        <f>marketingdata[[#This Row],[Clicks]]/marketingdata[[#This Row],[Impressions]]</f>
        <v>5.1025544230527242E-2</v>
      </c>
      <c r="R435" s="6">
        <f>marketingdata[[#This Row],[Conversions]]/marketingdata[[#This Row],[Leads]]</f>
        <v>3.5714285714285712E-2</v>
      </c>
      <c r="S435">
        <f>marketingdata[[#This Row],[Ad_Spend (£)]]/marketingdata[[#This Row],[Leads]]</f>
        <v>3.1742857142857139</v>
      </c>
      <c r="T435">
        <f>marketingdata[[#This Row],[Revenue (£)]]/marketingdata[[#This Row],[Ad_Spend (£)]]</f>
        <v>1.8241449144914492</v>
      </c>
      <c r="U435" t="str">
        <f>TEXT(marketingdata[[#This Row],[Date]],"mmm")</f>
        <v>May</v>
      </c>
    </row>
    <row r="436" spans="1:21" x14ac:dyDescent="0.3">
      <c r="A436" s="2">
        <v>45777</v>
      </c>
      <c r="B436" t="s">
        <v>21</v>
      </c>
      <c r="C436" t="s">
        <v>451</v>
      </c>
      <c r="D436" t="s">
        <v>655</v>
      </c>
      <c r="E436" t="s">
        <v>666</v>
      </c>
      <c r="F436">
        <v>178.82</v>
      </c>
      <c r="G436">
        <v>11975</v>
      </c>
      <c r="H436">
        <v>252</v>
      </c>
      <c r="I436">
        <v>39</v>
      </c>
      <c r="J436">
        <v>4</v>
      </c>
      <c r="K436">
        <v>756.09</v>
      </c>
      <c r="L436" t="s">
        <v>675</v>
      </c>
      <c r="M436" t="s">
        <v>676</v>
      </c>
      <c r="N436" t="s">
        <v>681</v>
      </c>
      <c r="O436" t="s">
        <v>687</v>
      </c>
      <c r="P436" t="s">
        <v>696</v>
      </c>
      <c r="Q436" s="6">
        <f>marketingdata[[#This Row],[Clicks]]/marketingdata[[#This Row],[Impressions]]</f>
        <v>2.1043841336116909E-2</v>
      </c>
      <c r="R436" s="6">
        <f>marketingdata[[#This Row],[Conversions]]/marketingdata[[#This Row],[Leads]]</f>
        <v>0.10256410256410256</v>
      </c>
      <c r="S436">
        <f>marketingdata[[#This Row],[Ad_Spend (£)]]/marketingdata[[#This Row],[Leads]]</f>
        <v>4.5851282051282052</v>
      </c>
      <c r="T436">
        <f>marketingdata[[#This Row],[Revenue (£)]]/marketingdata[[#This Row],[Ad_Spend (£)]]</f>
        <v>4.2282183200984234</v>
      </c>
      <c r="U436" t="str">
        <f>TEXT(marketingdata[[#This Row],[Date]],"mmm")</f>
        <v>Apr</v>
      </c>
    </row>
    <row r="437" spans="1:21" x14ac:dyDescent="0.3">
      <c r="A437" s="2">
        <v>45831</v>
      </c>
      <c r="B437" t="s">
        <v>24</v>
      </c>
      <c r="C437" t="s">
        <v>452</v>
      </c>
      <c r="D437" t="s">
        <v>655</v>
      </c>
      <c r="E437" t="s">
        <v>667</v>
      </c>
      <c r="F437">
        <v>281.24</v>
      </c>
      <c r="G437">
        <v>6613</v>
      </c>
      <c r="H437">
        <v>189</v>
      </c>
      <c r="I437">
        <v>20</v>
      </c>
      <c r="J437">
        <v>18</v>
      </c>
      <c r="K437">
        <v>3552.01</v>
      </c>
      <c r="L437" t="s">
        <v>673</v>
      </c>
      <c r="M437" t="s">
        <v>677</v>
      </c>
      <c r="N437" t="s">
        <v>684</v>
      </c>
      <c r="O437" t="s">
        <v>692</v>
      </c>
      <c r="P437" t="s">
        <v>698</v>
      </c>
      <c r="Q437" s="6">
        <f>marketingdata[[#This Row],[Clicks]]/marketingdata[[#This Row],[Impressions]]</f>
        <v>2.858006955995766E-2</v>
      </c>
      <c r="R437" s="6">
        <f>marketingdata[[#This Row],[Conversions]]/marketingdata[[#This Row],[Leads]]</f>
        <v>0.9</v>
      </c>
      <c r="S437">
        <f>marketingdata[[#This Row],[Ad_Spend (£)]]/marketingdata[[#This Row],[Leads]]</f>
        <v>14.062000000000001</v>
      </c>
      <c r="T437">
        <f>marketingdata[[#This Row],[Revenue (£)]]/marketingdata[[#This Row],[Ad_Spend (£)]]</f>
        <v>12.629817949082634</v>
      </c>
      <c r="U437" t="str">
        <f>TEXT(marketingdata[[#This Row],[Date]],"mmm")</f>
        <v>Jun</v>
      </c>
    </row>
    <row r="438" spans="1:21" x14ac:dyDescent="0.3">
      <c r="A438" s="2">
        <v>45829</v>
      </c>
      <c r="B438" t="s">
        <v>21</v>
      </c>
      <c r="C438" t="s">
        <v>453</v>
      </c>
      <c r="D438" t="s">
        <v>654</v>
      </c>
      <c r="E438" t="s">
        <v>657</v>
      </c>
      <c r="F438">
        <v>284.04000000000002</v>
      </c>
      <c r="G438">
        <v>4838</v>
      </c>
      <c r="H438">
        <v>276</v>
      </c>
      <c r="I438">
        <v>19</v>
      </c>
      <c r="J438">
        <v>16</v>
      </c>
      <c r="K438">
        <v>874.91</v>
      </c>
      <c r="L438" t="s">
        <v>671</v>
      </c>
      <c r="M438" t="s">
        <v>677</v>
      </c>
      <c r="N438" t="s">
        <v>683</v>
      </c>
      <c r="O438" t="s">
        <v>693</v>
      </c>
      <c r="P438" t="s">
        <v>695</v>
      </c>
      <c r="Q438" s="6">
        <f>marketingdata[[#This Row],[Clicks]]/marketingdata[[#This Row],[Impressions]]</f>
        <v>5.7048367093840431E-2</v>
      </c>
      <c r="R438" s="6">
        <f>marketingdata[[#This Row],[Conversions]]/marketingdata[[#This Row],[Leads]]</f>
        <v>0.84210526315789469</v>
      </c>
      <c r="S438">
        <f>marketingdata[[#This Row],[Ad_Spend (£)]]/marketingdata[[#This Row],[Leads]]</f>
        <v>14.949473684210528</v>
      </c>
      <c r="T438">
        <f>marketingdata[[#This Row],[Revenue (£)]]/marketingdata[[#This Row],[Ad_Spend (£)]]</f>
        <v>3.0802351781439232</v>
      </c>
      <c r="U438" t="str">
        <f>TEXT(marketingdata[[#This Row],[Date]],"mmm")</f>
        <v>Jun</v>
      </c>
    </row>
    <row r="439" spans="1:21" x14ac:dyDescent="0.3">
      <c r="A439" s="2">
        <v>45804</v>
      </c>
      <c r="B439" t="s">
        <v>20</v>
      </c>
      <c r="C439" t="s">
        <v>454</v>
      </c>
      <c r="D439" t="s">
        <v>654</v>
      </c>
      <c r="E439" t="s">
        <v>658</v>
      </c>
      <c r="F439">
        <v>163.34</v>
      </c>
      <c r="G439">
        <v>24751</v>
      </c>
      <c r="H439">
        <v>2278</v>
      </c>
      <c r="I439">
        <v>31</v>
      </c>
      <c r="J439">
        <v>5</v>
      </c>
      <c r="K439">
        <v>633.02</v>
      </c>
      <c r="L439" t="s">
        <v>672</v>
      </c>
      <c r="M439" t="s">
        <v>678</v>
      </c>
      <c r="N439" t="s">
        <v>684</v>
      </c>
      <c r="O439" t="s">
        <v>685</v>
      </c>
      <c r="P439" t="s">
        <v>696</v>
      </c>
      <c r="Q439" s="6">
        <f>marketingdata[[#This Row],[Clicks]]/marketingdata[[#This Row],[Impressions]]</f>
        <v>9.2036685386449033E-2</v>
      </c>
      <c r="R439" s="6">
        <f>marketingdata[[#This Row],[Conversions]]/marketingdata[[#This Row],[Leads]]</f>
        <v>0.16129032258064516</v>
      </c>
      <c r="S439">
        <f>marketingdata[[#This Row],[Ad_Spend (£)]]/marketingdata[[#This Row],[Leads]]</f>
        <v>5.2690322580645166</v>
      </c>
      <c r="T439">
        <f>marketingdata[[#This Row],[Revenue (£)]]/marketingdata[[#This Row],[Ad_Spend (£)]]</f>
        <v>3.8754744704297783</v>
      </c>
      <c r="U439" t="str">
        <f>TEXT(marketingdata[[#This Row],[Date]],"mmm")</f>
        <v>May</v>
      </c>
    </row>
    <row r="440" spans="1:21" x14ac:dyDescent="0.3">
      <c r="A440" s="2">
        <v>45806</v>
      </c>
      <c r="B440" t="s">
        <v>21</v>
      </c>
      <c r="C440" t="s">
        <v>455</v>
      </c>
      <c r="D440" t="s">
        <v>654</v>
      </c>
      <c r="E440" t="s">
        <v>667</v>
      </c>
      <c r="F440">
        <v>80.02</v>
      </c>
      <c r="G440">
        <v>6055</v>
      </c>
      <c r="H440">
        <v>373</v>
      </c>
      <c r="I440">
        <v>21</v>
      </c>
      <c r="J440">
        <v>7</v>
      </c>
      <c r="K440">
        <v>868.21</v>
      </c>
      <c r="L440" t="s">
        <v>674</v>
      </c>
      <c r="M440" t="s">
        <v>677</v>
      </c>
      <c r="N440" t="s">
        <v>681</v>
      </c>
      <c r="O440" t="s">
        <v>693</v>
      </c>
      <c r="P440" t="s">
        <v>696</v>
      </c>
      <c r="Q440" s="6">
        <f>marketingdata[[#This Row],[Clicks]]/marketingdata[[#This Row],[Impressions]]</f>
        <v>6.1601981833195707E-2</v>
      </c>
      <c r="R440" s="6">
        <f>marketingdata[[#This Row],[Conversions]]/marketingdata[[#This Row],[Leads]]</f>
        <v>0.33333333333333331</v>
      </c>
      <c r="S440">
        <f>marketingdata[[#This Row],[Ad_Spend (£)]]/marketingdata[[#This Row],[Leads]]</f>
        <v>3.8104761904761904</v>
      </c>
      <c r="T440">
        <f>marketingdata[[#This Row],[Revenue (£)]]/marketingdata[[#This Row],[Ad_Spend (£)]]</f>
        <v>10.849912521869534</v>
      </c>
      <c r="U440" t="str">
        <f>TEXT(marketingdata[[#This Row],[Date]],"mmm")</f>
        <v>May</v>
      </c>
    </row>
    <row r="441" spans="1:21" x14ac:dyDescent="0.3">
      <c r="A441" s="2">
        <v>45754</v>
      </c>
      <c r="B441" t="s">
        <v>20</v>
      </c>
      <c r="C441" t="s">
        <v>456</v>
      </c>
      <c r="D441" t="s">
        <v>654</v>
      </c>
      <c r="E441" t="s">
        <v>664</v>
      </c>
      <c r="F441">
        <v>34.65</v>
      </c>
      <c r="G441">
        <v>21509</v>
      </c>
      <c r="H441">
        <v>1800</v>
      </c>
      <c r="I441">
        <v>29</v>
      </c>
      <c r="J441">
        <v>4</v>
      </c>
      <c r="K441">
        <v>476.07</v>
      </c>
      <c r="L441" t="s">
        <v>674</v>
      </c>
      <c r="M441" t="s">
        <v>678</v>
      </c>
      <c r="N441" t="s">
        <v>683</v>
      </c>
      <c r="O441" t="s">
        <v>686</v>
      </c>
      <c r="P441" t="s">
        <v>697</v>
      </c>
      <c r="Q441" s="6">
        <f>marketingdata[[#This Row],[Clicks]]/marketingdata[[#This Row],[Impressions]]</f>
        <v>8.3685898926030969E-2</v>
      </c>
      <c r="R441" s="6">
        <f>marketingdata[[#This Row],[Conversions]]/marketingdata[[#This Row],[Leads]]</f>
        <v>0.13793103448275862</v>
      </c>
      <c r="S441">
        <f>marketingdata[[#This Row],[Ad_Spend (£)]]/marketingdata[[#This Row],[Leads]]</f>
        <v>1.1948275862068964</v>
      </c>
      <c r="T441">
        <f>marketingdata[[#This Row],[Revenue (£)]]/marketingdata[[#This Row],[Ad_Spend (£)]]</f>
        <v>13.73939393939394</v>
      </c>
      <c r="U441" t="str">
        <f>TEXT(marketingdata[[#This Row],[Date]],"mmm")</f>
        <v>Apr</v>
      </c>
    </row>
    <row r="442" spans="1:21" x14ac:dyDescent="0.3">
      <c r="A442" s="2">
        <v>45830</v>
      </c>
      <c r="B442" t="s">
        <v>22</v>
      </c>
      <c r="C442" t="s">
        <v>457</v>
      </c>
      <c r="D442" t="s">
        <v>654</v>
      </c>
      <c r="E442" t="s">
        <v>667</v>
      </c>
      <c r="F442">
        <v>199.55</v>
      </c>
      <c r="G442">
        <v>28653</v>
      </c>
      <c r="H442">
        <v>2623</v>
      </c>
      <c r="I442">
        <v>24</v>
      </c>
      <c r="J442">
        <v>14</v>
      </c>
      <c r="K442">
        <v>2092.0300000000002</v>
      </c>
      <c r="L442" t="s">
        <v>675</v>
      </c>
      <c r="M442" t="s">
        <v>677</v>
      </c>
      <c r="N442" t="s">
        <v>682</v>
      </c>
      <c r="O442" t="s">
        <v>693</v>
      </c>
      <c r="P442" t="s">
        <v>698</v>
      </c>
      <c r="Q442" s="6">
        <f>marketingdata[[#This Row],[Clicks]]/marketingdata[[#This Row],[Impressions]]</f>
        <v>9.1543642899521868E-2</v>
      </c>
      <c r="R442" s="6">
        <f>marketingdata[[#This Row],[Conversions]]/marketingdata[[#This Row],[Leads]]</f>
        <v>0.58333333333333337</v>
      </c>
      <c r="S442">
        <f>marketingdata[[#This Row],[Ad_Spend (£)]]/marketingdata[[#This Row],[Leads]]</f>
        <v>8.3145833333333332</v>
      </c>
      <c r="T442">
        <f>marketingdata[[#This Row],[Revenue (£)]]/marketingdata[[#This Row],[Ad_Spend (£)]]</f>
        <v>10.483738411425708</v>
      </c>
      <c r="U442" t="str">
        <f>TEXT(marketingdata[[#This Row],[Date]],"mmm")</f>
        <v>Jun</v>
      </c>
    </row>
    <row r="443" spans="1:21" x14ac:dyDescent="0.3">
      <c r="A443" s="2">
        <v>45768</v>
      </c>
      <c r="B443" t="s">
        <v>24</v>
      </c>
      <c r="C443" t="s">
        <v>458</v>
      </c>
      <c r="D443" t="s">
        <v>654</v>
      </c>
      <c r="E443" t="s">
        <v>667</v>
      </c>
      <c r="F443">
        <v>110.76</v>
      </c>
      <c r="G443">
        <v>4703</v>
      </c>
      <c r="H443">
        <v>365</v>
      </c>
      <c r="I443">
        <v>32</v>
      </c>
      <c r="J443">
        <v>25</v>
      </c>
      <c r="K443">
        <v>2534.73</v>
      </c>
      <c r="L443" t="s">
        <v>675</v>
      </c>
      <c r="M443" t="s">
        <v>677</v>
      </c>
      <c r="N443" t="s">
        <v>682</v>
      </c>
      <c r="O443" t="s">
        <v>694</v>
      </c>
      <c r="P443" t="s">
        <v>698</v>
      </c>
      <c r="Q443" s="6">
        <f>marketingdata[[#This Row],[Clicks]]/marketingdata[[#This Row],[Impressions]]</f>
        <v>7.7610036147140127E-2</v>
      </c>
      <c r="R443" s="6">
        <f>marketingdata[[#This Row],[Conversions]]/marketingdata[[#This Row],[Leads]]</f>
        <v>0.78125</v>
      </c>
      <c r="S443">
        <f>marketingdata[[#This Row],[Ad_Spend (£)]]/marketingdata[[#This Row],[Leads]]</f>
        <v>3.4612500000000002</v>
      </c>
      <c r="T443">
        <f>marketingdata[[#This Row],[Revenue (£)]]/marketingdata[[#This Row],[Ad_Spend (£)]]</f>
        <v>22.884886240520043</v>
      </c>
      <c r="U443" t="str">
        <f>TEXT(marketingdata[[#This Row],[Date]],"mmm")</f>
        <v>Apr</v>
      </c>
    </row>
    <row r="444" spans="1:21" x14ac:dyDescent="0.3">
      <c r="A444" s="2">
        <v>45837</v>
      </c>
      <c r="B444" t="s">
        <v>20</v>
      </c>
      <c r="C444" t="s">
        <v>459</v>
      </c>
      <c r="D444" t="s">
        <v>654</v>
      </c>
      <c r="E444" t="s">
        <v>661</v>
      </c>
      <c r="F444">
        <v>138.56</v>
      </c>
      <c r="G444">
        <v>19799</v>
      </c>
      <c r="H444">
        <v>533</v>
      </c>
      <c r="I444">
        <v>34</v>
      </c>
      <c r="J444">
        <v>5</v>
      </c>
      <c r="K444">
        <v>830.05</v>
      </c>
      <c r="L444" t="s">
        <v>674</v>
      </c>
      <c r="M444" t="s">
        <v>677</v>
      </c>
      <c r="N444" t="s">
        <v>683</v>
      </c>
      <c r="O444" t="s">
        <v>694</v>
      </c>
      <c r="P444" t="s">
        <v>698</v>
      </c>
      <c r="Q444" s="6">
        <f>marketingdata[[#This Row],[Clicks]]/marketingdata[[#This Row],[Impressions]]</f>
        <v>2.6920551543007223E-2</v>
      </c>
      <c r="R444" s="6">
        <f>marketingdata[[#This Row],[Conversions]]/marketingdata[[#This Row],[Leads]]</f>
        <v>0.14705882352941177</v>
      </c>
      <c r="S444">
        <f>marketingdata[[#This Row],[Ad_Spend (£)]]/marketingdata[[#This Row],[Leads]]</f>
        <v>4.0752941176470587</v>
      </c>
      <c r="T444">
        <f>marketingdata[[#This Row],[Revenue (£)]]/marketingdata[[#This Row],[Ad_Spend (£)]]</f>
        <v>5.9905456120092371</v>
      </c>
      <c r="U444" t="str">
        <f>TEXT(marketingdata[[#This Row],[Date]],"mmm")</f>
        <v>Jun</v>
      </c>
    </row>
    <row r="445" spans="1:21" x14ac:dyDescent="0.3">
      <c r="A445" s="2">
        <v>45821</v>
      </c>
      <c r="B445" t="s">
        <v>22</v>
      </c>
      <c r="C445" t="s">
        <v>460</v>
      </c>
      <c r="D445" t="s">
        <v>655</v>
      </c>
      <c r="E445" t="s">
        <v>656</v>
      </c>
      <c r="F445">
        <v>117.41</v>
      </c>
      <c r="G445">
        <v>21726</v>
      </c>
      <c r="H445">
        <v>1072</v>
      </c>
      <c r="I445">
        <v>11</v>
      </c>
      <c r="J445">
        <v>10</v>
      </c>
      <c r="K445">
        <v>1976.17</v>
      </c>
      <c r="L445" t="s">
        <v>673</v>
      </c>
      <c r="M445" t="s">
        <v>676</v>
      </c>
      <c r="N445" t="s">
        <v>682</v>
      </c>
      <c r="O445" t="s">
        <v>687</v>
      </c>
      <c r="P445" t="s">
        <v>699</v>
      </c>
      <c r="Q445" s="6">
        <f>marketingdata[[#This Row],[Clicks]]/marketingdata[[#This Row],[Impressions]]</f>
        <v>4.9341802448679001E-2</v>
      </c>
      <c r="R445" s="6">
        <f>marketingdata[[#This Row],[Conversions]]/marketingdata[[#This Row],[Leads]]</f>
        <v>0.90909090909090906</v>
      </c>
      <c r="S445">
        <f>marketingdata[[#This Row],[Ad_Spend (£)]]/marketingdata[[#This Row],[Leads]]</f>
        <v>10.673636363636364</v>
      </c>
      <c r="T445">
        <f>marketingdata[[#This Row],[Revenue (£)]]/marketingdata[[#This Row],[Ad_Spend (£)]]</f>
        <v>16.83136019078443</v>
      </c>
      <c r="U445" t="str">
        <f>TEXT(marketingdata[[#This Row],[Date]],"mmm")</f>
        <v>Jun</v>
      </c>
    </row>
    <row r="446" spans="1:21" x14ac:dyDescent="0.3">
      <c r="A446" s="2">
        <v>45807</v>
      </c>
      <c r="B446" t="s">
        <v>22</v>
      </c>
      <c r="C446" t="s">
        <v>461</v>
      </c>
      <c r="D446" t="s">
        <v>654</v>
      </c>
      <c r="E446" t="s">
        <v>666</v>
      </c>
      <c r="F446">
        <v>31.68</v>
      </c>
      <c r="G446">
        <v>25417</v>
      </c>
      <c r="H446">
        <v>1566</v>
      </c>
      <c r="I446">
        <v>38</v>
      </c>
      <c r="J446">
        <v>25</v>
      </c>
      <c r="K446">
        <v>4562.24</v>
      </c>
      <c r="L446" t="s">
        <v>671</v>
      </c>
      <c r="M446" t="s">
        <v>676</v>
      </c>
      <c r="N446" t="s">
        <v>682</v>
      </c>
      <c r="O446" t="s">
        <v>690</v>
      </c>
      <c r="P446" t="s">
        <v>696</v>
      </c>
      <c r="Q446" s="6">
        <f>marketingdata[[#This Row],[Clicks]]/marketingdata[[#This Row],[Impressions]]</f>
        <v>6.1612306723846245E-2</v>
      </c>
      <c r="R446" s="6">
        <f>marketingdata[[#This Row],[Conversions]]/marketingdata[[#This Row],[Leads]]</f>
        <v>0.65789473684210531</v>
      </c>
      <c r="S446">
        <f>marketingdata[[#This Row],[Ad_Spend (£)]]/marketingdata[[#This Row],[Leads]]</f>
        <v>0.83368421052631581</v>
      </c>
      <c r="T446">
        <f>marketingdata[[#This Row],[Revenue (£)]]/marketingdata[[#This Row],[Ad_Spend (£)]]</f>
        <v>144.01010101010101</v>
      </c>
      <c r="U446" t="str">
        <f>TEXT(marketingdata[[#This Row],[Date]],"mmm")</f>
        <v>May</v>
      </c>
    </row>
    <row r="447" spans="1:21" x14ac:dyDescent="0.3">
      <c r="A447" s="2">
        <v>45765</v>
      </c>
      <c r="B447" t="s">
        <v>22</v>
      </c>
      <c r="C447" t="s">
        <v>462</v>
      </c>
      <c r="D447" t="s">
        <v>655</v>
      </c>
      <c r="E447" t="s">
        <v>659</v>
      </c>
      <c r="F447">
        <v>187.52</v>
      </c>
      <c r="G447">
        <v>15174</v>
      </c>
      <c r="H447">
        <v>1235</v>
      </c>
      <c r="I447">
        <v>42</v>
      </c>
      <c r="J447">
        <v>29</v>
      </c>
      <c r="K447">
        <v>3665.17</v>
      </c>
      <c r="L447" t="s">
        <v>672</v>
      </c>
      <c r="M447" t="s">
        <v>679</v>
      </c>
      <c r="N447" t="s">
        <v>682</v>
      </c>
      <c r="O447" t="s">
        <v>691</v>
      </c>
      <c r="P447" t="s">
        <v>696</v>
      </c>
      <c r="Q447" s="6">
        <f>marketingdata[[#This Row],[Clicks]]/marketingdata[[#This Row],[Impressions]]</f>
        <v>8.1389218399894561E-2</v>
      </c>
      <c r="R447" s="6">
        <f>marketingdata[[#This Row],[Conversions]]/marketingdata[[#This Row],[Leads]]</f>
        <v>0.69047619047619047</v>
      </c>
      <c r="S447">
        <f>marketingdata[[#This Row],[Ad_Spend (£)]]/marketingdata[[#This Row],[Leads]]</f>
        <v>4.4647619047619047</v>
      </c>
      <c r="T447">
        <f>marketingdata[[#This Row],[Revenue (£)]]/marketingdata[[#This Row],[Ad_Spend (£)]]</f>
        <v>19.54548848122867</v>
      </c>
      <c r="U447" t="str">
        <f>TEXT(marketingdata[[#This Row],[Date]],"mmm")</f>
        <v>Apr</v>
      </c>
    </row>
    <row r="448" spans="1:21" x14ac:dyDescent="0.3">
      <c r="A448" s="2">
        <v>45837</v>
      </c>
      <c r="B448" t="s">
        <v>23</v>
      </c>
      <c r="C448" t="s">
        <v>340</v>
      </c>
      <c r="D448" t="s">
        <v>655</v>
      </c>
      <c r="E448" t="s">
        <v>663</v>
      </c>
      <c r="F448">
        <v>58.68</v>
      </c>
      <c r="G448">
        <v>1249</v>
      </c>
      <c r="H448">
        <v>69</v>
      </c>
      <c r="I448">
        <v>47</v>
      </c>
      <c r="J448">
        <v>31</v>
      </c>
      <c r="K448">
        <v>4479.59</v>
      </c>
      <c r="L448" t="s">
        <v>674</v>
      </c>
      <c r="M448" t="s">
        <v>680</v>
      </c>
      <c r="N448" t="s">
        <v>683</v>
      </c>
      <c r="O448" t="s">
        <v>690</v>
      </c>
      <c r="P448" t="s">
        <v>695</v>
      </c>
      <c r="Q448" s="6">
        <f>marketingdata[[#This Row],[Clicks]]/marketingdata[[#This Row],[Impressions]]</f>
        <v>5.5244195356285025E-2</v>
      </c>
      <c r="R448" s="6">
        <f>marketingdata[[#This Row],[Conversions]]/marketingdata[[#This Row],[Leads]]</f>
        <v>0.65957446808510634</v>
      </c>
      <c r="S448">
        <f>marketingdata[[#This Row],[Ad_Spend (£)]]/marketingdata[[#This Row],[Leads]]</f>
        <v>1.2485106382978723</v>
      </c>
      <c r="T448">
        <f>marketingdata[[#This Row],[Revenue (£)]]/marketingdata[[#This Row],[Ad_Spend (£)]]</f>
        <v>76.339297886843909</v>
      </c>
      <c r="U448" t="str">
        <f>TEXT(marketingdata[[#This Row],[Date]],"mmm")</f>
        <v>Jun</v>
      </c>
    </row>
    <row r="449" spans="1:21" x14ac:dyDescent="0.3">
      <c r="A449" s="2">
        <v>45761</v>
      </c>
      <c r="B449" t="s">
        <v>23</v>
      </c>
      <c r="C449" t="s">
        <v>463</v>
      </c>
      <c r="D449" t="s">
        <v>654</v>
      </c>
      <c r="E449" t="s">
        <v>669</v>
      </c>
      <c r="F449">
        <v>212.27</v>
      </c>
      <c r="G449">
        <v>29336</v>
      </c>
      <c r="H449">
        <v>1376</v>
      </c>
      <c r="I449">
        <v>40</v>
      </c>
      <c r="J449">
        <v>31</v>
      </c>
      <c r="K449">
        <v>2043.96</v>
      </c>
      <c r="L449" t="s">
        <v>673</v>
      </c>
      <c r="M449" t="s">
        <v>676</v>
      </c>
      <c r="N449" t="s">
        <v>681</v>
      </c>
      <c r="O449" t="s">
        <v>691</v>
      </c>
      <c r="P449" t="s">
        <v>696</v>
      </c>
      <c r="Q449" s="6">
        <f>marketingdata[[#This Row],[Clicks]]/marketingdata[[#This Row],[Impressions]]</f>
        <v>4.690482683392419E-2</v>
      </c>
      <c r="R449" s="6">
        <f>marketingdata[[#This Row],[Conversions]]/marketingdata[[#This Row],[Leads]]</f>
        <v>0.77500000000000002</v>
      </c>
      <c r="S449">
        <f>marketingdata[[#This Row],[Ad_Spend (£)]]/marketingdata[[#This Row],[Leads]]</f>
        <v>5.3067500000000001</v>
      </c>
      <c r="T449">
        <f>marketingdata[[#This Row],[Revenue (£)]]/marketingdata[[#This Row],[Ad_Spend (£)]]</f>
        <v>9.6290573326423896</v>
      </c>
      <c r="U449" t="str">
        <f>TEXT(marketingdata[[#This Row],[Date]],"mmm")</f>
        <v>Apr</v>
      </c>
    </row>
    <row r="450" spans="1:21" x14ac:dyDescent="0.3">
      <c r="A450" s="2">
        <v>45786</v>
      </c>
      <c r="B450" t="s">
        <v>22</v>
      </c>
      <c r="C450" t="s">
        <v>464</v>
      </c>
      <c r="D450" t="s">
        <v>655</v>
      </c>
      <c r="E450" t="s">
        <v>660</v>
      </c>
      <c r="F450">
        <v>35.380000000000003</v>
      </c>
      <c r="G450">
        <v>24036</v>
      </c>
      <c r="H450">
        <v>496</v>
      </c>
      <c r="I450">
        <v>48</v>
      </c>
      <c r="J450">
        <v>42</v>
      </c>
      <c r="K450">
        <v>3151.68</v>
      </c>
      <c r="L450" t="s">
        <v>673</v>
      </c>
      <c r="M450" t="s">
        <v>678</v>
      </c>
      <c r="N450" t="s">
        <v>684</v>
      </c>
      <c r="O450" t="s">
        <v>687</v>
      </c>
      <c r="P450" t="s">
        <v>695</v>
      </c>
      <c r="Q450" s="6">
        <f>marketingdata[[#This Row],[Clicks]]/marketingdata[[#This Row],[Impressions]]</f>
        <v>2.0635713097021134E-2</v>
      </c>
      <c r="R450" s="6">
        <f>marketingdata[[#This Row],[Conversions]]/marketingdata[[#This Row],[Leads]]</f>
        <v>0.875</v>
      </c>
      <c r="S450">
        <f>marketingdata[[#This Row],[Ad_Spend (£)]]/marketingdata[[#This Row],[Leads]]</f>
        <v>0.73708333333333342</v>
      </c>
      <c r="T450">
        <f>marketingdata[[#This Row],[Revenue (£)]]/marketingdata[[#This Row],[Ad_Spend (£)]]</f>
        <v>89.08083663086488</v>
      </c>
      <c r="U450" t="str">
        <f>TEXT(marketingdata[[#This Row],[Date]],"mmm")</f>
        <v>May</v>
      </c>
    </row>
    <row r="451" spans="1:21" x14ac:dyDescent="0.3">
      <c r="A451" s="2">
        <v>45816</v>
      </c>
      <c r="B451" t="s">
        <v>22</v>
      </c>
      <c r="C451" t="s">
        <v>465</v>
      </c>
      <c r="D451" t="s">
        <v>655</v>
      </c>
      <c r="E451" t="s">
        <v>668</v>
      </c>
      <c r="F451">
        <v>87.19</v>
      </c>
      <c r="G451">
        <v>17144</v>
      </c>
      <c r="H451">
        <v>1022</v>
      </c>
      <c r="I451">
        <v>49</v>
      </c>
      <c r="J451">
        <v>3</v>
      </c>
      <c r="K451">
        <v>318.95</v>
      </c>
      <c r="L451" t="s">
        <v>671</v>
      </c>
      <c r="M451" t="s">
        <v>680</v>
      </c>
      <c r="N451" t="s">
        <v>683</v>
      </c>
      <c r="O451" t="s">
        <v>685</v>
      </c>
      <c r="P451" t="s">
        <v>696</v>
      </c>
      <c r="Q451" s="6">
        <f>marketingdata[[#This Row],[Clicks]]/marketingdata[[#This Row],[Impressions]]</f>
        <v>5.9612692487167523E-2</v>
      </c>
      <c r="R451" s="6">
        <f>marketingdata[[#This Row],[Conversions]]/marketingdata[[#This Row],[Leads]]</f>
        <v>6.1224489795918366E-2</v>
      </c>
      <c r="S451">
        <f>marketingdata[[#This Row],[Ad_Spend (£)]]/marketingdata[[#This Row],[Leads]]</f>
        <v>1.7793877551020407</v>
      </c>
      <c r="T451">
        <f>marketingdata[[#This Row],[Revenue (£)]]/marketingdata[[#This Row],[Ad_Spend (£)]]</f>
        <v>3.6581029934625531</v>
      </c>
      <c r="U451" t="str">
        <f>TEXT(marketingdata[[#This Row],[Date]],"mmm")</f>
        <v>Jun</v>
      </c>
    </row>
    <row r="452" spans="1:21" x14ac:dyDescent="0.3">
      <c r="A452" s="2">
        <v>45767</v>
      </c>
      <c r="B452" t="s">
        <v>24</v>
      </c>
      <c r="C452" t="s">
        <v>466</v>
      </c>
      <c r="D452" t="s">
        <v>655</v>
      </c>
      <c r="E452" t="s">
        <v>662</v>
      </c>
      <c r="F452">
        <v>203.77</v>
      </c>
      <c r="G452">
        <v>8774</v>
      </c>
      <c r="H452">
        <v>123</v>
      </c>
      <c r="I452">
        <v>24</v>
      </c>
      <c r="J452">
        <v>17</v>
      </c>
      <c r="K452">
        <v>3238.13</v>
      </c>
      <c r="L452" t="s">
        <v>671</v>
      </c>
      <c r="M452" t="s">
        <v>679</v>
      </c>
      <c r="N452" t="s">
        <v>681</v>
      </c>
      <c r="O452" t="s">
        <v>690</v>
      </c>
      <c r="P452" t="s">
        <v>696</v>
      </c>
      <c r="Q452" s="6">
        <f>marketingdata[[#This Row],[Clicks]]/marketingdata[[#This Row],[Impressions]]</f>
        <v>1.4018691588785047E-2</v>
      </c>
      <c r="R452" s="6">
        <f>marketingdata[[#This Row],[Conversions]]/marketingdata[[#This Row],[Leads]]</f>
        <v>0.70833333333333337</v>
      </c>
      <c r="S452">
        <f>marketingdata[[#This Row],[Ad_Spend (£)]]/marketingdata[[#This Row],[Leads]]</f>
        <v>8.4904166666666665</v>
      </c>
      <c r="T452">
        <f>marketingdata[[#This Row],[Revenue (£)]]/marketingdata[[#This Row],[Ad_Spend (£)]]</f>
        <v>15.89110271384404</v>
      </c>
      <c r="U452" t="str">
        <f>TEXT(marketingdata[[#This Row],[Date]],"mmm")</f>
        <v>Apr</v>
      </c>
    </row>
    <row r="453" spans="1:21" x14ac:dyDescent="0.3">
      <c r="A453" s="2">
        <v>45778</v>
      </c>
      <c r="B453" t="s">
        <v>24</v>
      </c>
      <c r="C453" t="s">
        <v>467</v>
      </c>
      <c r="D453" t="s">
        <v>654</v>
      </c>
      <c r="E453" t="s">
        <v>661</v>
      </c>
      <c r="F453">
        <v>166.98</v>
      </c>
      <c r="G453">
        <v>18228</v>
      </c>
      <c r="H453">
        <v>1016</v>
      </c>
      <c r="I453">
        <v>36</v>
      </c>
      <c r="J453">
        <v>1</v>
      </c>
      <c r="K453">
        <v>178.6</v>
      </c>
      <c r="L453" t="s">
        <v>673</v>
      </c>
      <c r="M453" t="s">
        <v>677</v>
      </c>
      <c r="N453" t="s">
        <v>683</v>
      </c>
      <c r="O453" t="s">
        <v>687</v>
      </c>
      <c r="P453" t="s">
        <v>695</v>
      </c>
      <c r="Q453" s="6">
        <f>marketingdata[[#This Row],[Clicks]]/marketingdata[[#This Row],[Impressions]]</f>
        <v>5.5738424402018871E-2</v>
      </c>
      <c r="R453" s="6">
        <f>marketingdata[[#This Row],[Conversions]]/marketingdata[[#This Row],[Leads]]</f>
        <v>2.7777777777777776E-2</v>
      </c>
      <c r="S453">
        <f>marketingdata[[#This Row],[Ad_Spend (£)]]/marketingdata[[#This Row],[Leads]]</f>
        <v>4.6383333333333328</v>
      </c>
      <c r="T453">
        <f>marketingdata[[#This Row],[Revenue (£)]]/marketingdata[[#This Row],[Ad_Spend (£)]]</f>
        <v>1.0695891723559707</v>
      </c>
      <c r="U453" t="str">
        <f>TEXT(marketingdata[[#This Row],[Date]],"mmm")</f>
        <v>May</v>
      </c>
    </row>
    <row r="454" spans="1:21" x14ac:dyDescent="0.3">
      <c r="A454" s="2">
        <v>45833</v>
      </c>
      <c r="B454" t="s">
        <v>24</v>
      </c>
      <c r="C454" t="s">
        <v>468</v>
      </c>
      <c r="D454" t="s">
        <v>654</v>
      </c>
      <c r="E454" t="s">
        <v>662</v>
      </c>
      <c r="F454">
        <v>254.04</v>
      </c>
      <c r="G454">
        <v>9075</v>
      </c>
      <c r="H454">
        <v>309</v>
      </c>
      <c r="I454">
        <v>46</v>
      </c>
      <c r="J454">
        <v>2</v>
      </c>
      <c r="K454">
        <v>260.70999999999998</v>
      </c>
      <c r="L454" t="s">
        <v>675</v>
      </c>
      <c r="M454" t="s">
        <v>679</v>
      </c>
      <c r="N454" t="s">
        <v>684</v>
      </c>
      <c r="O454" t="s">
        <v>693</v>
      </c>
      <c r="P454" t="s">
        <v>699</v>
      </c>
      <c r="Q454" s="6">
        <f>marketingdata[[#This Row],[Clicks]]/marketingdata[[#This Row],[Impressions]]</f>
        <v>3.4049586776859507E-2</v>
      </c>
      <c r="R454" s="6">
        <f>marketingdata[[#This Row],[Conversions]]/marketingdata[[#This Row],[Leads]]</f>
        <v>4.3478260869565216E-2</v>
      </c>
      <c r="S454">
        <f>marketingdata[[#This Row],[Ad_Spend (£)]]/marketingdata[[#This Row],[Leads]]</f>
        <v>5.522608695652174</v>
      </c>
      <c r="T454">
        <f>marketingdata[[#This Row],[Revenue (£)]]/marketingdata[[#This Row],[Ad_Spend (£)]]</f>
        <v>1.0262557077625569</v>
      </c>
      <c r="U454" t="str">
        <f>TEXT(marketingdata[[#This Row],[Date]],"mmm")</f>
        <v>Jun</v>
      </c>
    </row>
    <row r="455" spans="1:21" x14ac:dyDescent="0.3">
      <c r="A455" s="2">
        <v>45778</v>
      </c>
      <c r="B455" t="s">
        <v>24</v>
      </c>
      <c r="C455" t="s">
        <v>469</v>
      </c>
      <c r="D455" t="s">
        <v>654</v>
      </c>
      <c r="E455" t="s">
        <v>657</v>
      </c>
      <c r="F455">
        <v>262.14</v>
      </c>
      <c r="G455">
        <v>1145</v>
      </c>
      <c r="H455">
        <v>102</v>
      </c>
      <c r="I455">
        <v>38</v>
      </c>
      <c r="J455">
        <v>5</v>
      </c>
      <c r="K455">
        <v>164.97</v>
      </c>
      <c r="L455" t="s">
        <v>674</v>
      </c>
      <c r="M455" t="s">
        <v>677</v>
      </c>
      <c r="N455" t="s">
        <v>683</v>
      </c>
      <c r="O455" t="s">
        <v>688</v>
      </c>
      <c r="P455" t="s">
        <v>699</v>
      </c>
      <c r="Q455" s="6">
        <f>marketingdata[[#This Row],[Clicks]]/marketingdata[[#This Row],[Impressions]]</f>
        <v>8.9082969432314404E-2</v>
      </c>
      <c r="R455" s="6">
        <f>marketingdata[[#This Row],[Conversions]]/marketingdata[[#This Row],[Leads]]</f>
        <v>0.13157894736842105</v>
      </c>
      <c r="S455">
        <f>marketingdata[[#This Row],[Ad_Spend (£)]]/marketingdata[[#This Row],[Leads]]</f>
        <v>6.898421052631579</v>
      </c>
      <c r="T455">
        <f>marketingdata[[#This Row],[Revenue (£)]]/marketingdata[[#This Row],[Ad_Spend (£)]]</f>
        <v>0.62932021057450216</v>
      </c>
      <c r="U455" t="str">
        <f>TEXT(marketingdata[[#This Row],[Date]],"mmm")</f>
        <v>May</v>
      </c>
    </row>
    <row r="456" spans="1:21" x14ac:dyDescent="0.3">
      <c r="A456" s="2">
        <v>45833</v>
      </c>
      <c r="B456" t="s">
        <v>24</v>
      </c>
      <c r="C456" t="s">
        <v>470</v>
      </c>
      <c r="D456" t="s">
        <v>654</v>
      </c>
      <c r="E456" t="s">
        <v>668</v>
      </c>
      <c r="F456">
        <v>199.56</v>
      </c>
      <c r="G456">
        <v>5706</v>
      </c>
      <c r="H456">
        <v>124</v>
      </c>
      <c r="I456">
        <v>49</v>
      </c>
      <c r="J456">
        <v>7</v>
      </c>
      <c r="K456">
        <v>365.57</v>
      </c>
      <c r="L456" t="s">
        <v>671</v>
      </c>
      <c r="M456" t="s">
        <v>680</v>
      </c>
      <c r="N456" t="s">
        <v>684</v>
      </c>
      <c r="O456" t="s">
        <v>689</v>
      </c>
      <c r="P456" t="s">
        <v>695</v>
      </c>
      <c r="Q456" s="6">
        <f>marketingdata[[#This Row],[Clicks]]/marketingdata[[#This Row],[Impressions]]</f>
        <v>2.1731510690501228E-2</v>
      </c>
      <c r="R456" s="6">
        <f>marketingdata[[#This Row],[Conversions]]/marketingdata[[#This Row],[Leads]]</f>
        <v>0.14285714285714285</v>
      </c>
      <c r="S456">
        <f>marketingdata[[#This Row],[Ad_Spend (£)]]/marketingdata[[#This Row],[Leads]]</f>
        <v>4.0726530612244902</v>
      </c>
      <c r="T456">
        <f>marketingdata[[#This Row],[Revenue (£)]]/marketingdata[[#This Row],[Ad_Spend (£)]]</f>
        <v>1.8318801362998596</v>
      </c>
      <c r="U456" t="str">
        <f>TEXT(marketingdata[[#This Row],[Date]],"mmm")</f>
        <v>Jun</v>
      </c>
    </row>
    <row r="457" spans="1:21" x14ac:dyDescent="0.3">
      <c r="A457" s="2">
        <v>45831</v>
      </c>
      <c r="B457" t="s">
        <v>22</v>
      </c>
      <c r="C457" t="s">
        <v>471</v>
      </c>
      <c r="D457" t="s">
        <v>655</v>
      </c>
      <c r="E457" t="s">
        <v>657</v>
      </c>
      <c r="F457">
        <v>253.01</v>
      </c>
      <c r="G457">
        <v>23165</v>
      </c>
      <c r="H457">
        <v>823</v>
      </c>
      <c r="I457">
        <v>25</v>
      </c>
      <c r="J457">
        <v>16</v>
      </c>
      <c r="K457">
        <v>1280.8800000000001</v>
      </c>
      <c r="L457" t="s">
        <v>675</v>
      </c>
      <c r="M457" t="s">
        <v>677</v>
      </c>
      <c r="N457" t="s">
        <v>681</v>
      </c>
      <c r="O457" t="s">
        <v>694</v>
      </c>
      <c r="P457" t="s">
        <v>698</v>
      </c>
      <c r="Q457" s="6">
        <f>marketingdata[[#This Row],[Clicks]]/marketingdata[[#This Row],[Impressions]]</f>
        <v>3.5527735808331531E-2</v>
      </c>
      <c r="R457" s="6">
        <f>marketingdata[[#This Row],[Conversions]]/marketingdata[[#This Row],[Leads]]</f>
        <v>0.64</v>
      </c>
      <c r="S457">
        <f>marketingdata[[#This Row],[Ad_Spend (£)]]/marketingdata[[#This Row],[Leads]]</f>
        <v>10.1204</v>
      </c>
      <c r="T457">
        <f>marketingdata[[#This Row],[Revenue (£)]]/marketingdata[[#This Row],[Ad_Spend (£)]]</f>
        <v>5.0625666969685001</v>
      </c>
      <c r="U457" t="str">
        <f>TEXT(marketingdata[[#This Row],[Date]],"mmm")</f>
        <v>Jun</v>
      </c>
    </row>
    <row r="458" spans="1:21" x14ac:dyDescent="0.3">
      <c r="A458" s="2">
        <v>45748</v>
      </c>
      <c r="B458" t="s">
        <v>20</v>
      </c>
      <c r="C458" t="s">
        <v>472</v>
      </c>
      <c r="D458" t="s">
        <v>655</v>
      </c>
      <c r="E458" t="s">
        <v>666</v>
      </c>
      <c r="F458">
        <v>76.75</v>
      </c>
      <c r="G458">
        <v>6404</v>
      </c>
      <c r="H458">
        <v>633</v>
      </c>
      <c r="I458">
        <v>35</v>
      </c>
      <c r="J458">
        <v>23</v>
      </c>
      <c r="K458">
        <v>2398.5500000000002</v>
      </c>
      <c r="L458" t="s">
        <v>672</v>
      </c>
      <c r="M458" t="s">
        <v>676</v>
      </c>
      <c r="N458" t="s">
        <v>681</v>
      </c>
      <c r="O458" t="s">
        <v>687</v>
      </c>
      <c r="P458" t="s">
        <v>698</v>
      </c>
      <c r="Q458" s="6">
        <f>marketingdata[[#This Row],[Clicks]]/marketingdata[[#This Row],[Impressions]]</f>
        <v>9.8844472204871955E-2</v>
      </c>
      <c r="R458" s="6">
        <f>marketingdata[[#This Row],[Conversions]]/marketingdata[[#This Row],[Leads]]</f>
        <v>0.65714285714285714</v>
      </c>
      <c r="S458">
        <f>marketingdata[[#This Row],[Ad_Spend (£)]]/marketingdata[[#This Row],[Leads]]</f>
        <v>2.1928571428571431</v>
      </c>
      <c r="T458">
        <f>marketingdata[[#This Row],[Revenue (£)]]/marketingdata[[#This Row],[Ad_Spend (£)]]</f>
        <v>31.251465798045604</v>
      </c>
      <c r="U458" t="str">
        <f>TEXT(marketingdata[[#This Row],[Date]],"mmm")</f>
        <v>Apr</v>
      </c>
    </row>
    <row r="459" spans="1:21" x14ac:dyDescent="0.3">
      <c r="A459" s="2">
        <v>45768</v>
      </c>
      <c r="B459" t="s">
        <v>23</v>
      </c>
      <c r="C459" t="s">
        <v>473</v>
      </c>
      <c r="D459" t="s">
        <v>655</v>
      </c>
      <c r="E459" t="s">
        <v>660</v>
      </c>
      <c r="F459">
        <v>148.86000000000001</v>
      </c>
      <c r="G459">
        <v>18339</v>
      </c>
      <c r="H459">
        <v>196</v>
      </c>
      <c r="I459">
        <v>13</v>
      </c>
      <c r="J459">
        <v>10</v>
      </c>
      <c r="K459">
        <v>325.75</v>
      </c>
      <c r="L459" t="s">
        <v>674</v>
      </c>
      <c r="M459" t="s">
        <v>678</v>
      </c>
      <c r="N459" t="s">
        <v>684</v>
      </c>
      <c r="O459" t="s">
        <v>691</v>
      </c>
      <c r="P459" t="s">
        <v>697</v>
      </c>
      <c r="Q459" s="6">
        <f>marketingdata[[#This Row],[Clicks]]/marketingdata[[#This Row],[Impressions]]</f>
        <v>1.0687605649162987E-2</v>
      </c>
      <c r="R459" s="6">
        <f>marketingdata[[#This Row],[Conversions]]/marketingdata[[#This Row],[Leads]]</f>
        <v>0.76923076923076927</v>
      </c>
      <c r="S459">
        <f>marketingdata[[#This Row],[Ad_Spend (£)]]/marketingdata[[#This Row],[Leads]]</f>
        <v>11.450769230769232</v>
      </c>
      <c r="T459">
        <f>marketingdata[[#This Row],[Revenue (£)]]/marketingdata[[#This Row],[Ad_Spend (£)]]</f>
        <v>2.1882977294101837</v>
      </c>
      <c r="U459" t="str">
        <f>TEXT(marketingdata[[#This Row],[Date]],"mmm")</f>
        <v>Apr</v>
      </c>
    </row>
    <row r="460" spans="1:21" x14ac:dyDescent="0.3">
      <c r="A460" s="2">
        <v>45802</v>
      </c>
      <c r="B460" t="s">
        <v>23</v>
      </c>
      <c r="C460" t="s">
        <v>474</v>
      </c>
      <c r="D460" t="s">
        <v>654</v>
      </c>
      <c r="E460" t="s">
        <v>659</v>
      </c>
      <c r="F460">
        <v>166.48</v>
      </c>
      <c r="G460">
        <v>2508</v>
      </c>
      <c r="H460">
        <v>85</v>
      </c>
      <c r="I460">
        <v>19</v>
      </c>
      <c r="J460">
        <v>2</v>
      </c>
      <c r="K460">
        <v>73.23</v>
      </c>
      <c r="L460" t="s">
        <v>671</v>
      </c>
      <c r="M460" t="s">
        <v>679</v>
      </c>
      <c r="N460" t="s">
        <v>682</v>
      </c>
      <c r="O460" t="s">
        <v>692</v>
      </c>
      <c r="P460" t="s">
        <v>698</v>
      </c>
      <c r="Q460" s="6">
        <f>marketingdata[[#This Row],[Clicks]]/marketingdata[[#This Row],[Impressions]]</f>
        <v>3.3891547049441785E-2</v>
      </c>
      <c r="R460" s="6">
        <f>marketingdata[[#This Row],[Conversions]]/marketingdata[[#This Row],[Leads]]</f>
        <v>0.10526315789473684</v>
      </c>
      <c r="S460">
        <f>marketingdata[[#This Row],[Ad_Spend (£)]]/marketingdata[[#This Row],[Leads]]</f>
        <v>8.7621052631578937</v>
      </c>
      <c r="T460">
        <f>marketingdata[[#This Row],[Revenue (£)]]/marketingdata[[#This Row],[Ad_Spend (£)]]</f>
        <v>0.43987265737626147</v>
      </c>
      <c r="U460" t="str">
        <f>TEXT(marketingdata[[#This Row],[Date]],"mmm")</f>
        <v>May</v>
      </c>
    </row>
    <row r="461" spans="1:21" x14ac:dyDescent="0.3">
      <c r="A461" s="2">
        <v>45766</v>
      </c>
      <c r="B461" t="s">
        <v>23</v>
      </c>
      <c r="C461" t="s">
        <v>475</v>
      </c>
      <c r="D461" t="s">
        <v>654</v>
      </c>
      <c r="E461" t="s">
        <v>663</v>
      </c>
      <c r="F461">
        <v>68.930000000000007</v>
      </c>
      <c r="G461">
        <v>19059</v>
      </c>
      <c r="H461">
        <v>624</v>
      </c>
      <c r="I461">
        <v>28</v>
      </c>
      <c r="J461">
        <v>17</v>
      </c>
      <c r="K461">
        <v>968.82</v>
      </c>
      <c r="L461" t="s">
        <v>675</v>
      </c>
      <c r="M461" t="s">
        <v>680</v>
      </c>
      <c r="N461" t="s">
        <v>683</v>
      </c>
      <c r="O461" t="s">
        <v>688</v>
      </c>
      <c r="P461" t="s">
        <v>698</v>
      </c>
      <c r="Q461" s="6">
        <f>marketingdata[[#This Row],[Clicks]]/marketingdata[[#This Row],[Impressions]]</f>
        <v>3.2740437588540845E-2</v>
      </c>
      <c r="R461" s="6">
        <f>marketingdata[[#This Row],[Conversions]]/marketingdata[[#This Row],[Leads]]</f>
        <v>0.6071428571428571</v>
      </c>
      <c r="S461">
        <f>marketingdata[[#This Row],[Ad_Spend (£)]]/marketingdata[[#This Row],[Leads]]</f>
        <v>2.4617857142857145</v>
      </c>
      <c r="T461">
        <f>marketingdata[[#This Row],[Revenue (£)]]/marketingdata[[#This Row],[Ad_Spend (£)]]</f>
        <v>14.055128391121427</v>
      </c>
      <c r="U461" t="str">
        <f>TEXT(marketingdata[[#This Row],[Date]],"mmm")</f>
        <v>Apr</v>
      </c>
    </row>
    <row r="462" spans="1:21" x14ac:dyDescent="0.3">
      <c r="A462" s="2">
        <v>45820</v>
      </c>
      <c r="B462" t="s">
        <v>23</v>
      </c>
      <c r="C462" t="s">
        <v>476</v>
      </c>
      <c r="D462" t="s">
        <v>655</v>
      </c>
      <c r="E462" t="s">
        <v>665</v>
      </c>
      <c r="F462">
        <v>113.68</v>
      </c>
      <c r="G462">
        <v>18331</v>
      </c>
      <c r="H462">
        <v>691</v>
      </c>
      <c r="I462">
        <v>46</v>
      </c>
      <c r="J462">
        <v>34</v>
      </c>
      <c r="K462">
        <v>2440.8200000000002</v>
      </c>
      <c r="L462" t="s">
        <v>672</v>
      </c>
      <c r="M462" t="s">
        <v>680</v>
      </c>
      <c r="N462" t="s">
        <v>684</v>
      </c>
      <c r="O462" t="s">
        <v>693</v>
      </c>
      <c r="P462" t="s">
        <v>697</v>
      </c>
      <c r="Q462" s="6">
        <f>marketingdata[[#This Row],[Clicks]]/marketingdata[[#This Row],[Impressions]]</f>
        <v>3.7695706726310618E-2</v>
      </c>
      <c r="R462" s="6">
        <f>marketingdata[[#This Row],[Conversions]]/marketingdata[[#This Row],[Leads]]</f>
        <v>0.73913043478260865</v>
      </c>
      <c r="S462">
        <f>marketingdata[[#This Row],[Ad_Spend (£)]]/marketingdata[[#This Row],[Leads]]</f>
        <v>2.471304347826087</v>
      </c>
      <c r="T462">
        <f>marketingdata[[#This Row],[Revenue (£)]]/marketingdata[[#This Row],[Ad_Spend (£)]]</f>
        <v>21.470971147079521</v>
      </c>
      <c r="U462" t="str">
        <f>TEXT(marketingdata[[#This Row],[Date]],"mmm")</f>
        <v>Jun</v>
      </c>
    </row>
    <row r="463" spans="1:21" x14ac:dyDescent="0.3">
      <c r="A463" s="2">
        <v>45750</v>
      </c>
      <c r="B463" t="s">
        <v>22</v>
      </c>
      <c r="C463" t="s">
        <v>477</v>
      </c>
      <c r="D463" t="s">
        <v>654</v>
      </c>
      <c r="E463" t="s">
        <v>660</v>
      </c>
      <c r="F463">
        <v>81.31</v>
      </c>
      <c r="G463">
        <v>13298</v>
      </c>
      <c r="H463">
        <v>925</v>
      </c>
      <c r="I463">
        <v>11</v>
      </c>
      <c r="J463">
        <v>7</v>
      </c>
      <c r="K463">
        <v>1147.3499999999999</v>
      </c>
      <c r="L463" t="s">
        <v>671</v>
      </c>
      <c r="M463" t="s">
        <v>678</v>
      </c>
      <c r="N463" t="s">
        <v>684</v>
      </c>
      <c r="O463" t="s">
        <v>686</v>
      </c>
      <c r="P463" t="s">
        <v>699</v>
      </c>
      <c r="Q463" s="6">
        <f>marketingdata[[#This Row],[Clicks]]/marketingdata[[#This Row],[Impressions]]</f>
        <v>6.9559332230410595E-2</v>
      </c>
      <c r="R463" s="6">
        <f>marketingdata[[#This Row],[Conversions]]/marketingdata[[#This Row],[Leads]]</f>
        <v>0.63636363636363635</v>
      </c>
      <c r="S463">
        <f>marketingdata[[#This Row],[Ad_Spend (£)]]/marketingdata[[#This Row],[Leads]]</f>
        <v>7.3918181818181816</v>
      </c>
      <c r="T463">
        <f>marketingdata[[#This Row],[Revenue (£)]]/marketingdata[[#This Row],[Ad_Spend (£)]]</f>
        <v>14.110810478415937</v>
      </c>
      <c r="U463" t="str">
        <f>TEXT(marketingdata[[#This Row],[Date]],"mmm")</f>
        <v>Apr</v>
      </c>
    </row>
    <row r="464" spans="1:21" x14ac:dyDescent="0.3">
      <c r="A464" s="2">
        <v>45815</v>
      </c>
      <c r="B464" t="s">
        <v>20</v>
      </c>
      <c r="C464" t="s">
        <v>478</v>
      </c>
      <c r="D464" t="s">
        <v>654</v>
      </c>
      <c r="E464" t="s">
        <v>665</v>
      </c>
      <c r="F464">
        <v>185.61</v>
      </c>
      <c r="G464">
        <v>1700</v>
      </c>
      <c r="H464">
        <v>52</v>
      </c>
      <c r="I464">
        <v>15</v>
      </c>
      <c r="J464">
        <v>1</v>
      </c>
      <c r="K464">
        <v>141.74</v>
      </c>
      <c r="L464" t="s">
        <v>675</v>
      </c>
      <c r="M464" t="s">
        <v>680</v>
      </c>
      <c r="N464" t="s">
        <v>683</v>
      </c>
      <c r="O464" t="s">
        <v>691</v>
      </c>
      <c r="P464" t="s">
        <v>695</v>
      </c>
      <c r="Q464" s="6">
        <f>marketingdata[[#This Row],[Clicks]]/marketingdata[[#This Row],[Impressions]]</f>
        <v>3.0588235294117649E-2</v>
      </c>
      <c r="R464" s="6">
        <f>marketingdata[[#This Row],[Conversions]]/marketingdata[[#This Row],[Leads]]</f>
        <v>6.6666666666666666E-2</v>
      </c>
      <c r="S464">
        <f>marketingdata[[#This Row],[Ad_Spend (£)]]/marketingdata[[#This Row],[Leads]]</f>
        <v>12.374000000000001</v>
      </c>
      <c r="T464">
        <f>marketingdata[[#This Row],[Revenue (£)]]/marketingdata[[#This Row],[Ad_Spend (£)]]</f>
        <v>0.76364420020473034</v>
      </c>
      <c r="U464" t="str">
        <f>TEXT(marketingdata[[#This Row],[Date]],"mmm")</f>
        <v>Jun</v>
      </c>
    </row>
    <row r="465" spans="1:21" x14ac:dyDescent="0.3">
      <c r="A465" s="2">
        <v>45789</v>
      </c>
      <c r="B465" t="s">
        <v>22</v>
      </c>
      <c r="C465" t="s">
        <v>479</v>
      </c>
      <c r="D465" t="s">
        <v>654</v>
      </c>
      <c r="E465" t="s">
        <v>663</v>
      </c>
      <c r="F465">
        <v>255.38</v>
      </c>
      <c r="G465">
        <v>2070</v>
      </c>
      <c r="H465">
        <v>138</v>
      </c>
      <c r="I465">
        <v>42</v>
      </c>
      <c r="J465">
        <v>34</v>
      </c>
      <c r="K465">
        <v>3364.78</v>
      </c>
      <c r="L465" t="s">
        <v>673</v>
      </c>
      <c r="M465" t="s">
        <v>680</v>
      </c>
      <c r="N465" t="s">
        <v>683</v>
      </c>
      <c r="O465" t="s">
        <v>690</v>
      </c>
      <c r="P465" t="s">
        <v>695</v>
      </c>
      <c r="Q465" s="6">
        <f>marketingdata[[#This Row],[Clicks]]/marketingdata[[#This Row],[Impressions]]</f>
        <v>6.6666666666666666E-2</v>
      </c>
      <c r="R465" s="6">
        <f>marketingdata[[#This Row],[Conversions]]/marketingdata[[#This Row],[Leads]]</f>
        <v>0.80952380952380953</v>
      </c>
      <c r="S465">
        <f>marketingdata[[#This Row],[Ad_Spend (£)]]/marketingdata[[#This Row],[Leads]]</f>
        <v>6.0804761904761904</v>
      </c>
      <c r="T465">
        <f>marketingdata[[#This Row],[Revenue (£)]]/marketingdata[[#This Row],[Ad_Spend (£)]]</f>
        <v>13.175581486412407</v>
      </c>
      <c r="U465" t="str">
        <f>TEXT(marketingdata[[#This Row],[Date]],"mmm")</f>
        <v>May</v>
      </c>
    </row>
    <row r="466" spans="1:21" x14ac:dyDescent="0.3">
      <c r="A466" s="2">
        <v>45773</v>
      </c>
      <c r="B466" t="s">
        <v>20</v>
      </c>
      <c r="C466" t="s">
        <v>480</v>
      </c>
      <c r="D466" t="s">
        <v>655</v>
      </c>
      <c r="E466" t="s">
        <v>660</v>
      </c>
      <c r="F466">
        <v>75.39</v>
      </c>
      <c r="G466">
        <v>18961</v>
      </c>
      <c r="H466">
        <v>1703</v>
      </c>
      <c r="I466">
        <v>13</v>
      </c>
      <c r="J466">
        <v>12</v>
      </c>
      <c r="K466">
        <v>642.82000000000005</v>
      </c>
      <c r="L466" t="s">
        <v>674</v>
      </c>
      <c r="M466" t="s">
        <v>678</v>
      </c>
      <c r="N466" t="s">
        <v>682</v>
      </c>
      <c r="O466" t="s">
        <v>693</v>
      </c>
      <c r="P466" t="s">
        <v>698</v>
      </c>
      <c r="Q466" s="6">
        <f>marketingdata[[#This Row],[Clicks]]/marketingdata[[#This Row],[Impressions]]</f>
        <v>8.9815937977954743E-2</v>
      </c>
      <c r="R466" s="6">
        <f>marketingdata[[#This Row],[Conversions]]/marketingdata[[#This Row],[Leads]]</f>
        <v>0.92307692307692313</v>
      </c>
      <c r="S466">
        <f>marketingdata[[#This Row],[Ad_Spend (£)]]/marketingdata[[#This Row],[Leads]]</f>
        <v>5.7992307692307694</v>
      </c>
      <c r="T466">
        <f>marketingdata[[#This Row],[Revenue (£)]]/marketingdata[[#This Row],[Ad_Spend (£)]]</f>
        <v>8.5265950391298588</v>
      </c>
      <c r="U466" t="str">
        <f>TEXT(marketingdata[[#This Row],[Date]],"mmm")</f>
        <v>Apr</v>
      </c>
    </row>
    <row r="467" spans="1:21" x14ac:dyDescent="0.3">
      <c r="A467" s="2">
        <v>45818</v>
      </c>
      <c r="B467" t="s">
        <v>22</v>
      </c>
      <c r="C467" t="s">
        <v>481</v>
      </c>
      <c r="D467" t="s">
        <v>655</v>
      </c>
      <c r="E467" t="s">
        <v>664</v>
      </c>
      <c r="F467">
        <v>193.93</v>
      </c>
      <c r="G467">
        <v>15595</v>
      </c>
      <c r="H467">
        <v>1536</v>
      </c>
      <c r="I467">
        <v>20</v>
      </c>
      <c r="J467">
        <v>6</v>
      </c>
      <c r="K467">
        <v>992.5</v>
      </c>
      <c r="L467" t="s">
        <v>675</v>
      </c>
      <c r="M467" t="s">
        <v>678</v>
      </c>
      <c r="N467" t="s">
        <v>681</v>
      </c>
      <c r="O467" t="s">
        <v>687</v>
      </c>
      <c r="P467" t="s">
        <v>696</v>
      </c>
      <c r="Q467" s="6">
        <f>marketingdata[[#This Row],[Clicks]]/marketingdata[[#This Row],[Impressions]]</f>
        <v>9.8493106764988778E-2</v>
      </c>
      <c r="R467" s="6">
        <f>marketingdata[[#This Row],[Conversions]]/marketingdata[[#This Row],[Leads]]</f>
        <v>0.3</v>
      </c>
      <c r="S467">
        <f>marketingdata[[#This Row],[Ad_Spend (£)]]/marketingdata[[#This Row],[Leads]]</f>
        <v>9.6965000000000003</v>
      </c>
      <c r="T467">
        <f>marketingdata[[#This Row],[Revenue (£)]]/marketingdata[[#This Row],[Ad_Spend (£)]]</f>
        <v>5.1178260196978291</v>
      </c>
      <c r="U467" t="str">
        <f>TEXT(marketingdata[[#This Row],[Date]],"mmm")</f>
        <v>Jun</v>
      </c>
    </row>
    <row r="468" spans="1:21" x14ac:dyDescent="0.3">
      <c r="A468" s="2">
        <v>45802</v>
      </c>
      <c r="B468" t="s">
        <v>20</v>
      </c>
      <c r="C468" t="s">
        <v>482</v>
      </c>
      <c r="D468" t="s">
        <v>654</v>
      </c>
      <c r="E468" t="s">
        <v>661</v>
      </c>
      <c r="F468">
        <v>24.83</v>
      </c>
      <c r="G468">
        <v>8306</v>
      </c>
      <c r="H468">
        <v>418</v>
      </c>
      <c r="I468">
        <v>40</v>
      </c>
      <c r="J468">
        <v>40</v>
      </c>
      <c r="K468">
        <v>5810.41</v>
      </c>
      <c r="L468" t="s">
        <v>672</v>
      </c>
      <c r="M468" t="s">
        <v>677</v>
      </c>
      <c r="N468" t="s">
        <v>683</v>
      </c>
      <c r="O468" t="s">
        <v>692</v>
      </c>
      <c r="P468" t="s">
        <v>697</v>
      </c>
      <c r="Q468" s="6">
        <f>marketingdata[[#This Row],[Clicks]]/marketingdata[[#This Row],[Impressions]]</f>
        <v>5.0325066217192391E-2</v>
      </c>
      <c r="R468" s="6">
        <f>marketingdata[[#This Row],[Conversions]]/marketingdata[[#This Row],[Leads]]</f>
        <v>1</v>
      </c>
      <c r="S468">
        <f>marketingdata[[#This Row],[Ad_Spend (£)]]/marketingdata[[#This Row],[Leads]]</f>
        <v>0.62074999999999991</v>
      </c>
      <c r="T468">
        <f>marketingdata[[#This Row],[Revenue (£)]]/marketingdata[[#This Row],[Ad_Spend (£)]]</f>
        <v>234.00765203383006</v>
      </c>
      <c r="U468" t="str">
        <f>TEXT(marketingdata[[#This Row],[Date]],"mmm")</f>
        <v>May</v>
      </c>
    </row>
    <row r="469" spans="1:21" x14ac:dyDescent="0.3">
      <c r="A469" s="2">
        <v>45762</v>
      </c>
      <c r="B469" t="s">
        <v>21</v>
      </c>
      <c r="C469" t="s">
        <v>274</v>
      </c>
      <c r="D469" t="s">
        <v>654</v>
      </c>
      <c r="E469" t="s">
        <v>662</v>
      </c>
      <c r="F469">
        <v>200.2</v>
      </c>
      <c r="G469">
        <v>16064</v>
      </c>
      <c r="H469">
        <v>478</v>
      </c>
      <c r="I469">
        <v>31</v>
      </c>
      <c r="J469">
        <v>22</v>
      </c>
      <c r="K469">
        <v>1429.35</v>
      </c>
      <c r="L469" t="s">
        <v>671</v>
      </c>
      <c r="M469" t="s">
        <v>679</v>
      </c>
      <c r="N469" t="s">
        <v>683</v>
      </c>
      <c r="O469" t="s">
        <v>692</v>
      </c>
      <c r="P469" t="s">
        <v>695</v>
      </c>
      <c r="Q469" s="6">
        <f>marketingdata[[#This Row],[Clicks]]/marketingdata[[#This Row],[Impressions]]</f>
        <v>2.9755976095617531E-2</v>
      </c>
      <c r="R469" s="6">
        <f>marketingdata[[#This Row],[Conversions]]/marketingdata[[#This Row],[Leads]]</f>
        <v>0.70967741935483875</v>
      </c>
      <c r="S469">
        <f>marketingdata[[#This Row],[Ad_Spend (£)]]/marketingdata[[#This Row],[Leads]]</f>
        <v>6.4580645161290322</v>
      </c>
      <c r="T469">
        <f>marketingdata[[#This Row],[Revenue (£)]]/marketingdata[[#This Row],[Ad_Spend (£)]]</f>
        <v>7.1396103896103895</v>
      </c>
      <c r="U469" t="str">
        <f>TEXT(marketingdata[[#This Row],[Date]],"mmm")</f>
        <v>Apr</v>
      </c>
    </row>
    <row r="470" spans="1:21" x14ac:dyDescent="0.3">
      <c r="A470" s="2">
        <v>45787</v>
      </c>
      <c r="B470" t="s">
        <v>20</v>
      </c>
      <c r="C470" t="s">
        <v>483</v>
      </c>
      <c r="D470" t="s">
        <v>655</v>
      </c>
      <c r="E470" t="s">
        <v>657</v>
      </c>
      <c r="F470">
        <v>252.34</v>
      </c>
      <c r="G470">
        <v>22072</v>
      </c>
      <c r="H470">
        <v>375</v>
      </c>
      <c r="I470">
        <v>42</v>
      </c>
      <c r="J470">
        <v>35</v>
      </c>
      <c r="K470">
        <v>2230.48</v>
      </c>
      <c r="L470" t="s">
        <v>672</v>
      </c>
      <c r="M470" t="s">
        <v>677</v>
      </c>
      <c r="N470" t="s">
        <v>681</v>
      </c>
      <c r="O470" t="s">
        <v>691</v>
      </c>
      <c r="P470" t="s">
        <v>698</v>
      </c>
      <c r="Q470" s="6">
        <f>marketingdata[[#This Row],[Clicks]]/marketingdata[[#This Row],[Impressions]]</f>
        <v>1.6989851395433127E-2</v>
      </c>
      <c r="R470" s="6">
        <f>marketingdata[[#This Row],[Conversions]]/marketingdata[[#This Row],[Leads]]</f>
        <v>0.83333333333333337</v>
      </c>
      <c r="S470">
        <f>marketingdata[[#This Row],[Ad_Spend (£)]]/marketingdata[[#This Row],[Leads]]</f>
        <v>6.0080952380952386</v>
      </c>
      <c r="T470">
        <f>marketingdata[[#This Row],[Revenue (£)]]/marketingdata[[#This Row],[Ad_Spend (£)]]</f>
        <v>8.8391852262819999</v>
      </c>
      <c r="U470" t="str">
        <f>TEXT(marketingdata[[#This Row],[Date]],"mmm")</f>
        <v>May</v>
      </c>
    </row>
    <row r="471" spans="1:21" x14ac:dyDescent="0.3">
      <c r="A471" s="2">
        <v>45824</v>
      </c>
      <c r="B471" t="s">
        <v>20</v>
      </c>
      <c r="C471" t="s">
        <v>484</v>
      </c>
      <c r="D471" t="s">
        <v>654</v>
      </c>
      <c r="E471" t="s">
        <v>668</v>
      </c>
      <c r="F471">
        <v>120.7</v>
      </c>
      <c r="G471">
        <v>19782</v>
      </c>
      <c r="H471">
        <v>1960</v>
      </c>
      <c r="I471">
        <v>12</v>
      </c>
      <c r="J471">
        <v>2</v>
      </c>
      <c r="K471">
        <v>101.86</v>
      </c>
      <c r="L471" t="s">
        <v>671</v>
      </c>
      <c r="M471" t="s">
        <v>680</v>
      </c>
      <c r="N471" t="s">
        <v>683</v>
      </c>
      <c r="O471" t="s">
        <v>693</v>
      </c>
      <c r="P471" t="s">
        <v>695</v>
      </c>
      <c r="Q471" s="6">
        <f>marketingdata[[#This Row],[Clicks]]/marketingdata[[#This Row],[Impressions]]</f>
        <v>9.9079971691436661E-2</v>
      </c>
      <c r="R471" s="6">
        <f>marketingdata[[#This Row],[Conversions]]/marketingdata[[#This Row],[Leads]]</f>
        <v>0.16666666666666666</v>
      </c>
      <c r="S471">
        <f>marketingdata[[#This Row],[Ad_Spend (£)]]/marketingdata[[#This Row],[Leads]]</f>
        <v>10.058333333333334</v>
      </c>
      <c r="T471">
        <f>marketingdata[[#This Row],[Revenue (£)]]/marketingdata[[#This Row],[Ad_Spend (£)]]</f>
        <v>0.84391052195526095</v>
      </c>
      <c r="U471" t="str">
        <f>TEXT(marketingdata[[#This Row],[Date]],"mmm")</f>
        <v>Jun</v>
      </c>
    </row>
    <row r="472" spans="1:21" x14ac:dyDescent="0.3">
      <c r="A472" s="2">
        <v>45811</v>
      </c>
      <c r="B472" t="s">
        <v>24</v>
      </c>
      <c r="C472" t="s">
        <v>485</v>
      </c>
      <c r="D472" t="s">
        <v>655</v>
      </c>
      <c r="E472" t="s">
        <v>666</v>
      </c>
      <c r="F472">
        <v>94.05</v>
      </c>
      <c r="G472">
        <v>5724</v>
      </c>
      <c r="H472">
        <v>110</v>
      </c>
      <c r="I472">
        <v>22</v>
      </c>
      <c r="J472">
        <v>14</v>
      </c>
      <c r="K472">
        <v>815.91</v>
      </c>
      <c r="L472" t="s">
        <v>671</v>
      </c>
      <c r="M472" t="s">
        <v>676</v>
      </c>
      <c r="N472" t="s">
        <v>683</v>
      </c>
      <c r="O472" t="s">
        <v>687</v>
      </c>
      <c r="P472" t="s">
        <v>698</v>
      </c>
      <c r="Q472" s="6">
        <f>marketingdata[[#This Row],[Clicks]]/marketingdata[[#This Row],[Impressions]]</f>
        <v>1.9217330538085255E-2</v>
      </c>
      <c r="R472" s="6">
        <f>marketingdata[[#This Row],[Conversions]]/marketingdata[[#This Row],[Leads]]</f>
        <v>0.63636363636363635</v>
      </c>
      <c r="S472">
        <f>marketingdata[[#This Row],[Ad_Spend (£)]]/marketingdata[[#This Row],[Leads]]</f>
        <v>4.2749999999999995</v>
      </c>
      <c r="T472">
        <f>marketingdata[[#This Row],[Revenue (£)]]/marketingdata[[#This Row],[Ad_Spend (£)]]</f>
        <v>8.6752791068580546</v>
      </c>
      <c r="U472" t="str">
        <f>TEXT(marketingdata[[#This Row],[Date]],"mmm")</f>
        <v>Jun</v>
      </c>
    </row>
    <row r="473" spans="1:21" x14ac:dyDescent="0.3">
      <c r="A473" s="2">
        <v>45815</v>
      </c>
      <c r="B473" t="s">
        <v>24</v>
      </c>
      <c r="C473" t="s">
        <v>486</v>
      </c>
      <c r="D473" t="s">
        <v>655</v>
      </c>
      <c r="E473" t="s">
        <v>663</v>
      </c>
      <c r="F473">
        <v>181.96</v>
      </c>
      <c r="G473">
        <v>21200</v>
      </c>
      <c r="H473">
        <v>615</v>
      </c>
      <c r="I473">
        <v>32</v>
      </c>
      <c r="J473">
        <v>1</v>
      </c>
      <c r="K473">
        <v>32.01</v>
      </c>
      <c r="L473" t="s">
        <v>675</v>
      </c>
      <c r="M473" t="s">
        <v>680</v>
      </c>
      <c r="N473" t="s">
        <v>683</v>
      </c>
      <c r="O473" t="s">
        <v>687</v>
      </c>
      <c r="P473" t="s">
        <v>699</v>
      </c>
      <c r="Q473" s="6">
        <f>marketingdata[[#This Row],[Clicks]]/marketingdata[[#This Row],[Impressions]]</f>
        <v>2.9009433962264151E-2</v>
      </c>
      <c r="R473" s="6">
        <f>marketingdata[[#This Row],[Conversions]]/marketingdata[[#This Row],[Leads]]</f>
        <v>3.125E-2</v>
      </c>
      <c r="S473">
        <f>marketingdata[[#This Row],[Ad_Spend (£)]]/marketingdata[[#This Row],[Leads]]</f>
        <v>5.6862500000000002</v>
      </c>
      <c r="T473">
        <f>marketingdata[[#This Row],[Revenue (£)]]/marketingdata[[#This Row],[Ad_Spend (£)]]</f>
        <v>0.17591778412837986</v>
      </c>
      <c r="U473" t="str">
        <f>TEXT(marketingdata[[#This Row],[Date]],"mmm")</f>
        <v>Jun</v>
      </c>
    </row>
    <row r="474" spans="1:21" x14ac:dyDescent="0.3">
      <c r="A474" s="2">
        <v>45831</v>
      </c>
      <c r="B474" t="s">
        <v>24</v>
      </c>
      <c r="C474" t="s">
        <v>487</v>
      </c>
      <c r="D474" t="s">
        <v>655</v>
      </c>
      <c r="E474" t="s">
        <v>662</v>
      </c>
      <c r="F474">
        <v>101.95</v>
      </c>
      <c r="G474">
        <v>8298</v>
      </c>
      <c r="H474">
        <v>799</v>
      </c>
      <c r="I474">
        <v>21</v>
      </c>
      <c r="J474">
        <v>5</v>
      </c>
      <c r="K474">
        <v>188.7</v>
      </c>
      <c r="L474" t="s">
        <v>675</v>
      </c>
      <c r="M474" t="s">
        <v>679</v>
      </c>
      <c r="N474" t="s">
        <v>684</v>
      </c>
      <c r="O474" t="s">
        <v>693</v>
      </c>
      <c r="P474" t="s">
        <v>698</v>
      </c>
      <c r="Q474" s="6">
        <f>marketingdata[[#This Row],[Clicks]]/marketingdata[[#This Row],[Impressions]]</f>
        <v>9.6288262231863098E-2</v>
      </c>
      <c r="R474" s="6">
        <f>marketingdata[[#This Row],[Conversions]]/marketingdata[[#This Row],[Leads]]</f>
        <v>0.23809523809523808</v>
      </c>
      <c r="S474">
        <f>marketingdata[[#This Row],[Ad_Spend (£)]]/marketingdata[[#This Row],[Leads]]</f>
        <v>4.8547619047619053</v>
      </c>
      <c r="T474">
        <f>marketingdata[[#This Row],[Revenue (£)]]/marketingdata[[#This Row],[Ad_Spend (£)]]</f>
        <v>1.8509073075036782</v>
      </c>
      <c r="U474" t="str">
        <f>TEXT(marketingdata[[#This Row],[Date]],"mmm")</f>
        <v>Jun</v>
      </c>
    </row>
    <row r="475" spans="1:21" x14ac:dyDescent="0.3">
      <c r="A475" s="2">
        <v>45781</v>
      </c>
      <c r="B475" t="s">
        <v>22</v>
      </c>
      <c r="C475" t="s">
        <v>131</v>
      </c>
      <c r="D475" t="s">
        <v>654</v>
      </c>
      <c r="E475" t="s">
        <v>667</v>
      </c>
      <c r="F475">
        <v>174.27</v>
      </c>
      <c r="G475">
        <v>22152</v>
      </c>
      <c r="H475">
        <v>2096</v>
      </c>
      <c r="I475">
        <v>19</v>
      </c>
      <c r="J475">
        <v>14</v>
      </c>
      <c r="K475">
        <v>1127.52</v>
      </c>
      <c r="L475" t="s">
        <v>671</v>
      </c>
      <c r="M475" t="s">
        <v>677</v>
      </c>
      <c r="N475" t="s">
        <v>684</v>
      </c>
      <c r="O475" t="s">
        <v>689</v>
      </c>
      <c r="P475" t="s">
        <v>695</v>
      </c>
      <c r="Q475" s="6">
        <f>marketingdata[[#This Row],[Clicks]]/marketingdata[[#This Row],[Impressions]]</f>
        <v>9.4618996027446736E-2</v>
      </c>
      <c r="R475" s="6">
        <f>marketingdata[[#This Row],[Conversions]]/marketingdata[[#This Row],[Leads]]</f>
        <v>0.73684210526315785</v>
      </c>
      <c r="S475">
        <f>marketingdata[[#This Row],[Ad_Spend (£)]]/marketingdata[[#This Row],[Leads]]</f>
        <v>9.1721052631578956</v>
      </c>
      <c r="T475">
        <f>marketingdata[[#This Row],[Revenue (£)]]/marketingdata[[#This Row],[Ad_Spend (£)]]</f>
        <v>6.4699604062661384</v>
      </c>
      <c r="U475" t="str">
        <f>TEXT(marketingdata[[#This Row],[Date]],"mmm")</f>
        <v>May</v>
      </c>
    </row>
    <row r="476" spans="1:21" x14ac:dyDescent="0.3">
      <c r="A476" s="2">
        <v>45758</v>
      </c>
      <c r="B476" t="s">
        <v>21</v>
      </c>
      <c r="C476" t="s">
        <v>488</v>
      </c>
      <c r="D476" t="s">
        <v>654</v>
      </c>
      <c r="E476" t="s">
        <v>667</v>
      </c>
      <c r="F476">
        <v>56.95</v>
      </c>
      <c r="G476">
        <v>11844</v>
      </c>
      <c r="H476">
        <v>118</v>
      </c>
      <c r="I476">
        <v>28</v>
      </c>
      <c r="J476">
        <v>22</v>
      </c>
      <c r="K476">
        <v>1156.75</v>
      </c>
      <c r="L476" t="s">
        <v>674</v>
      </c>
      <c r="M476" t="s">
        <v>677</v>
      </c>
      <c r="N476" t="s">
        <v>682</v>
      </c>
      <c r="O476" t="s">
        <v>694</v>
      </c>
      <c r="P476" t="s">
        <v>695</v>
      </c>
      <c r="Q476" s="6">
        <f>marketingdata[[#This Row],[Clicks]]/marketingdata[[#This Row],[Impressions]]</f>
        <v>9.9628503883823025E-3</v>
      </c>
      <c r="R476" s="6">
        <f>marketingdata[[#This Row],[Conversions]]/marketingdata[[#This Row],[Leads]]</f>
        <v>0.7857142857142857</v>
      </c>
      <c r="S476">
        <f>marketingdata[[#This Row],[Ad_Spend (£)]]/marketingdata[[#This Row],[Leads]]</f>
        <v>2.0339285714285715</v>
      </c>
      <c r="T476">
        <f>marketingdata[[#This Row],[Revenue (£)]]/marketingdata[[#This Row],[Ad_Spend (£)]]</f>
        <v>20.311676909569798</v>
      </c>
      <c r="U476" t="str">
        <f>TEXT(marketingdata[[#This Row],[Date]],"mmm")</f>
        <v>Apr</v>
      </c>
    </row>
    <row r="477" spans="1:21" x14ac:dyDescent="0.3">
      <c r="A477" s="2">
        <v>45774</v>
      </c>
      <c r="B477" t="s">
        <v>24</v>
      </c>
      <c r="C477" t="s">
        <v>489</v>
      </c>
      <c r="D477" t="s">
        <v>655</v>
      </c>
      <c r="E477" t="s">
        <v>657</v>
      </c>
      <c r="F477">
        <v>129.02000000000001</v>
      </c>
      <c r="G477">
        <v>28267</v>
      </c>
      <c r="H477">
        <v>842</v>
      </c>
      <c r="I477">
        <v>26</v>
      </c>
      <c r="J477">
        <v>18</v>
      </c>
      <c r="K477">
        <v>3016.26</v>
      </c>
      <c r="L477" t="s">
        <v>671</v>
      </c>
      <c r="M477" t="s">
        <v>677</v>
      </c>
      <c r="N477" t="s">
        <v>683</v>
      </c>
      <c r="O477" t="s">
        <v>693</v>
      </c>
      <c r="P477" t="s">
        <v>698</v>
      </c>
      <c r="Q477" s="6">
        <f>marketingdata[[#This Row],[Clicks]]/marketingdata[[#This Row],[Impressions]]</f>
        <v>2.9787384582728976E-2</v>
      </c>
      <c r="R477" s="6">
        <f>marketingdata[[#This Row],[Conversions]]/marketingdata[[#This Row],[Leads]]</f>
        <v>0.69230769230769229</v>
      </c>
      <c r="S477">
        <f>marketingdata[[#This Row],[Ad_Spend (£)]]/marketingdata[[#This Row],[Leads]]</f>
        <v>4.962307692307693</v>
      </c>
      <c r="T477">
        <f>marketingdata[[#This Row],[Revenue (£)]]/marketingdata[[#This Row],[Ad_Spend (£)]]</f>
        <v>23.378235932413578</v>
      </c>
      <c r="U477" t="str">
        <f>TEXT(marketingdata[[#This Row],[Date]],"mmm")</f>
        <v>Apr</v>
      </c>
    </row>
    <row r="478" spans="1:21" x14ac:dyDescent="0.3">
      <c r="A478" s="2">
        <v>45801</v>
      </c>
      <c r="B478" t="s">
        <v>22</v>
      </c>
      <c r="C478" t="s">
        <v>490</v>
      </c>
      <c r="D478" t="s">
        <v>655</v>
      </c>
      <c r="E478" t="s">
        <v>661</v>
      </c>
      <c r="F478">
        <v>235.23</v>
      </c>
      <c r="G478">
        <v>11281</v>
      </c>
      <c r="H478">
        <v>147</v>
      </c>
      <c r="I478">
        <v>29</v>
      </c>
      <c r="J478">
        <v>5</v>
      </c>
      <c r="K478">
        <v>282.98</v>
      </c>
      <c r="L478" t="s">
        <v>674</v>
      </c>
      <c r="M478" t="s">
        <v>677</v>
      </c>
      <c r="N478" t="s">
        <v>682</v>
      </c>
      <c r="O478" t="s">
        <v>689</v>
      </c>
      <c r="P478" t="s">
        <v>695</v>
      </c>
      <c r="Q478" s="6">
        <f>marketingdata[[#This Row],[Clicks]]/marketingdata[[#This Row],[Impressions]]</f>
        <v>1.3030759684425139E-2</v>
      </c>
      <c r="R478" s="6">
        <f>marketingdata[[#This Row],[Conversions]]/marketingdata[[#This Row],[Leads]]</f>
        <v>0.17241379310344829</v>
      </c>
      <c r="S478">
        <f>marketingdata[[#This Row],[Ad_Spend (£)]]/marketingdata[[#This Row],[Leads]]</f>
        <v>8.1113793103448266</v>
      </c>
      <c r="T478">
        <f>marketingdata[[#This Row],[Revenue (£)]]/marketingdata[[#This Row],[Ad_Spend (£)]]</f>
        <v>1.2029928155422354</v>
      </c>
      <c r="U478" t="str">
        <f>TEXT(marketingdata[[#This Row],[Date]],"mmm")</f>
        <v>May</v>
      </c>
    </row>
    <row r="479" spans="1:21" x14ac:dyDescent="0.3">
      <c r="A479" s="2">
        <v>45795</v>
      </c>
      <c r="B479" t="s">
        <v>20</v>
      </c>
      <c r="C479" t="s">
        <v>491</v>
      </c>
      <c r="D479" t="s">
        <v>655</v>
      </c>
      <c r="E479" t="s">
        <v>662</v>
      </c>
      <c r="F479">
        <v>95.76</v>
      </c>
      <c r="G479">
        <v>14398</v>
      </c>
      <c r="H479">
        <v>1124</v>
      </c>
      <c r="I479">
        <v>30</v>
      </c>
      <c r="J479">
        <v>15</v>
      </c>
      <c r="K479">
        <v>907</v>
      </c>
      <c r="L479" t="s">
        <v>675</v>
      </c>
      <c r="M479" t="s">
        <v>679</v>
      </c>
      <c r="N479" t="s">
        <v>682</v>
      </c>
      <c r="O479" t="s">
        <v>691</v>
      </c>
      <c r="P479" t="s">
        <v>695</v>
      </c>
      <c r="Q479" s="6">
        <f>marketingdata[[#This Row],[Clicks]]/marketingdata[[#This Row],[Impressions]]</f>
        <v>7.8066398110848728E-2</v>
      </c>
      <c r="R479" s="6">
        <f>marketingdata[[#This Row],[Conversions]]/marketingdata[[#This Row],[Leads]]</f>
        <v>0.5</v>
      </c>
      <c r="S479">
        <f>marketingdata[[#This Row],[Ad_Spend (£)]]/marketingdata[[#This Row],[Leads]]</f>
        <v>3.1920000000000002</v>
      </c>
      <c r="T479">
        <f>marketingdata[[#This Row],[Revenue (£)]]/marketingdata[[#This Row],[Ad_Spend (£)]]</f>
        <v>9.4715956558061816</v>
      </c>
      <c r="U479" t="str">
        <f>TEXT(marketingdata[[#This Row],[Date]],"mmm")</f>
        <v>May</v>
      </c>
    </row>
    <row r="480" spans="1:21" x14ac:dyDescent="0.3">
      <c r="A480" s="2">
        <v>45786</v>
      </c>
      <c r="B480" t="s">
        <v>24</v>
      </c>
      <c r="C480" t="s">
        <v>439</v>
      </c>
      <c r="D480" t="s">
        <v>654</v>
      </c>
      <c r="E480" t="s">
        <v>659</v>
      </c>
      <c r="F480">
        <v>268.27999999999997</v>
      </c>
      <c r="G480">
        <v>28690</v>
      </c>
      <c r="H480">
        <v>2862</v>
      </c>
      <c r="I480">
        <v>18</v>
      </c>
      <c r="J480">
        <v>18</v>
      </c>
      <c r="K480">
        <v>3171.43</v>
      </c>
      <c r="L480" t="s">
        <v>674</v>
      </c>
      <c r="M480" t="s">
        <v>679</v>
      </c>
      <c r="N480" t="s">
        <v>683</v>
      </c>
      <c r="O480" t="s">
        <v>689</v>
      </c>
      <c r="P480" t="s">
        <v>697</v>
      </c>
      <c r="Q480" s="6">
        <f>marketingdata[[#This Row],[Clicks]]/marketingdata[[#This Row],[Impressions]]</f>
        <v>9.9756012547926112E-2</v>
      </c>
      <c r="R480" s="6">
        <f>marketingdata[[#This Row],[Conversions]]/marketingdata[[#This Row],[Leads]]</f>
        <v>1</v>
      </c>
      <c r="S480">
        <f>marketingdata[[#This Row],[Ad_Spend (£)]]/marketingdata[[#This Row],[Leads]]</f>
        <v>14.904444444444444</v>
      </c>
      <c r="T480">
        <f>marketingdata[[#This Row],[Revenue (£)]]/marketingdata[[#This Row],[Ad_Spend (£)]]</f>
        <v>11.821343372595797</v>
      </c>
      <c r="U480" t="str">
        <f>TEXT(marketingdata[[#This Row],[Date]],"mmm")</f>
        <v>May</v>
      </c>
    </row>
    <row r="481" spans="1:21" x14ac:dyDescent="0.3">
      <c r="A481" s="2">
        <v>45821</v>
      </c>
      <c r="B481" t="s">
        <v>23</v>
      </c>
      <c r="C481" t="s">
        <v>492</v>
      </c>
      <c r="D481" t="s">
        <v>655</v>
      </c>
      <c r="E481" t="s">
        <v>666</v>
      </c>
      <c r="F481">
        <v>92.3</v>
      </c>
      <c r="G481">
        <v>23889</v>
      </c>
      <c r="H481">
        <v>158</v>
      </c>
      <c r="I481">
        <v>23</v>
      </c>
      <c r="J481">
        <v>19</v>
      </c>
      <c r="K481">
        <v>1117.24</v>
      </c>
      <c r="L481" t="s">
        <v>671</v>
      </c>
      <c r="M481" t="s">
        <v>676</v>
      </c>
      <c r="N481" t="s">
        <v>682</v>
      </c>
      <c r="O481" t="s">
        <v>685</v>
      </c>
      <c r="P481" t="s">
        <v>697</v>
      </c>
      <c r="Q481" s="6">
        <f>marketingdata[[#This Row],[Clicks]]/marketingdata[[#This Row],[Impressions]]</f>
        <v>6.6139227259408096E-3</v>
      </c>
      <c r="R481" s="6">
        <f>marketingdata[[#This Row],[Conversions]]/marketingdata[[#This Row],[Leads]]</f>
        <v>0.82608695652173914</v>
      </c>
      <c r="S481">
        <f>marketingdata[[#This Row],[Ad_Spend (£)]]/marketingdata[[#This Row],[Leads]]</f>
        <v>4.0130434782608697</v>
      </c>
      <c r="T481">
        <f>marketingdata[[#This Row],[Revenue (£)]]/marketingdata[[#This Row],[Ad_Spend (£)]]</f>
        <v>12.104442036836403</v>
      </c>
      <c r="U481" t="str">
        <f>TEXT(marketingdata[[#This Row],[Date]],"mmm")</f>
        <v>Jun</v>
      </c>
    </row>
    <row r="482" spans="1:21" x14ac:dyDescent="0.3">
      <c r="A482" s="2">
        <v>45811</v>
      </c>
      <c r="B482" t="s">
        <v>23</v>
      </c>
      <c r="C482" t="s">
        <v>493</v>
      </c>
      <c r="D482" t="s">
        <v>654</v>
      </c>
      <c r="E482" t="s">
        <v>665</v>
      </c>
      <c r="F482">
        <v>275.10000000000002</v>
      </c>
      <c r="G482">
        <v>28106</v>
      </c>
      <c r="H482">
        <v>1243</v>
      </c>
      <c r="I482">
        <v>34</v>
      </c>
      <c r="J482">
        <v>1</v>
      </c>
      <c r="K482">
        <v>114.12</v>
      </c>
      <c r="L482" t="s">
        <v>673</v>
      </c>
      <c r="M482" t="s">
        <v>680</v>
      </c>
      <c r="N482" t="s">
        <v>681</v>
      </c>
      <c r="O482" t="s">
        <v>691</v>
      </c>
      <c r="P482" t="s">
        <v>699</v>
      </c>
      <c r="Q482" s="6">
        <f>marketingdata[[#This Row],[Clicks]]/marketingdata[[#This Row],[Impressions]]</f>
        <v>4.4225432292037285E-2</v>
      </c>
      <c r="R482" s="6">
        <f>marketingdata[[#This Row],[Conversions]]/marketingdata[[#This Row],[Leads]]</f>
        <v>2.9411764705882353E-2</v>
      </c>
      <c r="S482">
        <f>marketingdata[[#This Row],[Ad_Spend (£)]]/marketingdata[[#This Row],[Leads]]</f>
        <v>8.0911764705882359</v>
      </c>
      <c r="T482">
        <f>marketingdata[[#This Row],[Revenue (£)]]/marketingdata[[#This Row],[Ad_Spend (£)]]</f>
        <v>0.41483097055616136</v>
      </c>
      <c r="U482" t="str">
        <f>TEXT(marketingdata[[#This Row],[Date]],"mmm")</f>
        <v>Jun</v>
      </c>
    </row>
    <row r="483" spans="1:21" x14ac:dyDescent="0.3">
      <c r="A483" s="2">
        <v>45810</v>
      </c>
      <c r="B483" t="s">
        <v>23</v>
      </c>
      <c r="C483" t="s">
        <v>494</v>
      </c>
      <c r="D483" t="s">
        <v>655</v>
      </c>
      <c r="E483" t="s">
        <v>669</v>
      </c>
      <c r="F483">
        <v>260.74</v>
      </c>
      <c r="G483">
        <v>4039</v>
      </c>
      <c r="H483">
        <v>122</v>
      </c>
      <c r="I483">
        <v>49</v>
      </c>
      <c r="J483">
        <v>40</v>
      </c>
      <c r="K483">
        <v>6530.38</v>
      </c>
      <c r="L483" t="s">
        <v>672</v>
      </c>
      <c r="M483" t="s">
        <v>676</v>
      </c>
      <c r="N483" t="s">
        <v>684</v>
      </c>
      <c r="O483" t="s">
        <v>685</v>
      </c>
      <c r="P483" t="s">
        <v>696</v>
      </c>
      <c r="Q483" s="6">
        <f>marketingdata[[#This Row],[Clicks]]/marketingdata[[#This Row],[Impressions]]</f>
        <v>3.0205496410002475E-2</v>
      </c>
      <c r="R483" s="6">
        <f>marketingdata[[#This Row],[Conversions]]/marketingdata[[#This Row],[Leads]]</f>
        <v>0.81632653061224492</v>
      </c>
      <c r="S483">
        <f>marketingdata[[#This Row],[Ad_Spend (£)]]/marketingdata[[#This Row],[Leads]]</f>
        <v>5.3212244897959184</v>
      </c>
      <c r="T483">
        <f>marketingdata[[#This Row],[Revenue (£)]]/marketingdata[[#This Row],[Ad_Spend (£)]]</f>
        <v>25.045562629439289</v>
      </c>
      <c r="U483" t="str">
        <f>TEXT(marketingdata[[#This Row],[Date]],"mmm")</f>
        <v>Jun</v>
      </c>
    </row>
    <row r="484" spans="1:21" x14ac:dyDescent="0.3">
      <c r="A484" s="2">
        <v>45833</v>
      </c>
      <c r="B484" t="s">
        <v>21</v>
      </c>
      <c r="C484" t="s">
        <v>148</v>
      </c>
      <c r="D484" t="s">
        <v>654</v>
      </c>
      <c r="E484" t="s">
        <v>669</v>
      </c>
      <c r="F484">
        <v>80.42</v>
      </c>
      <c r="G484">
        <v>23828</v>
      </c>
      <c r="H484">
        <v>570</v>
      </c>
      <c r="I484">
        <v>32</v>
      </c>
      <c r="J484">
        <v>19</v>
      </c>
      <c r="K484">
        <v>1997.6</v>
      </c>
      <c r="L484" t="s">
        <v>674</v>
      </c>
      <c r="M484" t="s">
        <v>676</v>
      </c>
      <c r="N484" t="s">
        <v>682</v>
      </c>
      <c r="O484" t="s">
        <v>691</v>
      </c>
      <c r="P484" t="s">
        <v>698</v>
      </c>
      <c r="Q484" s="6">
        <f>marketingdata[[#This Row],[Clicks]]/marketingdata[[#This Row],[Impressions]]</f>
        <v>2.3921436964915225E-2</v>
      </c>
      <c r="R484" s="6">
        <f>marketingdata[[#This Row],[Conversions]]/marketingdata[[#This Row],[Leads]]</f>
        <v>0.59375</v>
      </c>
      <c r="S484">
        <f>marketingdata[[#This Row],[Ad_Spend (£)]]/marketingdata[[#This Row],[Leads]]</f>
        <v>2.5131250000000001</v>
      </c>
      <c r="T484">
        <f>marketingdata[[#This Row],[Revenue (£)]]/marketingdata[[#This Row],[Ad_Spend (£)]]</f>
        <v>24.839592141258393</v>
      </c>
      <c r="U484" t="str">
        <f>TEXT(marketingdata[[#This Row],[Date]],"mmm")</f>
        <v>Jun</v>
      </c>
    </row>
    <row r="485" spans="1:21" x14ac:dyDescent="0.3">
      <c r="A485" s="2">
        <v>45830</v>
      </c>
      <c r="B485" t="s">
        <v>21</v>
      </c>
      <c r="C485" t="s">
        <v>495</v>
      </c>
      <c r="D485" t="s">
        <v>654</v>
      </c>
      <c r="E485" t="s">
        <v>658</v>
      </c>
      <c r="F485">
        <v>179.24</v>
      </c>
      <c r="G485">
        <v>2284</v>
      </c>
      <c r="H485">
        <v>221</v>
      </c>
      <c r="I485">
        <v>38</v>
      </c>
      <c r="J485">
        <v>36</v>
      </c>
      <c r="K485">
        <v>5414.31</v>
      </c>
      <c r="L485" t="s">
        <v>671</v>
      </c>
      <c r="M485" t="s">
        <v>678</v>
      </c>
      <c r="N485" t="s">
        <v>683</v>
      </c>
      <c r="O485" t="s">
        <v>693</v>
      </c>
      <c r="P485" t="s">
        <v>697</v>
      </c>
      <c r="Q485" s="6">
        <f>marketingdata[[#This Row],[Clicks]]/marketingdata[[#This Row],[Impressions]]</f>
        <v>9.6760070052539407E-2</v>
      </c>
      <c r="R485" s="6">
        <f>marketingdata[[#This Row],[Conversions]]/marketingdata[[#This Row],[Leads]]</f>
        <v>0.94736842105263153</v>
      </c>
      <c r="S485">
        <f>marketingdata[[#This Row],[Ad_Spend (£)]]/marketingdata[[#This Row],[Leads]]</f>
        <v>4.7168421052631579</v>
      </c>
      <c r="T485">
        <f>marketingdata[[#This Row],[Revenue (£)]]/marketingdata[[#This Row],[Ad_Spend (£)]]</f>
        <v>30.207040839098415</v>
      </c>
      <c r="U485" t="str">
        <f>TEXT(marketingdata[[#This Row],[Date]],"mmm")</f>
        <v>Jun</v>
      </c>
    </row>
    <row r="486" spans="1:21" x14ac:dyDescent="0.3">
      <c r="A486" s="2">
        <v>45756</v>
      </c>
      <c r="B486" t="s">
        <v>22</v>
      </c>
      <c r="C486" t="s">
        <v>496</v>
      </c>
      <c r="D486" t="s">
        <v>655</v>
      </c>
      <c r="E486" t="s">
        <v>661</v>
      </c>
      <c r="F486">
        <v>270.7</v>
      </c>
      <c r="G486">
        <v>7201</v>
      </c>
      <c r="H486">
        <v>254</v>
      </c>
      <c r="I486">
        <v>32</v>
      </c>
      <c r="J486">
        <v>6</v>
      </c>
      <c r="K486">
        <v>775.79</v>
      </c>
      <c r="L486" t="s">
        <v>675</v>
      </c>
      <c r="M486" t="s">
        <v>677</v>
      </c>
      <c r="N486" t="s">
        <v>682</v>
      </c>
      <c r="O486" t="s">
        <v>691</v>
      </c>
      <c r="P486" t="s">
        <v>697</v>
      </c>
      <c r="Q486" s="6">
        <f>marketingdata[[#This Row],[Clicks]]/marketingdata[[#This Row],[Impressions]]</f>
        <v>3.5272878766837941E-2</v>
      </c>
      <c r="R486" s="6">
        <f>marketingdata[[#This Row],[Conversions]]/marketingdata[[#This Row],[Leads]]</f>
        <v>0.1875</v>
      </c>
      <c r="S486">
        <f>marketingdata[[#This Row],[Ad_Spend (£)]]/marketingdata[[#This Row],[Leads]]</f>
        <v>8.4593749999999996</v>
      </c>
      <c r="T486">
        <f>marketingdata[[#This Row],[Revenue (£)]]/marketingdata[[#This Row],[Ad_Spend (£)]]</f>
        <v>2.8658662726265236</v>
      </c>
      <c r="U486" t="str">
        <f>TEXT(marketingdata[[#This Row],[Date]],"mmm")</f>
        <v>Apr</v>
      </c>
    </row>
    <row r="487" spans="1:21" x14ac:dyDescent="0.3">
      <c r="A487" s="2">
        <v>45792</v>
      </c>
      <c r="B487" t="s">
        <v>23</v>
      </c>
      <c r="C487" t="s">
        <v>497</v>
      </c>
      <c r="D487" t="s">
        <v>654</v>
      </c>
      <c r="E487" t="s">
        <v>661</v>
      </c>
      <c r="F487">
        <v>143.76</v>
      </c>
      <c r="G487">
        <v>11596</v>
      </c>
      <c r="H487">
        <v>1010</v>
      </c>
      <c r="I487">
        <v>19</v>
      </c>
      <c r="J487">
        <v>19</v>
      </c>
      <c r="K487">
        <v>3534.59</v>
      </c>
      <c r="L487" t="s">
        <v>671</v>
      </c>
      <c r="M487" t="s">
        <v>677</v>
      </c>
      <c r="N487" t="s">
        <v>682</v>
      </c>
      <c r="O487" t="s">
        <v>694</v>
      </c>
      <c r="P487" t="s">
        <v>695</v>
      </c>
      <c r="Q487" s="6">
        <f>marketingdata[[#This Row],[Clicks]]/marketingdata[[#This Row],[Impressions]]</f>
        <v>8.7098999655053466E-2</v>
      </c>
      <c r="R487" s="6">
        <f>marketingdata[[#This Row],[Conversions]]/marketingdata[[#This Row],[Leads]]</f>
        <v>1</v>
      </c>
      <c r="S487">
        <f>marketingdata[[#This Row],[Ad_Spend (£)]]/marketingdata[[#This Row],[Leads]]</f>
        <v>7.5663157894736841</v>
      </c>
      <c r="T487">
        <f>marketingdata[[#This Row],[Revenue (£)]]/marketingdata[[#This Row],[Ad_Spend (£)]]</f>
        <v>24.586741791875351</v>
      </c>
      <c r="U487" t="str">
        <f>TEXT(marketingdata[[#This Row],[Date]],"mmm")</f>
        <v>May</v>
      </c>
    </row>
    <row r="488" spans="1:21" x14ac:dyDescent="0.3">
      <c r="A488" s="2">
        <v>45755</v>
      </c>
      <c r="B488" t="s">
        <v>22</v>
      </c>
      <c r="C488" t="s">
        <v>498</v>
      </c>
      <c r="D488" t="s">
        <v>655</v>
      </c>
      <c r="E488" t="s">
        <v>663</v>
      </c>
      <c r="F488">
        <v>139.41999999999999</v>
      </c>
      <c r="G488">
        <v>23278</v>
      </c>
      <c r="H488">
        <v>1600</v>
      </c>
      <c r="I488">
        <v>26</v>
      </c>
      <c r="J488">
        <v>25</v>
      </c>
      <c r="K488">
        <v>3931.74</v>
      </c>
      <c r="L488" t="s">
        <v>671</v>
      </c>
      <c r="M488" t="s">
        <v>680</v>
      </c>
      <c r="N488" t="s">
        <v>682</v>
      </c>
      <c r="O488" t="s">
        <v>686</v>
      </c>
      <c r="P488" t="s">
        <v>698</v>
      </c>
      <c r="Q488" s="6">
        <f>marketingdata[[#This Row],[Clicks]]/marketingdata[[#This Row],[Impressions]]</f>
        <v>6.8734427356302086E-2</v>
      </c>
      <c r="R488" s="6">
        <f>marketingdata[[#This Row],[Conversions]]/marketingdata[[#This Row],[Leads]]</f>
        <v>0.96153846153846156</v>
      </c>
      <c r="S488">
        <f>marketingdata[[#This Row],[Ad_Spend (£)]]/marketingdata[[#This Row],[Leads]]</f>
        <v>5.3623076923076916</v>
      </c>
      <c r="T488">
        <f>marketingdata[[#This Row],[Revenue (£)]]/marketingdata[[#This Row],[Ad_Spend (£)]]</f>
        <v>28.2006885669201</v>
      </c>
      <c r="U488" t="str">
        <f>TEXT(marketingdata[[#This Row],[Date]],"mmm")</f>
        <v>Apr</v>
      </c>
    </row>
    <row r="489" spans="1:21" x14ac:dyDescent="0.3">
      <c r="A489" s="2">
        <v>45772</v>
      </c>
      <c r="B489" t="s">
        <v>24</v>
      </c>
      <c r="C489" t="s">
        <v>499</v>
      </c>
      <c r="D489" t="s">
        <v>655</v>
      </c>
      <c r="E489" t="s">
        <v>664</v>
      </c>
      <c r="F489">
        <v>80.02</v>
      </c>
      <c r="G489">
        <v>3711</v>
      </c>
      <c r="H489">
        <v>146</v>
      </c>
      <c r="I489">
        <v>39</v>
      </c>
      <c r="J489">
        <v>21</v>
      </c>
      <c r="K489">
        <v>3586.52</v>
      </c>
      <c r="L489" t="s">
        <v>673</v>
      </c>
      <c r="M489" t="s">
        <v>678</v>
      </c>
      <c r="N489" t="s">
        <v>684</v>
      </c>
      <c r="O489" t="s">
        <v>688</v>
      </c>
      <c r="P489" t="s">
        <v>695</v>
      </c>
      <c r="Q489" s="6">
        <f>marketingdata[[#This Row],[Clicks]]/marketingdata[[#This Row],[Impressions]]</f>
        <v>3.9342495284289951E-2</v>
      </c>
      <c r="R489" s="6">
        <f>marketingdata[[#This Row],[Conversions]]/marketingdata[[#This Row],[Leads]]</f>
        <v>0.53846153846153844</v>
      </c>
      <c r="S489">
        <f>marketingdata[[#This Row],[Ad_Spend (£)]]/marketingdata[[#This Row],[Leads]]</f>
        <v>2.0517948717948715</v>
      </c>
      <c r="T489">
        <f>marketingdata[[#This Row],[Revenue (£)]]/marketingdata[[#This Row],[Ad_Spend (£)]]</f>
        <v>44.820294926268431</v>
      </c>
      <c r="U489" t="str">
        <f>TEXT(marketingdata[[#This Row],[Date]],"mmm")</f>
        <v>Apr</v>
      </c>
    </row>
    <row r="490" spans="1:21" x14ac:dyDescent="0.3">
      <c r="A490" s="2">
        <v>45750</v>
      </c>
      <c r="B490" t="s">
        <v>21</v>
      </c>
      <c r="C490" t="s">
        <v>500</v>
      </c>
      <c r="D490" t="s">
        <v>654</v>
      </c>
      <c r="E490" t="s">
        <v>670</v>
      </c>
      <c r="F490">
        <v>108.35</v>
      </c>
      <c r="G490">
        <v>3324</v>
      </c>
      <c r="H490">
        <v>287</v>
      </c>
      <c r="I490">
        <v>50</v>
      </c>
      <c r="J490">
        <v>1</v>
      </c>
      <c r="K490">
        <v>137.57</v>
      </c>
      <c r="L490" t="s">
        <v>671</v>
      </c>
      <c r="M490" t="s">
        <v>679</v>
      </c>
      <c r="N490" t="s">
        <v>683</v>
      </c>
      <c r="O490" t="s">
        <v>686</v>
      </c>
      <c r="P490" t="s">
        <v>695</v>
      </c>
      <c r="Q490" s="6">
        <f>marketingdata[[#This Row],[Clicks]]/marketingdata[[#This Row],[Impressions]]</f>
        <v>8.6341756919374249E-2</v>
      </c>
      <c r="R490" s="6">
        <f>marketingdata[[#This Row],[Conversions]]/marketingdata[[#This Row],[Leads]]</f>
        <v>0.02</v>
      </c>
      <c r="S490">
        <f>marketingdata[[#This Row],[Ad_Spend (£)]]/marketingdata[[#This Row],[Leads]]</f>
        <v>2.1669999999999998</v>
      </c>
      <c r="T490">
        <f>marketingdata[[#This Row],[Revenue (£)]]/marketingdata[[#This Row],[Ad_Spend (£)]]</f>
        <v>1.2696815874480849</v>
      </c>
      <c r="U490" t="str">
        <f>TEXT(marketingdata[[#This Row],[Date]],"mmm")</f>
        <v>Apr</v>
      </c>
    </row>
    <row r="491" spans="1:21" x14ac:dyDescent="0.3">
      <c r="A491" s="2">
        <v>45779</v>
      </c>
      <c r="B491" t="s">
        <v>23</v>
      </c>
      <c r="C491" t="s">
        <v>501</v>
      </c>
      <c r="D491" t="s">
        <v>654</v>
      </c>
      <c r="E491" t="s">
        <v>659</v>
      </c>
      <c r="F491">
        <v>198.58</v>
      </c>
      <c r="G491">
        <v>1566</v>
      </c>
      <c r="H491">
        <v>109</v>
      </c>
      <c r="I491">
        <v>24</v>
      </c>
      <c r="J491">
        <v>14</v>
      </c>
      <c r="K491">
        <v>1395.34</v>
      </c>
      <c r="L491" t="s">
        <v>675</v>
      </c>
      <c r="M491" t="s">
        <v>679</v>
      </c>
      <c r="N491" t="s">
        <v>683</v>
      </c>
      <c r="O491" t="s">
        <v>689</v>
      </c>
      <c r="P491" t="s">
        <v>696</v>
      </c>
      <c r="Q491" s="6">
        <f>marketingdata[[#This Row],[Clicks]]/marketingdata[[#This Row],[Impressions]]</f>
        <v>6.9604086845466151E-2</v>
      </c>
      <c r="R491" s="6">
        <f>marketingdata[[#This Row],[Conversions]]/marketingdata[[#This Row],[Leads]]</f>
        <v>0.58333333333333337</v>
      </c>
      <c r="S491">
        <f>marketingdata[[#This Row],[Ad_Spend (£)]]/marketingdata[[#This Row],[Leads]]</f>
        <v>8.2741666666666678</v>
      </c>
      <c r="T491">
        <f>marketingdata[[#This Row],[Revenue (£)]]/marketingdata[[#This Row],[Ad_Spend (£)]]</f>
        <v>7.0265887803404157</v>
      </c>
      <c r="U491" t="str">
        <f>TEXT(marketingdata[[#This Row],[Date]],"mmm")</f>
        <v>May</v>
      </c>
    </row>
    <row r="492" spans="1:21" x14ac:dyDescent="0.3">
      <c r="A492" s="2">
        <v>45755</v>
      </c>
      <c r="B492" t="s">
        <v>22</v>
      </c>
      <c r="C492" t="s">
        <v>41</v>
      </c>
      <c r="D492" t="s">
        <v>655</v>
      </c>
      <c r="E492" t="s">
        <v>657</v>
      </c>
      <c r="F492">
        <v>114.51</v>
      </c>
      <c r="G492">
        <v>26319</v>
      </c>
      <c r="H492">
        <v>2554</v>
      </c>
      <c r="I492">
        <v>44</v>
      </c>
      <c r="J492">
        <v>17</v>
      </c>
      <c r="K492">
        <v>1223.97</v>
      </c>
      <c r="L492" t="s">
        <v>673</v>
      </c>
      <c r="M492" t="s">
        <v>677</v>
      </c>
      <c r="N492" t="s">
        <v>681</v>
      </c>
      <c r="O492" t="s">
        <v>688</v>
      </c>
      <c r="P492" t="s">
        <v>699</v>
      </c>
      <c r="Q492" s="6">
        <f>marketingdata[[#This Row],[Clicks]]/marketingdata[[#This Row],[Impressions]]</f>
        <v>9.7040161100345759E-2</v>
      </c>
      <c r="R492" s="6">
        <f>marketingdata[[#This Row],[Conversions]]/marketingdata[[#This Row],[Leads]]</f>
        <v>0.38636363636363635</v>
      </c>
      <c r="S492">
        <f>marketingdata[[#This Row],[Ad_Spend (£)]]/marketingdata[[#This Row],[Leads]]</f>
        <v>2.6025</v>
      </c>
      <c r="T492">
        <f>marketingdata[[#This Row],[Revenue (£)]]/marketingdata[[#This Row],[Ad_Spend (£)]]</f>
        <v>10.688760806916425</v>
      </c>
      <c r="U492" t="str">
        <f>TEXT(marketingdata[[#This Row],[Date]],"mmm")</f>
        <v>Apr</v>
      </c>
    </row>
    <row r="493" spans="1:21" x14ac:dyDescent="0.3">
      <c r="A493" s="2">
        <v>45788</v>
      </c>
      <c r="B493" t="s">
        <v>22</v>
      </c>
      <c r="C493" t="s">
        <v>502</v>
      </c>
      <c r="D493" t="s">
        <v>655</v>
      </c>
      <c r="E493" t="s">
        <v>659</v>
      </c>
      <c r="F493">
        <v>50.27</v>
      </c>
      <c r="G493">
        <v>26591</v>
      </c>
      <c r="H493">
        <v>954</v>
      </c>
      <c r="I493">
        <v>41</v>
      </c>
      <c r="J493">
        <v>38</v>
      </c>
      <c r="K493">
        <v>2166.02</v>
      </c>
      <c r="L493" t="s">
        <v>672</v>
      </c>
      <c r="M493" t="s">
        <v>679</v>
      </c>
      <c r="N493" t="s">
        <v>681</v>
      </c>
      <c r="O493" t="s">
        <v>689</v>
      </c>
      <c r="P493" t="s">
        <v>699</v>
      </c>
      <c r="Q493" s="6">
        <f>marketingdata[[#This Row],[Clicks]]/marketingdata[[#This Row],[Impressions]]</f>
        <v>3.5876800421195142E-2</v>
      </c>
      <c r="R493" s="6">
        <f>marketingdata[[#This Row],[Conversions]]/marketingdata[[#This Row],[Leads]]</f>
        <v>0.92682926829268297</v>
      </c>
      <c r="S493">
        <f>marketingdata[[#This Row],[Ad_Spend (£)]]/marketingdata[[#This Row],[Leads]]</f>
        <v>1.2260975609756097</v>
      </c>
      <c r="T493">
        <f>marketingdata[[#This Row],[Revenue (£)]]/marketingdata[[#This Row],[Ad_Spend (£)]]</f>
        <v>43.087726278098266</v>
      </c>
      <c r="U493" t="str">
        <f>TEXT(marketingdata[[#This Row],[Date]],"mmm")</f>
        <v>May</v>
      </c>
    </row>
    <row r="494" spans="1:21" x14ac:dyDescent="0.3">
      <c r="A494" s="2">
        <v>45800</v>
      </c>
      <c r="B494" t="s">
        <v>23</v>
      </c>
      <c r="C494" t="s">
        <v>503</v>
      </c>
      <c r="D494" t="s">
        <v>654</v>
      </c>
      <c r="E494" t="s">
        <v>661</v>
      </c>
      <c r="F494">
        <v>84.86</v>
      </c>
      <c r="G494">
        <v>18665</v>
      </c>
      <c r="H494">
        <v>1609</v>
      </c>
      <c r="I494">
        <v>31</v>
      </c>
      <c r="J494">
        <v>6</v>
      </c>
      <c r="K494">
        <v>723.26</v>
      </c>
      <c r="L494" t="s">
        <v>674</v>
      </c>
      <c r="M494" t="s">
        <v>677</v>
      </c>
      <c r="N494" t="s">
        <v>684</v>
      </c>
      <c r="O494" t="s">
        <v>689</v>
      </c>
      <c r="P494" t="s">
        <v>697</v>
      </c>
      <c r="Q494" s="6">
        <f>marketingdata[[#This Row],[Clicks]]/marketingdata[[#This Row],[Impressions]]</f>
        <v>8.6204125368336465E-2</v>
      </c>
      <c r="R494" s="6">
        <f>marketingdata[[#This Row],[Conversions]]/marketingdata[[#This Row],[Leads]]</f>
        <v>0.19354838709677419</v>
      </c>
      <c r="S494">
        <f>marketingdata[[#This Row],[Ad_Spend (£)]]/marketingdata[[#This Row],[Leads]]</f>
        <v>2.7374193548387096</v>
      </c>
      <c r="T494">
        <f>marketingdata[[#This Row],[Revenue (£)]]/marketingdata[[#This Row],[Ad_Spend (£)]]</f>
        <v>8.5229790242752763</v>
      </c>
      <c r="U494" t="str">
        <f>TEXT(marketingdata[[#This Row],[Date]],"mmm")</f>
        <v>May</v>
      </c>
    </row>
    <row r="495" spans="1:21" x14ac:dyDescent="0.3">
      <c r="A495" s="2">
        <v>45782</v>
      </c>
      <c r="B495" t="s">
        <v>24</v>
      </c>
      <c r="C495" t="s">
        <v>504</v>
      </c>
      <c r="D495" t="s">
        <v>654</v>
      </c>
      <c r="E495" t="s">
        <v>662</v>
      </c>
      <c r="F495">
        <v>67.849999999999994</v>
      </c>
      <c r="G495">
        <v>20087</v>
      </c>
      <c r="H495">
        <v>1704</v>
      </c>
      <c r="I495">
        <v>19</v>
      </c>
      <c r="J495">
        <v>9</v>
      </c>
      <c r="K495">
        <v>1703.43</v>
      </c>
      <c r="L495" t="s">
        <v>673</v>
      </c>
      <c r="M495" t="s">
        <v>679</v>
      </c>
      <c r="N495" t="s">
        <v>684</v>
      </c>
      <c r="O495" t="s">
        <v>689</v>
      </c>
      <c r="P495" t="s">
        <v>695</v>
      </c>
      <c r="Q495" s="6">
        <f>marketingdata[[#This Row],[Clicks]]/marketingdata[[#This Row],[Impressions]]</f>
        <v>8.4830985214317714E-2</v>
      </c>
      <c r="R495" s="6">
        <f>marketingdata[[#This Row],[Conversions]]/marketingdata[[#This Row],[Leads]]</f>
        <v>0.47368421052631576</v>
      </c>
      <c r="S495">
        <f>marketingdata[[#This Row],[Ad_Spend (£)]]/marketingdata[[#This Row],[Leads]]</f>
        <v>3.5710526315789473</v>
      </c>
      <c r="T495">
        <f>marketingdata[[#This Row],[Revenue (£)]]/marketingdata[[#This Row],[Ad_Spend (£)]]</f>
        <v>25.105821665438469</v>
      </c>
      <c r="U495" t="str">
        <f>TEXT(marketingdata[[#This Row],[Date]],"mmm")</f>
        <v>May</v>
      </c>
    </row>
    <row r="496" spans="1:21" x14ac:dyDescent="0.3">
      <c r="A496" s="2">
        <v>45780</v>
      </c>
      <c r="B496" t="s">
        <v>21</v>
      </c>
      <c r="C496" t="s">
        <v>505</v>
      </c>
      <c r="D496" t="s">
        <v>655</v>
      </c>
      <c r="E496" t="s">
        <v>667</v>
      </c>
      <c r="F496">
        <v>160.37</v>
      </c>
      <c r="G496">
        <v>22137</v>
      </c>
      <c r="H496">
        <v>2129</v>
      </c>
      <c r="I496">
        <v>39</v>
      </c>
      <c r="J496">
        <v>8</v>
      </c>
      <c r="K496">
        <v>889.66</v>
      </c>
      <c r="L496" t="s">
        <v>672</v>
      </c>
      <c r="M496" t="s">
        <v>677</v>
      </c>
      <c r="N496" t="s">
        <v>682</v>
      </c>
      <c r="O496" t="s">
        <v>690</v>
      </c>
      <c r="P496" t="s">
        <v>698</v>
      </c>
      <c r="Q496" s="6">
        <f>marketingdata[[#This Row],[Clicks]]/marketingdata[[#This Row],[Impressions]]</f>
        <v>9.6173826625107289E-2</v>
      </c>
      <c r="R496" s="6">
        <f>marketingdata[[#This Row],[Conversions]]/marketingdata[[#This Row],[Leads]]</f>
        <v>0.20512820512820512</v>
      </c>
      <c r="S496">
        <f>marketingdata[[#This Row],[Ad_Spend (£)]]/marketingdata[[#This Row],[Leads]]</f>
        <v>4.112051282051282</v>
      </c>
      <c r="T496">
        <f>marketingdata[[#This Row],[Revenue (£)]]/marketingdata[[#This Row],[Ad_Spend (£)]]</f>
        <v>5.5475462991831384</v>
      </c>
      <c r="U496" t="str">
        <f>TEXT(marketingdata[[#This Row],[Date]],"mmm")</f>
        <v>May</v>
      </c>
    </row>
    <row r="497" spans="1:21" x14ac:dyDescent="0.3">
      <c r="A497" s="2">
        <v>45826</v>
      </c>
      <c r="B497" t="s">
        <v>20</v>
      </c>
      <c r="C497" t="s">
        <v>506</v>
      </c>
      <c r="D497" t="s">
        <v>655</v>
      </c>
      <c r="E497" t="s">
        <v>666</v>
      </c>
      <c r="F497">
        <v>45.9</v>
      </c>
      <c r="G497">
        <v>12873</v>
      </c>
      <c r="H497">
        <v>293</v>
      </c>
      <c r="I497">
        <v>34</v>
      </c>
      <c r="J497">
        <v>34</v>
      </c>
      <c r="K497">
        <v>2503.56</v>
      </c>
      <c r="L497" t="s">
        <v>674</v>
      </c>
      <c r="M497" t="s">
        <v>676</v>
      </c>
      <c r="N497" t="s">
        <v>684</v>
      </c>
      <c r="O497" t="s">
        <v>688</v>
      </c>
      <c r="P497" t="s">
        <v>695</v>
      </c>
      <c r="Q497" s="6">
        <f>marketingdata[[#This Row],[Clicks]]/marketingdata[[#This Row],[Impressions]]</f>
        <v>2.2760817214324554E-2</v>
      </c>
      <c r="R497" s="6">
        <f>marketingdata[[#This Row],[Conversions]]/marketingdata[[#This Row],[Leads]]</f>
        <v>1</v>
      </c>
      <c r="S497">
        <f>marketingdata[[#This Row],[Ad_Spend (£)]]/marketingdata[[#This Row],[Leads]]</f>
        <v>1.3499999999999999</v>
      </c>
      <c r="T497">
        <f>marketingdata[[#This Row],[Revenue (£)]]/marketingdata[[#This Row],[Ad_Spend (£)]]</f>
        <v>54.543790849673201</v>
      </c>
      <c r="U497" t="str">
        <f>TEXT(marketingdata[[#This Row],[Date]],"mmm")</f>
        <v>Jun</v>
      </c>
    </row>
    <row r="498" spans="1:21" x14ac:dyDescent="0.3">
      <c r="A498" s="2">
        <v>45829</v>
      </c>
      <c r="B498" t="s">
        <v>20</v>
      </c>
      <c r="C498" t="s">
        <v>507</v>
      </c>
      <c r="D498" t="s">
        <v>654</v>
      </c>
      <c r="E498" t="s">
        <v>656</v>
      </c>
      <c r="F498">
        <v>175.44</v>
      </c>
      <c r="G498">
        <v>1820</v>
      </c>
      <c r="H498">
        <v>89</v>
      </c>
      <c r="I498">
        <v>33</v>
      </c>
      <c r="J498">
        <v>27</v>
      </c>
      <c r="K498">
        <v>5078.7700000000004</v>
      </c>
      <c r="L498" t="s">
        <v>675</v>
      </c>
      <c r="M498" t="s">
        <v>676</v>
      </c>
      <c r="N498" t="s">
        <v>681</v>
      </c>
      <c r="O498" t="s">
        <v>692</v>
      </c>
      <c r="P498" t="s">
        <v>698</v>
      </c>
      <c r="Q498" s="6">
        <f>marketingdata[[#This Row],[Clicks]]/marketingdata[[#This Row],[Impressions]]</f>
        <v>4.8901098901098901E-2</v>
      </c>
      <c r="R498" s="6">
        <f>marketingdata[[#This Row],[Conversions]]/marketingdata[[#This Row],[Leads]]</f>
        <v>0.81818181818181823</v>
      </c>
      <c r="S498">
        <f>marketingdata[[#This Row],[Ad_Spend (£)]]/marketingdata[[#This Row],[Leads]]</f>
        <v>5.3163636363636364</v>
      </c>
      <c r="T498">
        <f>marketingdata[[#This Row],[Revenue (£)]]/marketingdata[[#This Row],[Ad_Spend (£)]]</f>
        <v>28.948757409940722</v>
      </c>
      <c r="U498" t="str">
        <f>TEXT(marketingdata[[#This Row],[Date]],"mmm")</f>
        <v>Jun</v>
      </c>
    </row>
    <row r="499" spans="1:21" x14ac:dyDescent="0.3">
      <c r="A499" s="2">
        <v>45752</v>
      </c>
      <c r="B499" t="s">
        <v>21</v>
      </c>
      <c r="C499" t="s">
        <v>508</v>
      </c>
      <c r="D499" t="s">
        <v>654</v>
      </c>
      <c r="E499" t="s">
        <v>660</v>
      </c>
      <c r="F499">
        <v>216.99</v>
      </c>
      <c r="G499">
        <v>11132</v>
      </c>
      <c r="H499">
        <v>512</v>
      </c>
      <c r="I499">
        <v>37</v>
      </c>
      <c r="J499">
        <v>5</v>
      </c>
      <c r="K499">
        <v>152.56</v>
      </c>
      <c r="L499" t="s">
        <v>674</v>
      </c>
      <c r="M499" t="s">
        <v>678</v>
      </c>
      <c r="N499" t="s">
        <v>681</v>
      </c>
      <c r="O499" t="s">
        <v>690</v>
      </c>
      <c r="P499" t="s">
        <v>697</v>
      </c>
      <c r="Q499" s="6">
        <f>marketingdata[[#This Row],[Clicks]]/marketingdata[[#This Row],[Impressions]]</f>
        <v>4.5993532159540065E-2</v>
      </c>
      <c r="R499" s="6">
        <f>marketingdata[[#This Row],[Conversions]]/marketingdata[[#This Row],[Leads]]</f>
        <v>0.13513513513513514</v>
      </c>
      <c r="S499">
        <f>marketingdata[[#This Row],[Ad_Spend (£)]]/marketingdata[[#This Row],[Leads]]</f>
        <v>5.8645945945945952</v>
      </c>
      <c r="T499">
        <f>marketingdata[[#This Row],[Revenue (£)]]/marketingdata[[#This Row],[Ad_Spend (£)]]</f>
        <v>0.7030738743720909</v>
      </c>
      <c r="U499" t="str">
        <f>TEXT(marketingdata[[#This Row],[Date]],"mmm")</f>
        <v>Apr</v>
      </c>
    </row>
    <row r="500" spans="1:21" x14ac:dyDescent="0.3">
      <c r="A500" s="2">
        <v>45837</v>
      </c>
      <c r="B500" t="s">
        <v>23</v>
      </c>
      <c r="C500" t="s">
        <v>136</v>
      </c>
      <c r="D500" t="s">
        <v>655</v>
      </c>
      <c r="E500" t="s">
        <v>666</v>
      </c>
      <c r="F500">
        <v>91.95</v>
      </c>
      <c r="G500">
        <v>19207</v>
      </c>
      <c r="H500">
        <v>1209</v>
      </c>
      <c r="I500">
        <v>20</v>
      </c>
      <c r="J500">
        <v>2</v>
      </c>
      <c r="K500">
        <v>212.64</v>
      </c>
      <c r="L500" t="s">
        <v>673</v>
      </c>
      <c r="M500" t="s">
        <v>676</v>
      </c>
      <c r="N500" t="s">
        <v>684</v>
      </c>
      <c r="O500" t="s">
        <v>694</v>
      </c>
      <c r="P500" t="s">
        <v>699</v>
      </c>
      <c r="Q500" s="6">
        <f>marketingdata[[#This Row],[Clicks]]/marketingdata[[#This Row],[Impressions]]</f>
        <v>6.2945801010048416E-2</v>
      </c>
      <c r="R500" s="6">
        <f>marketingdata[[#This Row],[Conversions]]/marketingdata[[#This Row],[Leads]]</f>
        <v>0.1</v>
      </c>
      <c r="S500">
        <f>marketingdata[[#This Row],[Ad_Spend (£)]]/marketingdata[[#This Row],[Leads]]</f>
        <v>4.5975000000000001</v>
      </c>
      <c r="T500">
        <f>marketingdata[[#This Row],[Revenue (£)]]/marketingdata[[#This Row],[Ad_Spend (£)]]</f>
        <v>2.3125611745513863</v>
      </c>
      <c r="U500" t="str">
        <f>TEXT(marketingdata[[#This Row],[Date]],"mmm")</f>
        <v>Jun</v>
      </c>
    </row>
    <row r="501" spans="1:21" x14ac:dyDescent="0.3">
      <c r="A501" s="2">
        <v>45790</v>
      </c>
      <c r="B501" t="s">
        <v>21</v>
      </c>
      <c r="C501" t="s">
        <v>509</v>
      </c>
      <c r="D501" t="s">
        <v>654</v>
      </c>
      <c r="E501" t="s">
        <v>666</v>
      </c>
      <c r="F501">
        <v>283.61</v>
      </c>
      <c r="G501">
        <v>7090</v>
      </c>
      <c r="H501">
        <v>74</v>
      </c>
      <c r="I501">
        <v>42</v>
      </c>
      <c r="J501">
        <v>19</v>
      </c>
      <c r="K501">
        <v>3794.5</v>
      </c>
      <c r="L501" t="s">
        <v>674</v>
      </c>
      <c r="M501" t="s">
        <v>676</v>
      </c>
      <c r="N501" t="s">
        <v>683</v>
      </c>
      <c r="O501" t="s">
        <v>692</v>
      </c>
      <c r="P501" t="s">
        <v>695</v>
      </c>
      <c r="Q501" s="6">
        <f>marketingdata[[#This Row],[Clicks]]/marketingdata[[#This Row],[Impressions]]</f>
        <v>1.0437235543018336E-2</v>
      </c>
      <c r="R501" s="6">
        <f>marketingdata[[#This Row],[Conversions]]/marketingdata[[#This Row],[Leads]]</f>
        <v>0.45238095238095238</v>
      </c>
      <c r="S501">
        <f>marketingdata[[#This Row],[Ad_Spend (£)]]/marketingdata[[#This Row],[Leads]]</f>
        <v>6.7526190476190475</v>
      </c>
      <c r="T501">
        <f>marketingdata[[#This Row],[Revenue (£)]]/marketingdata[[#This Row],[Ad_Spend (£)]]</f>
        <v>13.379288459504249</v>
      </c>
      <c r="U501" t="str">
        <f>TEXT(marketingdata[[#This Row],[Date]],"mmm")</f>
        <v>May</v>
      </c>
    </row>
    <row r="502" spans="1:21" x14ac:dyDescent="0.3">
      <c r="A502" s="2">
        <v>45793</v>
      </c>
      <c r="B502" t="s">
        <v>21</v>
      </c>
      <c r="C502" t="s">
        <v>510</v>
      </c>
      <c r="D502" t="s">
        <v>654</v>
      </c>
      <c r="E502" t="s">
        <v>656</v>
      </c>
      <c r="F502">
        <v>132.63</v>
      </c>
      <c r="G502">
        <v>2146</v>
      </c>
      <c r="H502">
        <v>203</v>
      </c>
      <c r="I502">
        <v>25</v>
      </c>
      <c r="J502">
        <v>23</v>
      </c>
      <c r="K502">
        <v>3396.16</v>
      </c>
      <c r="L502" t="s">
        <v>672</v>
      </c>
      <c r="M502" t="s">
        <v>676</v>
      </c>
      <c r="N502" t="s">
        <v>684</v>
      </c>
      <c r="O502" t="s">
        <v>686</v>
      </c>
      <c r="P502" t="s">
        <v>699</v>
      </c>
      <c r="Q502" s="6">
        <f>marketingdata[[#This Row],[Clicks]]/marketingdata[[#This Row],[Impressions]]</f>
        <v>9.45945945945946E-2</v>
      </c>
      <c r="R502" s="6">
        <f>marketingdata[[#This Row],[Conversions]]/marketingdata[[#This Row],[Leads]]</f>
        <v>0.92</v>
      </c>
      <c r="S502">
        <f>marketingdata[[#This Row],[Ad_Spend (£)]]/marketingdata[[#This Row],[Leads]]</f>
        <v>5.3052000000000001</v>
      </c>
      <c r="T502">
        <f>marketingdata[[#This Row],[Revenue (£)]]/marketingdata[[#This Row],[Ad_Spend (£)]]</f>
        <v>25.606273090552666</v>
      </c>
      <c r="U502" t="str">
        <f>TEXT(marketingdata[[#This Row],[Date]],"mmm")</f>
        <v>May</v>
      </c>
    </row>
    <row r="503" spans="1:21" x14ac:dyDescent="0.3">
      <c r="A503" s="2">
        <v>45754</v>
      </c>
      <c r="B503" t="s">
        <v>20</v>
      </c>
      <c r="C503" t="s">
        <v>511</v>
      </c>
      <c r="D503" t="s">
        <v>654</v>
      </c>
      <c r="E503" t="s">
        <v>660</v>
      </c>
      <c r="F503">
        <v>96.65</v>
      </c>
      <c r="G503">
        <v>24828</v>
      </c>
      <c r="H503">
        <v>2224</v>
      </c>
      <c r="I503">
        <v>14</v>
      </c>
      <c r="J503">
        <v>6</v>
      </c>
      <c r="K503">
        <v>612.83000000000004</v>
      </c>
      <c r="L503" t="s">
        <v>675</v>
      </c>
      <c r="M503" t="s">
        <v>678</v>
      </c>
      <c r="N503" t="s">
        <v>683</v>
      </c>
      <c r="O503" t="s">
        <v>691</v>
      </c>
      <c r="P503" t="s">
        <v>696</v>
      </c>
      <c r="Q503" s="6">
        <f>marketingdata[[#This Row],[Clicks]]/marketingdata[[#This Row],[Impressions]]</f>
        <v>8.957628483969711E-2</v>
      </c>
      <c r="R503" s="6">
        <f>marketingdata[[#This Row],[Conversions]]/marketingdata[[#This Row],[Leads]]</f>
        <v>0.42857142857142855</v>
      </c>
      <c r="S503">
        <f>marketingdata[[#This Row],[Ad_Spend (£)]]/marketingdata[[#This Row],[Leads]]</f>
        <v>6.9035714285714294</v>
      </c>
      <c r="T503">
        <f>marketingdata[[#This Row],[Revenue (£)]]/marketingdata[[#This Row],[Ad_Spend (£)]]</f>
        <v>6.3407139161924473</v>
      </c>
      <c r="U503" t="str">
        <f>TEXT(marketingdata[[#This Row],[Date]],"mmm")</f>
        <v>Apr</v>
      </c>
    </row>
    <row r="504" spans="1:21" x14ac:dyDescent="0.3">
      <c r="A504" s="2">
        <v>45768</v>
      </c>
      <c r="B504" t="s">
        <v>21</v>
      </c>
      <c r="C504" t="s">
        <v>512</v>
      </c>
      <c r="D504" t="s">
        <v>654</v>
      </c>
      <c r="E504" t="s">
        <v>660</v>
      </c>
      <c r="F504">
        <v>239.25</v>
      </c>
      <c r="G504">
        <v>8302</v>
      </c>
      <c r="H504">
        <v>296</v>
      </c>
      <c r="I504">
        <v>22</v>
      </c>
      <c r="J504">
        <v>17</v>
      </c>
      <c r="K504">
        <v>1350.28</v>
      </c>
      <c r="L504" t="s">
        <v>674</v>
      </c>
      <c r="M504" t="s">
        <v>678</v>
      </c>
      <c r="N504" t="s">
        <v>681</v>
      </c>
      <c r="O504" t="s">
        <v>685</v>
      </c>
      <c r="P504" t="s">
        <v>698</v>
      </c>
      <c r="Q504" s="6">
        <f>marketingdata[[#This Row],[Clicks]]/marketingdata[[#This Row],[Impressions]]</f>
        <v>3.5654059262828233E-2</v>
      </c>
      <c r="R504" s="6">
        <f>marketingdata[[#This Row],[Conversions]]/marketingdata[[#This Row],[Leads]]</f>
        <v>0.77272727272727271</v>
      </c>
      <c r="S504">
        <f>marketingdata[[#This Row],[Ad_Spend (£)]]/marketingdata[[#This Row],[Leads]]</f>
        <v>10.875</v>
      </c>
      <c r="T504">
        <f>marketingdata[[#This Row],[Revenue (£)]]/marketingdata[[#This Row],[Ad_Spend (£)]]</f>
        <v>5.6438035527690698</v>
      </c>
      <c r="U504" t="str">
        <f>TEXT(marketingdata[[#This Row],[Date]],"mmm")</f>
        <v>Apr</v>
      </c>
    </row>
    <row r="505" spans="1:21" x14ac:dyDescent="0.3">
      <c r="A505" s="2">
        <v>45796</v>
      </c>
      <c r="B505" t="s">
        <v>23</v>
      </c>
      <c r="C505" t="s">
        <v>513</v>
      </c>
      <c r="D505" t="s">
        <v>655</v>
      </c>
      <c r="E505" t="s">
        <v>665</v>
      </c>
      <c r="F505">
        <v>174.67</v>
      </c>
      <c r="G505">
        <v>15790</v>
      </c>
      <c r="H505">
        <v>697</v>
      </c>
      <c r="I505">
        <v>28</v>
      </c>
      <c r="J505">
        <v>1</v>
      </c>
      <c r="K505">
        <v>86.1</v>
      </c>
      <c r="L505" t="s">
        <v>672</v>
      </c>
      <c r="M505" t="s">
        <v>680</v>
      </c>
      <c r="N505" t="s">
        <v>681</v>
      </c>
      <c r="O505" t="s">
        <v>690</v>
      </c>
      <c r="P505" t="s">
        <v>698</v>
      </c>
      <c r="Q505" s="6">
        <f>marketingdata[[#This Row],[Clicks]]/marketingdata[[#This Row],[Impressions]]</f>
        <v>4.41418619379354E-2</v>
      </c>
      <c r="R505" s="6">
        <f>marketingdata[[#This Row],[Conversions]]/marketingdata[[#This Row],[Leads]]</f>
        <v>3.5714285714285712E-2</v>
      </c>
      <c r="S505">
        <f>marketingdata[[#This Row],[Ad_Spend (£)]]/marketingdata[[#This Row],[Leads]]</f>
        <v>6.2382142857142853</v>
      </c>
      <c r="T505">
        <f>marketingdata[[#This Row],[Revenue (£)]]/marketingdata[[#This Row],[Ad_Spend (£)]]</f>
        <v>0.49292952424572051</v>
      </c>
      <c r="U505" t="str">
        <f>TEXT(marketingdata[[#This Row],[Date]],"mmm")</f>
        <v>May</v>
      </c>
    </row>
    <row r="506" spans="1:21" x14ac:dyDescent="0.3">
      <c r="A506" s="2">
        <v>45762</v>
      </c>
      <c r="B506" t="s">
        <v>24</v>
      </c>
      <c r="C506" t="s">
        <v>514</v>
      </c>
      <c r="D506" t="s">
        <v>655</v>
      </c>
      <c r="E506" t="s">
        <v>657</v>
      </c>
      <c r="F506">
        <v>135.22999999999999</v>
      </c>
      <c r="G506">
        <v>6960</v>
      </c>
      <c r="H506">
        <v>270</v>
      </c>
      <c r="I506">
        <v>32</v>
      </c>
      <c r="J506">
        <v>2</v>
      </c>
      <c r="K506">
        <v>179.13</v>
      </c>
      <c r="L506" t="s">
        <v>671</v>
      </c>
      <c r="M506" t="s">
        <v>677</v>
      </c>
      <c r="N506" t="s">
        <v>683</v>
      </c>
      <c r="O506" t="s">
        <v>687</v>
      </c>
      <c r="P506" t="s">
        <v>699</v>
      </c>
      <c r="Q506" s="6">
        <f>marketingdata[[#This Row],[Clicks]]/marketingdata[[#This Row],[Impressions]]</f>
        <v>3.8793103448275863E-2</v>
      </c>
      <c r="R506" s="6">
        <f>marketingdata[[#This Row],[Conversions]]/marketingdata[[#This Row],[Leads]]</f>
        <v>6.25E-2</v>
      </c>
      <c r="S506">
        <f>marketingdata[[#This Row],[Ad_Spend (£)]]/marketingdata[[#This Row],[Leads]]</f>
        <v>4.2259374999999997</v>
      </c>
      <c r="T506">
        <f>marketingdata[[#This Row],[Revenue (£)]]/marketingdata[[#This Row],[Ad_Spend (£)]]</f>
        <v>1.3246321082600014</v>
      </c>
      <c r="U506" t="str">
        <f>TEXT(marketingdata[[#This Row],[Date]],"mmm")</f>
        <v>Apr</v>
      </c>
    </row>
    <row r="507" spans="1:21" x14ac:dyDescent="0.3">
      <c r="A507" s="2">
        <v>45766</v>
      </c>
      <c r="B507" t="s">
        <v>23</v>
      </c>
      <c r="C507" t="s">
        <v>515</v>
      </c>
      <c r="D507" t="s">
        <v>654</v>
      </c>
      <c r="E507" t="s">
        <v>660</v>
      </c>
      <c r="F507">
        <v>256.72000000000003</v>
      </c>
      <c r="G507">
        <v>6829</v>
      </c>
      <c r="H507">
        <v>314</v>
      </c>
      <c r="I507">
        <v>50</v>
      </c>
      <c r="J507">
        <v>8</v>
      </c>
      <c r="K507">
        <v>725.21</v>
      </c>
      <c r="L507" t="s">
        <v>674</v>
      </c>
      <c r="M507" t="s">
        <v>678</v>
      </c>
      <c r="N507" t="s">
        <v>683</v>
      </c>
      <c r="O507" t="s">
        <v>689</v>
      </c>
      <c r="P507" t="s">
        <v>699</v>
      </c>
      <c r="Q507" s="6">
        <f>marketingdata[[#This Row],[Clicks]]/marketingdata[[#This Row],[Impressions]]</f>
        <v>4.598037780055645E-2</v>
      </c>
      <c r="R507" s="6">
        <f>marketingdata[[#This Row],[Conversions]]/marketingdata[[#This Row],[Leads]]</f>
        <v>0.16</v>
      </c>
      <c r="S507">
        <f>marketingdata[[#This Row],[Ad_Spend (£)]]/marketingdata[[#This Row],[Leads]]</f>
        <v>5.1344000000000003</v>
      </c>
      <c r="T507">
        <f>marketingdata[[#This Row],[Revenue (£)]]/marketingdata[[#This Row],[Ad_Spend (£)]]</f>
        <v>2.8249065129323774</v>
      </c>
      <c r="U507" t="str">
        <f>TEXT(marketingdata[[#This Row],[Date]],"mmm")</f>
        <v>Apr</v>
      </c>
    </row>
    <row r="508" spans="1:21" x14ac:dyDescent="0.3">
      <c r="A508" s="2">
        <v>45804</v>
      </c>
      <c r="B508" t="s">
        <v>21</v>
      </c>
      <c r="C508" t="s">
        <v>516</v>
      </c>
      <c r="D508" t="s">
        <v>655</v>
      </c>
      <c r="E508" t="s">
        <v>658</v>
      </c>
      <c r="F508">
        <v>151.34</v>
      </c>
      <c r="G508">
        <v>6894</v>
      </c>
      <c r="H508">
        <v>156</v>
      </c>
      <c r="I508">
        <v>32</v>
      </c>
      <c r="J508">
        <v>8</v>
      </c>
      <c r="K508">
        <v>998.51</v>
      </c>
      <c r="L508" t="s">
        <v>675</v>
      </c>
      <c r="M508" t="s">
        <v>678</v>
      </c>
      <c r="N508" t="s">
        <v>681</v>
      </c>
      <c r="O508" t="s">
        <v>688</v>
      </c>
      <c r="P508" t="s">
        <v>698</v>
      </c>
      <c r="Q508" s="6">
        <f>marketingdata[[#This Row],[Clicks]]/marketingdata[[#This Row],[Impressions]]</f>
        <v>2.2628372497824196E-2</v>
      </c>
      <c r="R508" s="6">
        <f>marketingdata[[#This Row],[Conversions]]/marketingdata[[#This Row],[Leads]]</f>
        <v>0.25</v>
      </c>
      <c r="S508">
        <f>marketingdata[[#This Row],[Ad_Spend (£)]]/marketingdata[[#This Row],[Leads]]</f>
        <v>4.7293750000000001</v>
      </c>
      <c r="T508">
        <f>marketingdata[[#This Row],[Revenue (£)]]/marketingdata[[#This Row],[Ad_Spend (£)]]</f>
        <v>6.5977930487643714</v>
      </c>
      <c r="U508" t="str">
        <f>TEXT(marketingdata[[#This Row],[Date]],"mmm")</f>
        <v>May</v>
      </c>
    </row>
    <row r="509" spans="1:21" x14ac:dyDescent="0.3">
      <c r="A509" s="2">
        <v>45812</v>
      </c>
      <c r="B509" t="s">
        <v>24</v>
      </c>
      <c r="C509" t="s">
        <v>517</v>
      </c>
      <c r="D509" t="s">
        <v>655</v>
      </c>
      <c r="E509" t="s">
        <v>668</v>
      </c>
      <c r="F509">
        <v>192.37</v>
      </c>
      <c r="G509">
        <v>16681</v>
      </c>
      <c r="H509">
        <v>251</v>
      </c>
      <c r="I509">
        <v>38</v>
      </c>
      <c r="J509">
        <v>14</v>
      </c>
      <c r="K509">
        <v>2722.08</v>
      </c>
      <c r="L509" t="s">
        <v>675</v>
      </c>
      <c r="M509" t="s">
        <v>680</v>
      </c>
      <c r="N509" t="s">
        <v>683</v>
      </c>
      <c r="O509" t="s">
        <v>690</v>
      </c>
      <c r="P509" t="s">
        <v>699</v>
      </c>
      <c r="Q509" s="6">
        <f>marketingdata[[#This Row],[Clicks]]/marketingdata[[#This Row],[Impressions]]</f>
        <v>1.5047059528805227E-2</v>
      </c>
      <c r="R509" s="6">
        <f>marketingdata[[#This Row],[Conversions]]/marketingdata[[#This Row],[Leads]]</f>
        <v>0.36842105263157893</v>
      </c>
      <c r="S509">
        <f>marketingdata[[#This Row],[Ad_Spend (£)]]/marketingdata[[#This Row],[Leads]]</f>
        <v>5.0623684210526321</v>
      </c>
      <c r="T509">
        <f>marketingdata[[#This Row],[Revenue (£)]]/marketingdata[[#This Row],[Ad_Spend (£)]]</f>
        <v>14.150231325050683</v>
      </c>
      <c r="U509" t="str">
        <f>TEXT(marketingdata[[#This Row],[Date]],"mmm")</f>
        <v>Jun</v>
      </c>
    </row>
    <row r="510" spans="1:21" x14ac:dyDescent="0.3">
      <c r="A510" s="2">
        <v>45784</v>
      </c>
      <c r="B510" t="s">
        <v>20</v>
      </c>
      <c r="C510" t="s">
        <v>518</v>
      </c>
      <c r="D510" t="s">
        <v>654</v>
      </c>
      <c r="E510" t="s">
        <v>657</v>
      </c>
      <c r="F510">
        <v>279.74</v>
      </c>
      <c r="G510">
        <v>25291</v>
      </c>
      <c r="H510">
        <v>69</v>
      </c>
      <c r="I510">
        <v>14</v>
      </c>
      <c r="J510">
        <v>14</v>
      </c>
      <c r="K510">
        <v>985.27</v>
      </c>
      <c r="L510" t="s">
        <v>672</v>
      </c>
      <c r="M510" t="s">
        <v>677</v>
      </c>
      <c r="N510" t="s">
        <v>684</v>
      </c>
      <c r="O510" t="s">
        <v>692</v>
      </c>
      <c r="P510" t="s">
        <v>696</v>
      </c>
      <c r="Q510" s="6">
        <f>marketingdata[[#This Row],[Clicks]]/marketingdata[[#This Row],[Impressions]]</f>
        <v>2.7282432485864535E-3</v>
      </c>
      <c r="R510" s="6">
        <f>marketingdata[[#This Row],[Conversions]]/marketingdata[[#This Row],[Leads]]</f>
        <v>1</v>
      </c>
      <c r="S510">
        <f>marketingdata[[#This Row],[Ad_Spend (£)]]/marketingdata[[#This Row],[Leads]]</f>
        <v>19.981428571428573</v>
      </c>
      <c r="T510">
        <f>marketingdata[[#This Row],[Revenue (£)]]/marketingdata[[#This Row],[Ad_Spend (£)]]</f>
        <v>3.5220919425180521</v>
      </c>
      <c r="U510" t="str">
        <f>TEXT(marketingdata[[#This Row],[Date]],"mmm")</f>
        <v>May</v>
      </c>
    </row>
    <row r="511" spans="1:21" x14ac:dyDescent="0.3">
      <c r="A511" s="2">
        <v>45816</v>
      </c>
      <c r="B511" t="s">
        <v>21</v>
      </c>
      <c r="C511" t="s">
        <v>519</v>
      </c>
      <c r="D511" t="s">
        <v>655</v>
      </c>
      <c r="E511" t="s">
        <v>658</v>
      </c>
      <c r="F511">
        <v>228.78</v>
      </c>
      <c r="G511">
        <v>25720</v>
      </c>
      <c r="H511">
        <v>2239</v>
      </c>
      <c r="I511">
        <v>16</v>
      </c>
      <c r="J511">
        <v>14</v>
      </c>
      <c r="K511">
        <v>1905.69</v>
      </c>
      <c r="L511" t="s">
        <v>674</v>
      </c>
      <c r="M511" t="s">
        <v>678</v>
      </c>
      <c r="N511" t="s">
        <v>684</v>
      </c>
      <c r="O511" t="s">
        <v>692</v>
      </c>
      <c r="P511" t="s">
        <v>699</v>
      </c>
      <c r="Q511" s="6">
        <f>marketingdata[[#This Row],[Clicks]]/marketingdata[[#This Row],[Impressions]]</f>
        <v>8.7052877138413684E-2</v>
      </c>
      <c r="R511" s="6">
        <f>marketingdata[[#This Row],[Conversions]]/marketingdata[[#This Row],[Leads]]</f>
        <v>0.875</v>
      </c>
      <c r="S511">
        <f>marketingdata[[#This Row],[Ad_Spend (£)]]/marketingdata[[#This Row],[Leads]]</f>
        <v>14.29875</v>
      </c>
      <c r="T511">
        <f>marketingdata[[#This Row],[Revenue (£)]]/marketingdata[[#This Row],[Ad_Spend (£)]]</f>
        <v>8.3297928140571731</v>
      </c>
      <c r="U511" t="str">
        <f>TEXT(marketingdata[[#This Row],[Date]],"mmm")</f>
        <v>Jun</v>
      </c>
    </row>
    <row r="512" spans="1:21" x14ac:dyDescent="0.3">
      <c r="A512" s="2">
        <v>45822</v>
      </c>
      <c r="B512" t="s">
        <v>20</v>
      </c>
      <c r="C512" t="s">
        <v>520</v>
      </c>
      <c r="D512" t="s">
        <v>655</v>
      </c>
      <c r="E512" t="s">
        <v>664</v>
      </c>
      <c r="F512">
        <v>204.95</v>
      </c>
      <c r="G512">
        <v>23679</v>
      </c>
      <c r="H512">
        <v>669</v>
      </c>
      <c r="I512">
        <v>24</v>
      </c>
      <c r="J512">
        <v>9</v>
      </c>
      <c r="K512">
        <v>661.45</v>
      </c>
      <c r="L512" t="s">
        <v>671</v>
      </c>
      <c r="M512" t="s">
        <v>678</v>
      </c>
      <c r="N512" t="s">
        <v>682</v>
      </c>
      <c r="O512" t="s">
        <v>694</v>
      </c>
      <c r="P512" t="s">
        <v>695</v>
      </c>
      <c r="Q512" s="6">
        <f>marketingdata[[#This Row],[Clicks]]/marketingdata[[#This Row],[Impressions]]</f>
        <v>2.8252882300772837E-2</v>
      </c>
      <c r="R512" s="6">
        <f>marketingdata[[#This Row],[Conversions]]/marketingdata[[#This Row],[Leads]]</f>
        <v>0.375</v>
      </c>
      <c r="S512">
        <f>marketingdata[[#This Row],[Ad_Spend (£)]]/marketingdata[[#This Row],[Leads]]</f>
        <v>8.5395833333333329</v>
      </c>
      <c r="T512">
        <f>marketingdata[[#This Row],[Revenue (£)]]/marketingdata[[#This Row],[Ad_Spend (£)]]</f>
        <v>3.2273725298853382</v>
      </c>
      <c r="U512" t="str">
        <f>TEXT(marketingdata[[#This Row],[Date]],"mmm")</f>
        <v>Jun</v>
      </c>
    </row>
    <row r="513" spans="1:21" x14ac:dyDescent="0.3">
      <c r="A513" s="2">
        <v>45790</v>
      </c>
      <c r="B513" t="s">
        <v>24</v>
      </c>
      <c r="C513" t="s">
        <v>521</v>
      </c>
      <c r="D513" t="s">
        <v>654</v>
      </c>
      <c r="E513" t="s">
        <v>669</v>
      </c>
      <c r="F513">
        <v>88.73</v>
      </c>
      <c r="G513">
        <v>27428</v>
      </c>
      <c r="H513">
        <v>376</v>
      </c>
      <c r="I513">
        <v>36</v>
      </c>
      <c r="J513">
        <v>29</v>
      </c>
      <c r="K513">
        <v>3165.57</v>
      </c>
      <c r="L513" t="s">
        <v>673</v>
      </c>
      <c r="M513" t="s">
        <v>676</v>
      </c>
      <c r="N513" t="s">
        <v>681</v>
      </c>
      <c r="O513" t="s">
        <v>687</v>
      </c>
      <c r="P513" t="s">
        <v>696</v>
      </c>
      <c r="Q513" s="6">
        <f>marketingdata[[#This Row],[Clicks]]/marketingdata[[#This Row],[Impressions]]</f>
        <v>1.3708618929561033E-2</v>
      </c>
      <c r="R513" s="6">
        <f>marketingdata[[#This Row],[Conversions]]/marketingdata[[#This Row],[Leads]]</f>
        <v>0.80555555555555558</v>
      </c>
      <c r="S513">
        <f>marketingdata[[#This Row],[Ad_Spend (£)]]/marketingdata[[#This Row],[Leads]]</f>
        <v>2.4647222222222225</v>
      </c>
      <c r="T513">
        <f>marketingdata[[#This Row],[Revenue (£)]]/marketingdata[[#This Row],[Ad_Spend (£)]]</f>
        <v>35.676434126000224</v>
      </c>
      <c r="U513" t="str">
        <f>TEXT(marketingdata[[#This Row],[Date]],"mmm")</f>
        <v>May</v>
      </c>
    </row>
    <row r="514" spans="1:21" x14ac:dyDescent="0.3">
      <c r="A514" s="2">
        <v>45797</v>
      </c>
      <c r="B514" t="s">
        <v>20</v>
      </c>
      <c r="C514" t="s">
        <v>522</v>
      </c>
      <c r="D514" t="s">
        <v>654</v>
      </c>
      <c r="E514" t="s">
        <v>667</v>
      </c>
      <c r="F514">
        <v>241.84</v>
      </c>
      <c r="G514">
        <v>26586</v>
      </c>
      <c r="H514">
        <v>1665</v>
      </c>
      <c r="I514">
        <v>26</v>
      </c>
      <c r="J514">
        <v>6</v>
      </c>
      <c r="K514">
        <v>991.18</v>
      </c>
      <c r="L514" t="s">
        <v>672</v>
      </c>
      <c r="M514" t="s">
        <v>677</v>
      </c>
      <c r="N514" t="s">
        <v>684</v>
      </c>
      <c r="O514" t="s">
        <v>691</v>
      </c>
      <c r="P514" t="s">
        <v>699</v>
      </c>
      <c r="Q514" s="6">
        <f>marketingdata[[#This Row],[Clicks]]/marketingdata[[#This Row],[Impressions]]</f>
        <v>6.2626946513202442E-2</v>
      </c>
      <c r="R514" s="6">
        <f>marketingdata[[#This Row],[Conversions]]/marketingdata[[#This Row],[Leads]]</f>
        <v>0.23076923076923078</v>
      </c>
      <c r="S514">
        <f>marketingdata[[#This Row],[Ad_Spend (£)]]/marketingdata[[#This Row],[Leads]]</f>
        <v>9.3015384615384615</v>
      </c>
      <c r="T514">
        <f>marketingdata[[#This Row],[Revenue (£)]]/marketingdata[[#This Row],[Ad_Spend (£)]]</f>
        <v>4.0984948726430694</v>
      </c>
      <c r="U514" t="str">
        <f>TEXT(marketingdata[[#This Row],[Date]],"mmm")</f>
        <v>May</v>
      </c>
    </row>
    <row r="515" spans="1:21" x14ac:dyDescent="0.3">
      <c r="A515" s="2">
        <v>45782</v>
      </c>
      <c r="B515" t="s">
        <v>23</v>
      </c>
      <c r="C515" t="s">
        <v>523</v>
      </c>
      <c r="D515" t="s">
        <v>655</v>
      </c>
      <c r="E515" t="s">
        <v>670</v>
      </c>
      <c r="F515">
        <v>76.599999999999994</v>
      </c>
      <c r="G515">
        <v>7704</v>
      </c>
      <c r="H515">
        <v>212</v>
      </c>
      <c r="I515">
        <v>42</v>
      </c>
      <c r="J515">
        <v>31</v>
      </c>
      <c r="K515">
        <v>5019.18</v>
      </c>
      <c r="L515" t="s">
        <v>672</v>
      </c>
      <c r="M515" t="s">
        <v>679</v>
      </c>
      <c r="N515" t="s">
        <v>681</v>
      </c>
      <c r="O515" t="s">
        <v>690</v>
      </c>
      <c r="P515" t="s">
        <v>696</v>
      </c>
      <c r="Q515" s="6">
        <f>marketingdata[[#This Row],[Clicks]]/marketingdata[[#This Row],[Impressions]]</f>
        <v>2.7518172377985463E-2</v>
      </c>
      <c r="R515" s="6">
        <f>marketingdata[[#This Row],[Conversions]]/marketingdata[[#This Row],[Leads]]</f>
        <v>0.73809523809523814</v>
      </c>
      <c r="S515">
        <f>marketingdata[[#This Row],[Ad_Spend (£)]]/marketingdata[[#This Row],[Leads]]</f>
        <v>1.8238095238095238</v>
      </c>
      <c r="T515">
        <f>marketingdata[[#This Row],[Revenue (£)]]/marketingdata[[#This Row],[Ad_Spend (£)]]</f>
        <v>65.524543080939949</v>
      </c>
      <c r="U515" t="str">
        <f>TEXT(marketingdata[[#This Row],[Date]],"mmm")</f>
        <v>May</v>
      </c>
    </row>
    <row r="516" spans="1:21" x14ac:dyDescent="0.3">
      <c r="A516" s="2">
        <v>45834</v>
      </c>
      <c r="B516" t="s">
        <v>20</v>
      </c>
      <c r="C516" t="s">
        <v>524</v>
      </c>
      <c r="D516" t="s">
        <v>654</v>
      </c>
      <c r="E516" t="s">
        <v>670</v>
      </c>
      <c r="F516">
        <v>287.83999999999997</v>
      </c>
      <c r="G516">
        <v>22141</v>
      </c>
      <c r="H516">
        <v>253</v>
      </c>
      <c r="I516">
        <v>48</v>
      </c>
      <c r="J516">
        <v>43</v>
      </c>
      <c r="K516">
        <v>2279.2800000000002</v>
      </c>
      <c r="L516" t="s">
        <v>671</v>
      </c>
      <c r="M516" t="s">
        <v>679</v>
      </c>
      <c r="N516" t="s">
        <v>681</v>
      </c>
      <c r="O516" t="s">
        <v>690</v>
      </c>
      <c r="P516" t="s">
        <v>696</v>
      </c>
      <c r="Q516" s="6">
        <f>marketingdata[[#This Row],[Clicks]]/marketingdata[[#This Row],[Impressions]]</f>
        <v>1.1426764825436973E-2</v>
      </c>
      <c r="R516" s="6">
        <f>marketingdata[[#This Row],[Conversions]]/marketingdata[[#This Row],[Leads]]</f>
        <v>0.89583333333333337</v>
      </c>
      <c r="S516">
        <f>marketingdata[[#This Row],[Ad_Spend (£)]]/marketingdata[[#This Row],[Leads]]</f>
        <v>5.9966666666666661</v>
      </c>
      <c r="T516">
        <f>marketingdata[[#This Row],[Revenue (£)]]/marketingdata[[#This Row],[Ad_Spend (£)]]</f>
        <v>7.9185658699277388</v>
      </c>
      <c r="U516" t="str">
        <f>TEXT(marketingdata[[#This Row],[Date]],"mmm")</f>
        <v>Jun</v>
      </c>
    </row>
    <row r="517" spans="1:21" x14ac:dyDescent="0.3">
      <c r="A517" s="2">
        <v>45819</v>
      </c>
      <c r="B517" t="s">
        <v>21</v>
      </c>
      <c r="C517" t="s">
        <v>525</v>
      </c>
      <c r="D517" t="s">
        <v>655</v>
      </c>
      <c r="E517" t="s">
        <v>662</v>
      </c>
      <c r="F517">
        <v>214.6</v>
      </c>
      <c r="G517">
        <v>8200</v>
      </c>
      <c r="H517">
        <v>82</v>
      </c>
      <c r="I517">
        <v>22</v>
      </c>
      <c r="J517">
        <v>0</v>
      </c>
      <c r="K517">
        <v>0</v>
      </c>
      <c r="L517" t="s">
        <v>674</v>
      </c>
      <c r="M517" t="s">
        <v>679</v>
      </c>
      <c r="N517" t="s">
        <v>682</v>
      </c>
      <c r="O517" t="s">
        <v>691</v>
      </c>
      <c r="P517" t="s">
        <v>697</v>
      </c>
      <c r="Q517" s="6">
        <f>marketingdata[[#This Row],[Clicks]]/marketingdata[[#This Row],[Impressions]]</f>
        <v>0.01</v>
      </c>
      <c r="R517" s="6">
        <f>marketingdata[[#This Row],[Conversions]]/marketingdata[[#This Row],[Leads]]</f>
        <v>0</v>
      </c>
      <c r="S517">
        <f>marketingdata[[#This Row],[Ad_Spend (£)]]/marketingdata[[#This Row],[Leads]]</f>
        <v>9.754545454545454</v>
      </c>
      <c r="T517">
        <f>marketingdata[[#This Row],[Revenue (£)]]/marketingdata[[#This Row],[Ad_Spend (£)]]</f>
        <v>0</v>
      </c>
      <c r="U517" t="str">
        <f>TEXT(marketingdata[[#This Row],[Date]],"mmm")</f>
        <v>Jun</v>
      </c>
    </row>
    <row r="518" spans="1:21" x14ac:dyDescent="0.3">
      <c r="A518" s="2">
        <v>45783</v>
      </c>
      <c r="B518" t="s">
        <v>23</v>
      </c>
      <c r="C518" t="s">
        <v>526</v>
      </c>
      <c r="D518" t="s">
        <v>654</v>
      </c>
      <c r="E518" t="s">
        <v>659</v>
      </c>
      <c r="F518">
        <v>111.34</v>
      </c>
      <c r="G518">
        <v>28511</v>
      </c>
      <c r="H518">
        <v>807</v>
      </c>
      <c r="I518">
        <v>33</v>
      </c>
      <c r="J518">
        <v>24</v>
      </c>
      <c r="K518">
        <v>4595.3500000000004</v>
      </c>
      <c r="L518" t="s">
        <v>671</v>
      </c>
      <c r="M518" t="s">
        <v>679</v>
      </c>
      <c r="N518" t="s">
        <v>681</v>
      </c>
      <c r="O518" t="s">
        <v>685</v>
      </c>
      <c r="P518" t="s">
        <v>699</v>
      </c>
      <c r="Q518" s="6">
        <f>marketingdata[[#This Row],[Clicks]]/marketingdata[[#This Row],[Impressions]]</f>
        <v>2.8304864789028796E-2</v>
      </c>
      <c r="R518" s="6">
        <f>marketingdata[[#This Row],[Conversions]]/marketingdata[[#This Row],[Leads]]</f>
        <v>0.72727272727272729</v>
      </c>
      <c r="S518">
        <f>marketingdata[[#This Row],[Ad_Spend (£)]]/marketingdata[[#This Row],[Leads]]</f>
        <v>3.373939393939394</v>
      </c>
      <c r="T518">
        <f>marketingdata[[#This Row],[Revenue (£)]]/marketingdata[[#This Row],[Ad_Spend (£)]]</f>
        <v>41.273127357643254</v>
      </c>
      <c r="U518" t="str">
        <f>TEXT(marketingdata[[#This Row],[Date]],"mmm")</f>
        <v>May</v>
      </c>
    </row>
    <row r="519" spans="1:21" x14ac:dyDescent="0.3">
      <c r="A519" s="2">
        <v>45813</v>
      </c>
      <c r="B519" t="s">
        <v>21</v>
      </c>
      <c r="C519" t="s">
        <v>527</v>
      </c>
      <c r="D519" t="s">
        <v>655</v>
      </c>
      <c r="E519" t="s">
        <v>665</v>
      </c>
      <c r="F519">
        <v>156.07</v>
      </c>
      <c r="G519">
        <v>5382</v>
      </c>
      <c r="H519">
        <v>145</v>
      </c>
      <c r="I519">
        <v>48</v>
      </c>
      <c r="J519">
        <v>33</v>
      </c>
      <c r="K519">
        <v>5355.29</v>
      </c>
      <c r="L519" t="s">
        <v>673</v>
      </c>
      <c r="M519" t="s">
        <v>680</v>
      </c>
      <c r="N519" t="s">
        <v>684</v>
      </c>
      <c r="O519" t="s">
        <v>685</v>
      </c>
      <c r="P519" t="s">
        <v>695</v>
      </c>
      <c r="Q519" s="6">
        <f>marketingdata[[#This Row],[Clicks]]/marketingdata[[#This Row],[Impressions]]</f>
        <v>2.6941657376439984E-2</v>
      </c>
      <c r="R519" s="6">
        <f>marketingdata[[#This Row],[Conversions]]/marketingdata[[#This Row],[Leads]]</f>
        <v>0.6875</v>
      </c>
      <c r="S519">
        <f>marketingdata[[#This Row],[Ad_Spend (£)]]/marketingdata[[#This Row],[Leads]]</f>
        <v>3.2514583333333333</v>
      </c>
      <c r="T519">
        <f>marketingdata[[#This Row],[Revenue (£)]]/marketingdata[[#This Row],[Ad_Spend (£)]]</f>
        <v>34.313385019542515</v>
      </c>
      <c r="U519" t="str">
        <f>TEXT(marketingdata[[#This Row],[Date]],"mmm")</f>
        <v>Jun</v>
      </c>
    </row>
    <row r="520" spans="1:21" x14ac:dyDescent="0.3">
      <c r="A520" s="2">
        <v>45776</v>
      </c>
      <c r="B520" t="s">
        <v>20</v>
      </c>
      <c r="C520" t="s">
        <v>55</v>
      </c>
      <c r="D520" t="s">
        <v>654</v>
      </c>
      <c r="E520" t="s">
        <v>667</v>
      </c>
      <c r="F520">
        <v>133.57</v>
      </c>
      <c r="G520">
        <v>19665</v>
      </c>
      <c r="H520">
        <v>1617</v>
      </c>
      <c r="I520">
        <v>13</v>
      </c>
      <c r="J520">
        <v>7</v>
      </c>
      <c r="K520">
        <v>991.95</v>
      </c>
      <c r="L520" t="s">
        <v>672</v>
      </c>
      <c r="M520" t="s">
        <v>677</v>
      </c>
      <c r="N520" t="s">
        <v>683</v>
      </c>
      <c r="O520" t="s">
        <v>685</v>
      </c>
      <c r="P520" t="s">
        <v>695</v>
      </c>
      <c r="Q520" s="6">
        <f>marketingdata[[#This Row],[Clicks]]/marketingdata[[#This Row],[Impressions]]</f>
        <v>8.2227307398932109E-2</v>
      </c>
      <c r="R520" s="6">
        <f>marketingdata[[#This Row],[Conversions]]/marketingdata[[#This Row],[Leads]]</f>
        <v>0.53846153846153844</v>
      </c>
      <c r="S520">
        <f>marketingdata[[#This Row],[Ad_Spend (£)]]/marketingdata[[#This Row],[Leads]]</f>
        <v>10.274615384615384</v>
      </c>
      <c r="T520">
        <f>marketingdata[[#This Row],[Revenue (£)]]/marketingdata[[#This Row],[Ad_Spend (£)]]</f>
        <v>7.4264430635621776</v>
      </c>
      <c r="U520" t="str">
        <f>TEXT(marketingdata[[#This Row],[Date]],"mmm")</f>
        <v>Apr</v>
      </c>
    </row>
    <row r="521" spans="1:21" x14ac:dyDescent="0.3">
      <c r="A521" s="2">
        <v>45819</v>
      </c>
      <c r="B521" t="s">
        <v>24</v>
      </c>
      <c r="C521" t="s">
        <v>528</v>
      </c>
      <c r="D521" t="s">
        <v>654</v>
      </c>
      <c r="E521" t="s">
        <v>665</v>
      </c>
      <c r="F521">
        <v>272.83999999999997</v>
      </c>
      <c r="G521">
        <v>11335</v>
      </c>
      <c r="H521">
        <v>928</v>
      </c>
      <c r="I521">
        <v>30</v>
      </c>
      <c r="J521">
        <v>18</v>
      </c>
      <c r="K521">
        <v>726.49</v>
      </c>
      <c r="L521" t="s">
        <v>675</v>
      </c>
      <c r="M521" t="s">
        <v>680</v>
      </c>
      <c r="N521" t="s">
        <v>683</v>
      </c>
      <c r="O521" t="s">
        <v>691</v>
      </c>
      <c r="P521" t="s">
        <v>697</v>
      </c>
      <c r="Q521" s="6">
        <f>marketingdata[[#This Row],[Clicks]]/marketingdata[[#This Row],[Impressions]]</f>
        <v>8.1870313189236876E-2</v>
      </c>
      <c r="R521" s="6">
        <f>marketingdata[[#This Row],[Conversions]]/marketingdata[[#This Row],[Leads]]</f>
        <v>0.6</v>
      </c>
      <c r="S521">
        <f>marketingdata[[#This Row],[Ad_Spend (£)]]/marketingdata[[#This Row],[Leads]]</f>
        <v>9.0946666666666651</v>
      </c>
      <c r="T521">
        <f>marketingdata[[#This Row],[Revenue (£)]]/marketingdata[[#This Row],[Ad_Spend (£)]]</f>
        <v>2.6626960856179447</v>
      </c>
      <c r="U521" t="str">
        <f>TEXT(marketingdata[[#This Row],[Date]],"mmm")</f>
        <v>Jun</v>
      </c>
    </row>
    <row r="522" spans="1:21" x14ac:dyDescent="0.3">
      <c r="A522" s="2">
        <v>45793</v>
      </c>
      <c r="B522" t="s">
        <v>20</v>
      </c>
      <c r="C522" t="s">
        <v>529</v>
      </c>
      <c r="D522" t="s">
        <v>655</v>
      </c>
      <c r="E522" t="s">
        <v>669</v>
      </c>
      <c r="F522">
        <v>53.91</v>
      </c>
      <c r="G522">
        <v>29847</v>
      </c>
      <c r="H522">
        <v>834</v>
      </c>
      <c r="I522">
        <v>33</v>
      </c>
      <c r="J522">
        <v>14</v>
      </c>
      <c r="K522">
        <v>2281.39</v>
      </c>
      <c r="L522" t="s">
        <v>674</v>
      </c>
      <c r="M522" t="s">
        <v>676</v>
      </c>
      <c r="N522" t="s">
        <v>683</v>
      </c>
      <c r="O522" t="s">
        <v>689</v>
      </c>
      <c r="P522" t="s">
        <v>698</v>
      </c>
      <c r="Q522" s="6">
        <f>marketingdata[[#This Row],[Clicks]]/marketingdata[[#This Row],[Impressions]]</f>
        <v>2.7942506784601466E-2</v>
      </c>
      <c r="R522" s="6">
        <f>marketingdata[[#This Row],[Conversions]]/marketingdata[[#This Row],[Leads]]</f>
        <v>0.42424242424242425</v>
      </c>
      <c r="S522">
        <f>marketingdata[[#This Row],[Ad_Spend (£)]]/marketingdata[[#This Row],[Leads]]</f>
        <v>1.6336363636363636</v>
      </c>
      <c r="T522">
        <f>marketingdata[[#This Row],[Revenue (£)]]/marketingdata[[#This Row],[Ad_Spend (£)]]</f>
        <v>42.31849378593953</v>
      </c>
      <c r="U522" t="str">
        <f>TEXT(marketingdata[[#This Row],[Date]],"mmm")</f>
        <v>May</v>
      </c>
    </row>
    <row r="523" spans="1:21" x14ac:dyDescent="0.3">
      <c r="A523" s="2">
        <v>45765</v>
      </c>
      <c r="B523" t="s">
        <v>23</v>
      </c>
      <c r="C523" t="s">
        <v>530</v>
      </c>
      <c r="D523" t="s">
        <v>654</v>
      </c>
      <c r="E523" t="s">
        <v>670</v>
      </c>
      <c r="F523">
        <v>190.04</v>
      </c>
      <c r="G523">
        <v>29975</v>
      </c>
      <c r="H523">
        <v>801</v>
      </c>
      <c r="I523">
        <v>14</v>
      </c>
      <c r="J523">
        <v>14</v>
      </c>
      <c r="K523">
        <v>2120.7199999999998</v>
      </c>
      <c r="L523" t="s">
        <v>675</v>
      </c>
      <c r="M523" t="s">
        <v>679</v>
      </c>
      <c r="N523" t="s">
        <v>681</v>
      </c>
      <c r="O523" t="s">
        <v>692</v>
      </c>
      <c r="P523" t="s">
        <v>697</v>
      </c>
      <c r="Q523" s="6">
        <f>marketingdata[[#This Row],[Clicks]]/marketingdata[[#This Row],[Impressions]]</f>
        <v>2.6722268557130942E-2</v>
      </c>
      <c r="R523" s="6">
        <f>marketingdata[[#This Row],[Conversions]]/marketingdata[[#This Row],[Leads]]</f>
        <v>1</v>
      </c>
      <c r="S523">
        <f>marketingdata[[#This Row],[Ad_Spend (£)]]/marketingdata[[#This Row],[Leads]]</f>
        <v>13.574285714285713</v>
      </c>
      <c r="T523">
        <f>marketingdata[[#This Row],[Revenue (£)]]/marketingdata[[#This Row],[Ad_Spend (£)]]</f>
        <v>11.159334876868026</v>
      </c>
      <c r="U523" t="str">
        <f>TEXT(marketingdata[[#This Row],[Date]],"mmm")</f>
        <v>Apr</v>
      </c>
    </row>
    <row r="524" spans="1:21" x14ac:dyDescent="0.3">
      <c r="A524" s="2">
        <v>45835</v>
      </c>
      <c r="B524" t="s">
        <v>20</v>
      </c>
      <c r="C524" t="s">
        <v>531</v>
      </c>
      <c r="D524" t="s">
        <v>655</v>
      </c>
      <c r="E524" t="s">
        <v>656</v>
      </c>
      <c r="F524">
        <v>95.19</v>
      </c>
      <c r="G524">
        <v>8861</v>
      </c>
      <c r="H524">
        <v>107</v>
      </c>
      <c r="I524">
        <v>25</v>
      </c>
      <c r="J524">
        <v>14</v>
      </c>
      <c r="K524">
        <v>906.77</v>
      </c>
      <c r="L524" t="s">
        <v>672</v>
      </c>
      <c r="M524" t="s">
        <v>676</v>
      </c>
      <c r="N524" t="s">
        <v>681</v>
      </c>
      <c r="O524" t="s">
        <v>690</v>
      </c>
      <c r="P524" t="s">
        <v>699</v>
      </c>
      <c r="Q524" s="6">
        <f>marketingdata[[#This Row],[Clicks]]/marketingdata[[#This Row],[Impressions]]</f>
        <v>1.2075386525222886E-2</v>
      </c>
      <c r="R524" s="6">
        <f>marketingdata[[#This Row],[Conversions]]/marketingdata[[#This Row],[Leads]]</f>
        <v>0.56000000000000005</v>
      </c>
      <c r="S524">
        <f>marketingdata[[#This Row],[Ad_Spend (£)]]/marketingdata[[#This Row],[Leads]]</f>
        <v>3.8075999999999999</v>
      </c>
      <c r="T524">
        <f>marketingdata[[#This Row],[Revenue (£)]]/marketingdata[[#This Row],[Ad_Spend (£)]]</f>
        <v>9.5258955772665193</v>
      </c>
      <c r="U524" t="str">
        <f>TEXT(marketingdata[[#This Row],[Date]],"mmm")</f>
        <v>Jun</v>
      </c>
    </row>
    <row r="525" spans="1:21" x14ac:dyDescent="0.3">
      <c r="A525" s="2">
        <v>45797</v>
      </c>
      <c r="B525" t="s">
        <v>23</v>
      </c>
      <c r="C525" t="s">
        <v>532</v>
      </c>
      <c r="D525" t="s">
        <v>654</v>
      </c>
      <c r="E525" t="s">
        <v>669</v>
      </c>
      <c r="F525">
        <v>253.47</v>
      </c>
      <c r="G525">
        <v>8969</v>
      </c>
      <c r="H525">
        <v>605</v>
      </c>
      <c r="I525">
        <v>50</v>
      </c>
      <c r="J525">
        <v>28</v>
      </c>
      <c r="K525">
        <v>4599.8900000000003</v>
      </c>
      <c r="L525" t="s">
        <v>672</v>
      </c>
      <c r="M525" t="s">
        <v>676</v>
      </c>
      <c r="N525" t="s">
        <v>684</v>
      </c>
      <c r="O525" t="s">
        <v>687</v>
      </c>
      <c r="P525" t="s">
        <v>698</v>
      </c>
      <c r="Q525" s="6">
        <f>marketingdata[[#This Row],[Clicks]]/marketingdata[[#This Row],[Impressions]]</f>
        <v>6.74545657263909E-2</v>
      </c>
      <c r="R525" s="6">
        <f>marketingdata[[#This Row],[Conversions]]/marketingdata[[#This Row],[Leads]]</f>
        <v>0.56000000000000005</v>
      </c>
      <c r="S525">
        <f>marketingdata[[#This Row],[Ad_Spend (£)]]/marketingdata[[#This Row],[Leads]]</f>
        <v>5.0693999999999999</v>
      </c>
      <c r="T525">
        <f>marketingdata[[#This Row],[Revenue (£)]]/marketingdata[[#This Row],[Ad_Spend (£)]]</f>
        <v>18.147670335739932</v>
      </c>
      <c r="U525" t="str">
        <f>TEXT(marketingdata[[#This Row],[Date]],"mmm")</f>
        <v>May</v>
      </c>
    </row>
    <row r="526" spans="1:21" x14ac:dyDescent="0.3">
      <c r="A526" s="2">
        <v>45772</v>
      </c>
      <c r="B526" t="s">
        <v>21</v>
      </c>
      <c r="C526" t="s">
        <v>533</v>
      </c>
      <c r="D526" t="s">
        <v>655</v>
      </c>
      <c r="E526" t="s">
        <v>661</v>
      </c>
      <c r="F526">
        <v>281.12</v>
      </c>
      <c r="G526">
        <v>19041</v>
      </c>
      <c r="H526">
        <v>1885</v>
      </c>
      <c r="I526">
        <v>23</v>
      </c>
      <c r="J526">
        <v>3</v>
      </c>
      <c r="K526">
        <v>192.16</v>
      </c>
      <c r="L526" t="s">
        <v>673</v>
      </c>
      <c r="M526" t="s">
        <v>677</v>
      </c>
      <c r="N526" t="s">
        <v>683</v>
      </c>
      <c r="O526" t="s">
        <v>693</v>
      </c>
      <c r="P526" t="s">
        <v>696</v>
      </c>
      <c r="Q526" s="6">
        <f>marketingdata[[#This Row],[Clicks]]/marketingdata[[#This Row],[Impressions]]</f>
        <v>9.8996901423244577E-2</v>
      </c>
      <c r="R526" s="6">
        <f>marketingdata[[#This Row],[Conversions]]/marketingdata[[#This Row],[Leads]]</f>
        <v>0.13043478260869565</v>
      </c>
      <c r="S526">
        <f>marketingdata[[#This Row],[Ad_Spend (£)]]/marketingdata[[#This Row],[Leads]]</f>
        <v>12.222608695652173</v>
      </c>
      <c r="T526">
        <f>marketingdata[[#This Row],[Revenue (£)]]/marketingdata[[#This Row],[Ad_Spend (£)]]</f>
        <v>0.6835515082527035</v>
      </c>
      <c r="U526" t="str">
        <f>TEXT(marketingdata[[#This Row],[Date]],"mmm")</f>
        <v>Apr</v>
      </c>
    </row>
    <row r="527" spans="1:21" x14ac:dyDescent="0.3">
      <c r="A527" s="2">
        <v>45794</v>
      </c>
      <c r="B527" t="s">
        <v>22</v>
      </c>
      <c r="C527" t="s">
        <v>534</v>
      </c>
      <c r="D527" t="s">
        <v>655</v>
      </c>
      <c r="E527" t="s">
        <v>657</v>
      </c>
      <c r="F527">
        <v>173.93</v>
      </c>
      <c r="G527">
        <v>13415</v>
      </c>
      <c r="H527">
        <v>1326</v>
      </c>
      <c r="I527">
        <v>20</v>
      </c>
      <c r="J527">
        <v>4</v>
      </c>
      <c r="K527">
        <v>620.41</v>
      </c>
      <c r="L527" t="s">
        <v>672</v>
      </c>
      <c r="M527" t="s">
        <v>677</v>
      </c>
      <c r="N527" t="s">
        <v>684</v>
      </c>
      <c r="O527" t="s">
        <v>693</v>
      </c>
      <c r="P527" t="s">
        <v>697</v>
      </c>
      <c r="Q527" s="6">
        <f>marketingdata[[#This Row],[Clicks]]/marketingdata[[#This Row],[Impressions]]</f>
        <v>9.8844576966082745E-2</v>
      </c>
      <c r="R527" s="6">
        <f>marketingdata[[#This Row],[Conversions]]/marketingdata[[#This Row],[Leads]]</f>
        <v>0.2</v>
      </c>
      <c r="S527">
        <f>marketingdata[[#This Row],[Ad_Spend (£)]]/marketingdata[[#This Row],[Leads]]</f>
        <v>8.6965000000000003</v>
      </c>
      <c r="T527">
        <f>marketingdata[[#This Row],[Revenue (£)]]/marketingdata[[#This Row],[Ad_Spend (£)]]</f>
        <v>3.567009716552636</v>
      </c>
      <c r="U527" t="str">
        <f>TEXT(marketingdata[[#This Row],[Date]],"mmm")</f>
        <v>May</v>
      </c>
    </row>
    <row r="528" spans="1:21" x14ac:dyDescent="0.3">
      <c r="A528" s="2">
        <v>45837</v>
      </c>
      <c r="B528" t="s">
        <v>22</v>
      </c>
      <c r="C528" t="s">
        <v>535</v>
      </c>
      <c r="D528" t="s">
        <v>655</v>
      </c>
      <c r="E528" t="s">
        <v>661</v>
      </c>
      <c r="F528">
        <v>288.58</v>
      </c>
      <c r="G528">
        <v>24478</v>
      </c>
      <c r="H528">
        <v>2440</v>
      </c>
      <c r="I528">
        <v>45</v>
      </c>
      <c r="J528">
        <v>5</v>
      </c>
      <c r="K528">
        <v>403.93</v>
      </c>
      <c r="L528" t="s">
        <v>673</v>
      </c>
      <c r="M528" t="s">
        <v>677</v>
      </c>
      <c r="N528" t="s">
        <v>681</v>
      </c>
      <c r="O528" t="s">
        <v>688</v>
      </c>
      <c r="P528" t="s">
        <v>698</v>
      </c>
      <c r="Q528" s="6">
        <f>marketingdata[[#This Row],[Clicks]]/marketingdata[[#This Row],[Impressions]]</f>
        <v>9.9681346515238176E-2</v>
      </c>
      <c r="R528" s="6">
        <f>marketingdata[[#This Row],[Conversions]]/marketingdata[[#This Row],[Leads]]</f>
        <v>0.1111111111111111</v>
      </c>
      <c r="S528">
        <f>marketingdata[[#This Row],[Ad_Spend (£)]]/marketingdata[[#This Row],[Leads]]</f>
        <v>6.4128888888888884</v>
      </c>
      <c r="T528">
        <f>marketingdata[[#This Row],[Revenue (£)]]/marketingdata[[#This Row],[Ad_Spend (£)]]</f>
        <v>1.3997158500242568</v>
      </c>
      <c r="U528" t="str">
        <f>TEXT(marketingdata[[#This Row],[Date]],"mmm")</f>
        <v>Jun</v>
      </c>
    </row>
    <row r="529" spans="1:21" x14ac:dyDescent="0.3">
      <c r="A529" s="2">
        <v>45752</v>
      </c>
      <c r="B529" t="s">
        <v>21</v>
      </c>
      <c r="C529" t="s">
        <v>536</v>
      </c>
      <c r="D529" t="s">
        <v>655</v>
      </c>
      <c r="E529" t="s">
        <v>658</v>
      </c>
      <c r="F529">
        <v>187.22</v>
      </c>
      <c r="G529">
        <v>16983</v>
      </c>
      <c r="H529">
        <v>268</v>
      </c>
      <c r="I529">
        <v>28</v>
      </c>
      <c r="J529">
        <v>27</v>
      </c>
      <c r="K529">
        <v>1019.62</v>
      </c>
      <c r="L529" t="s">
        <v>671</v>
      </c>
      <c r="M529" t="s">
        <v>678</v>
      </c>
      <c r="N529" t="s">
        <v>684</v>
      </c>
      <c r="O529" t="s">
        <v>688</v>
      </c>
      <c r="P529" t="s">
        <v>699</v>
      </c>
      <c r="Q529" s="6">
        <f>marketingdata[[#This Row],[Clicks]]/marketingdata[[#This Row],[Impressions]]</f>
        <v>1.5780486368721664E-2</v>
      </c>
      <c r="R529" s="6">
        <f>marketingdata[[#This Row],[Conversions]]/marketingdata[[#This Row],[Leads]]</f>
        <v>0.9642857142857143</v>
      </c>
      <c r="S529">
        <f>marketingdata[[#This Row],[Ad_Spend (£)]]/marketingdata[[#This Row],[Leads]]</f>
        <v>6.6864285714285714</v>
      </c>
      <c r="T529">
        <f>marketingdata[[#This Row],[Revenue (£)]]/marketingdata[[#This Row],[Ad_Spend (£)]]</f>
        <v>5.4461061852366202</v>
      </c>
      <c r="U529" t="str">
        <f>TEXT(marketingdata[[#This Row],[Date]],"mmm")</f>
        <v>Apr</v>
      </c>
    </row>
    <row r="530" spans="1:21" x14ac:dyDescent="0.3">
      <c r="A530" s="2">
        <v>45748</v>
      </c>
      <c r="B530" t="s">
        <v>23</v>
      </c>
      <c r="C530" t="s">
        <v>537</v>
      </c>
      <c r="D530" t="s">
        <v>654</v>
      </c>
      <c r="E530" t="s">
        <v>662</v>
      </c>
      <c r="F530">
        <v>73.930000000000007</v>
      </c>
      <c r="G530">
        <v>23535</v>
      </c>
      <c r="H530">
        <v>485</v>
      </c>
      <c r="I530">
        <v>26</v>
      </c>
      <c r="J530">
        <v>3</v>
      </c>
      <c r="K530">
        <v>416.08</v>
      </c>
      <c r="L530" t="s">
        <v>672</v>
      </c>
      <c r="M530" t="s">
        <v>679</v>
      </c>
      <c r="N530" t="s">
        <v>682</v>
      </c>
      <c r="O530" t="s">
        <v>685</v>
      </c>
      <c r="P530" t="s">
        <v>697</v>
      </c>
      <c r="Q530" s="6">
        <f>marketingdata[[#This Row],[Clicks]]/marketingdata[[#This Row],[Impressions]]</f>
        <v>2.0607605693647758E-2</v>
      </c>
      <c r="R530" s="6">
        <f>marketingdata[[#This Row],[Conversions]]/marketingdata[[#This Row],[Leads]]</f>
        <v>0.11538461538461539</v>
      </c>
      <c r="S530">
        <f>marketingdata[[#This Row],[Ad_Spend (£)]]/marketingdata[[#This Row],[Leads]]</f>
        <v>2.8434615384615389</v>
      </c>
      <c r="T530">
        <f>marketingdata[[#This Row],[Revenue (£)]]/marketingdata[[#This Row],[Ad_Spend (£)]]</f>
        <v>5.6280265115649932</v>
      </c>
      <c r="U530" t="str">
        <f>TEXT(marketingdata[[#This Row],[Date]],"mmm")</f>
        <v>Apr</v>
      </c>
    </row>
    <row r="531" spans="1:21" x14ac:dyDescent="0.3">
      <c r="A531" s="2">
        <v>45751</v>
      </c>
      <c r="B531" t="s">
        <v>21</v>
      </c>
      <c r="C531" t="s">
        <v>538</v>
      </c>
      <c r="D531" t="s">
        <v>655</v>
      </c>
      <c r="E531" t="s">
        <v>662</v>
      </c>
      <c r="F531">
        <v>183.56</v>
      </c>
      <c r="G531">
        <v>1717</v>
      </c>
      <c r="H531">
        <v>111</v>
      </c>
      <c r="I531">
        <v>34</v>
      </c>
      <c r="J531">
        <v>25</v>
      </c>
      <c r="K531">
        <v>4667.8</v>
      </c>
      <c r="L531" t="s">
        <v>674</v>
      </c>
      <c r="M531" t="s">
        <v>679</v>
      </c>
      <c r="N531" t="s">
        <v>683</v>
      </c>
      <c r="O531" t="s">
        <v>692</v>
      </c>
      <c r="P531" t="s">
        <v>697</v>
      </c>
      <c r="Q531" s="6">
        <f>marketingdata[[#This Row],[Clicks]]/marketingdata[[#This Row],[Impressions]]</f>
        <v>6.46476412347117E-2</v>
      </c>
      <c r="R531" s="6">
        <f>marketingdata[[#This Row],[Conversions]]/marketingdata[[#This Row],[Leads]]</f>
        <v>0.73529411764705888</v>
      </c>
      <c r="S531">
        <f>marketingdata[[#This Row],[Ad_Spend (£)]]/marketingdata[[#This Row],[Leads]]</f>
        <v>5.3988235294117644</v>
      </c>
      <c r="T531">
        <f>marketingdata[[#This Row],[Revenue (£)]]/marketingdata[[#This Row],[Ad_Spend (£)]]</f>
        <v>25.429287426454565</v>
      </c>
      <c r="U531" t="str">
        <f>TEXT(marketingdata[[#This Row],[Date]],"mmm")</f>
        <v>Apr</v>
      </c>
    </row>
    <row r="532" spans="1:21" x14ac:dyDescent="0.3">
      <c r="A532" s="2">
        <v>45811</v>
      </c>
      <c r="B532" t="s">
        <v>20</v>
      </c>
      <c r="C532" t="s">
        <v>539</v>
      </c>
      <c r="D532" t="s">
        <v>654</v>
      </c>
      <c r="E532" t="s">
        <v>661</v>
      </c>
      <c r="F532">
        <v>178.47</v>
      </c>
      <c r="G532">
        <v>12896</v>
      </c>
      <c r="H532">
        <v>712</v>
      </c>
      <c r="I532">
        <v>42</v>
      </c>
      <c r="J532">
        <v>23</v>
      </c>
      <c r="K532">
        <v>4596.97</v>
      </c>
      <c r="L532" t="s">
        <v>675</v>
      </c>
      <c r="M532" t="s">
        <v>677</v>
      </c>
      <c r="N532" t="s">
        <v>684</v>
      </c>
      <c r="O532" t="s">
        <v>686</v>
      </c>
      <c r="P532" t="s">
        <v>697</v>
      </c>
      <c r="Q532" s="6">
        <f>marketingdata[[#This Row],[Clicks]]/marketingdata[[#This Row],[Impressions]]</f>
        <v>5.5210918114143921E-2</v>
      </c>
      <c r="R532" s="6">
        <f>marketingdata[[#This Row],[Conversions]]/marketingdata[[#This Row],[Leads]]</f>
        <v>0.54761904761904767</v>
      </c>
      <c r="S532">
        <f>marketingdata[[#This Row],[Ad_Spend (£)]]/marketingdata[[#This Row],[Leads]]</f>
        <v>4.2492857142857146</v>
      </c>
      <c r="T532">
        <f>marketingdata[[#This Row],[Revenue (£)]]/marketingdata[[#This Row],[Ad_Spend (£)]]</f>
        <v>25.757662352216059</v>
      </c>
      <c r="U532" t="str">
        <f>TEXT(marketingdata[[#This Row],[Date]],"mmm")</f>
        <v>Jun</v>
      </c>
    </row>
    <row r="533" spans="1:21" x14ac:dyDescent="0.3">
      <c r="A533" s="2">
        <v>45817</v>
      </c>
      <c r="B533" t="s">
        <v>24</v>
      </c>
      <c r="C533" t="s">
        <v>540</v>
      </c>
      <c r="D533" t="s">
        <v>655</v>
      </c>
      <c r="E533" t="s">
        <v>663</v>
      </c>
      <c r="F533">
        <v>59.42</v>
      </c>
      <c r="G533">
        <v>12041</v>
      </c>
      <c r="H533">
        <v>383</v>
      </c>
      <c r="I533">
        <v>36</v>
      </c>
      <c r="J533">
        <v>28</v>
      </c>
      <c r="K533">
        <v>1912.78</v>
      </c>
      <c r="L533" t="s">
        <v>674</v>
      </c>
      <c r="M533" t="s">
        <v>680</v>
      </c>
      <c r="N533" t="s">
        <v>683</v>
      </c>
      <c r="O533" t="s">
        <v>693</v>
      </c>
      <c r="P533" t="s">
        <v>697</v>
      </c>
      <c r="Q533" s="6">
        <f>marketingdata[[#This Row],[Clicks]]/marketingdata[[#This Row],[Impressions]]</f>
        <v>3.1807989369653684E-2</v>
      </c>
      <c r="R533" s="6">
        <f>marketingdata[[#This Row],[Conversions]]/marketingdata[[#This Row],[Leads]]</f>
        <v>0.77777777777777779</v>
      </c>
      <c r="S533">
        <f>marketingdata[[#This Row],[Ad_Spend (£)]]/marketingdata[[#This Row],[Leads]]</f>
        <v>1.6505555555555556</v>
      </c>
      <c r="T533">
        <f>marketingdata[[#This Row],[Revenue (£)]]/marketingdata[[#This Row],[Ad_Spend (£)]]</f>
        <v>32.190844833389427</v>
      </c>
      <c r="U533" t="str">
        <f>TEXT(marketingdata[[#This Row],[Date]],"mmm")</f>
        <v>Jun</v>
      </c>
    </row>
    <row r="534" spans="1:21" x14ac:dyDescent="0.3">
      <c r="A534" s="2">
        <v>45793</v>
      </c>
      <c r="B534" t="s">
        <v>23</v>
      </c>
      <c r="C534" t="s">
        <v>541</v>
      </c>
      <c r="D534" t="s">
        <v>654</v>
      </c>
      <c r="E534" t="s">
        <v>664</v>
      </c>
      <c r="F534">
        <v>121.91</v>
      </c>
      <c r="G534">
        <v>29927</v>
      </c>
      <c r="H534">
        <v>2342</v>
      </c>
      <c r="I534">
        <v>44</v>
      </c>
      <c r="J534">
        <v>9</v>
      </c>
      <c r="K534">
        <v>567.87</v>
      </c>
      <c r="L534" t="s">
        <v>671</v>
      </c>
      <c r="M534" t="s">
        <v>678</v>
      </c>
      <c r="N534" t="s">
        <v>683</v>
      </c>
      <c r="O534" t="s">
        <v>690</v>
      </c>
      <c r="P534" t="s">
        <v>697</v>
      </c>
      <c r="Q534" s="6">
        <f>marketingdata[[#This Row],[Clicks]]/marketingdata[[#This Row],[Impressions]]</f>
        <v>7.8257092257827385E-2</v>
      </c>
      <c r="R534" s="6">
        <f>marketingdata[[#This Row],[Conversions]]/marketingdata[[#This Row],[Leads]]</f>
        <v>0.20454545454545456</v>
      </c>
      <c r="S534">
        <f>marketingdata[[#This Row],[Ad_Spend (£)]]/marketingdata[[#This Row],[Leads]]</f>
        <v>2.770681818181818</v>
      </c>
      <c r="T534">
        <f>marketingdata[[#This Row],[Revenue (£)]]/marketingdata[[#This Row],[Ad_Spend (£)]]</f>
        <v>4.6581084406529412</v>
      </c>
      <c r="U534" t="str">
        <f>TEXT(marketingdata[[#This Row],[Date]],"mmm")</f>
        <v>May</v>
      </c>
    </row>
    <row r="535" spans="1:21" x14ac:dyDescent="0.3">
      <c r="A535" s="2">
        <v>45796</v>
      </c>
      <c r="B535" t="s">
        <v>22</v>
      </c>
      <c r="C535" t="s">
        <v>542</v>
      </c>
      <c r="D535" t="s">
        <v>655</v>
      </c>
      <c r="E535" t="s">
        <v>663</v>
      </c>
      <c r="F535">
        <v>252.3</v>
      </c>
      <c r="G535">
        <v>27216</v>
      </c>
      <c r="H535">
        <v>1033</v>
      </c>
      <c r="I535">
        <v>20</v>
      </c>
      <c r="J535">
        <v>17</v>
      </c>
      <c r="K535">
        <v>923.2</v>
      </c>
      <c r="L535" t="s">
        <v>675</v>
      </c>
      <c r="M535" t="s">
        <v>680</v>
      </c>
      <c r="N535" t="s">
        <v>683</v>
      </c>
      <c r="O535" t="s">
        <v>690</v>
      </c>
      <c r="P535" t="s">
        <v>695</v>
      </c>
      <c r="Q535" s="6">
        <f>marketingdata[[#This Row],[Clicks]]/marketingdata[[#This Row],[Impressions]]</f>
        <v>3.795561434450323E-2</v>
      </c>
      <c r="R535" s="6">
        <f>marketingdata[[#This Row],[Conversions]]/marketingdata[[#This Row],[Leads]]</f>
        <v>0.85</v>
      </c>
      <c r="S535">
        <f>marketingdata[[#This Row],[Ad_Spend (£)]]/marketingdata[[#This Row],[Leads]]</f>
        <v>12.615</v>
      </c>
      <c r="T535">
        <f>marketingdata[[#This Row],[Revenue (£)]]/marketingdata[[#This Row],[Ad_Spend (£)]]</f>
        <v>3.6591359492667461</v>
      </c>
      <c r="U535" t="str">
        <f>TEXT(marketingdata[[#This Row],[Date]],"mmm")</f>
        <v>May</v>
      </c>
    </row>
    <row r="536" spans="1:21" x14ac:dyDescent="0.3">
      <c r="A536" s="2">
        <v>45782</v>
      </c>
      <c r="B536" t="s">
        <v>20</v>
      </c>
      <c r="C536" t="s">
        <v>543</v>
      </c>
      <c r="D536" t="s">
        <v>655</v>
      </c>
      <c r="E536" t="s">
        <v>656</v>
      </c>
      <c r="F536">
        <v>112.85</v>
      </c>
      <c r="G536">
        <v>22640</v>
      </c>
      <c r="H536">
        <v>324</v>
      </c>
      <c r="I536">
        <v>49</v>
      </c>
      <c r="J536">
        <v>35</v>
      </c>
      <c r="K536">
        <v>5037.3</v>
      </c>
      <c r="L536" t="s">
        <v>673</v>
      </c>
      <c r="M536" t="s">
        <v>676</v>
      </c>
      <c r="N536" t="s">
        <v>682</v>
      </c>
      <c r="O536" t="s">
        <v>691</v>
      </c>
      <c r="P536" t="s">
        <v>696</v>
      </c>
      <c r="Q536" s="6">
        <f>marketingdata[[#This Row],[Clicks]]/marketingdata[[#This Row],[Impressions]]</f>
        <v>1.4310954063604241E-2</v>
      </c>
      <c r="R536" s="6">
        <f>marketingdata[[#This Row],[Conversions]]/marketingdata[[#This Row],[Leads]]</f>
        <v>0.7142857142857143</v>
      </c>
      <c r="S536">
        <f>marketingdata[[#This Row],[Ad_Spend (£)]]/marketingdata[[#This Row],[Leads]]</f>
        <v>2.3030612244897957</v>
      </c>
      <c r="T536">
        <f>marketingdata[[#This Row],[Revenue (£)]]/marketingdata[[#This Row],[Ad_Spend (£)]]</f>
        <v>44.637128932210906</v>
      </c>
      <c r="U536" t="str">
        <f>TEXT(marketingdata[[#This Row],[Date]],"mmm")</f>
        <v>May</v>
      </c>
    </row>
    <row r="537" spans="1:21" x14ac:dyDescent="0.3">
      <c r="A537" s="2">
        <v>45831</v>
      </c>
      <c r="B537" t="s">
        <v>23</v>
      </c>
      <c r="C537" t="s">
        <v>208</v>
      </c>
      <c r="D537" t="s">
        <v>654</v>
      </c>
      <c r="E537" t="s">
        <v>658</v>
      </c>
      <c r="F537">
        <v>255.42</v>
      </c>
      <c r="G537">
        <v>14616</v>
      </c>
      <c r="H537">
        <v>567</v>
      </c>
      <c r="I537">
        <v>25</v>
      </c>
      <c r="J537">
        <v>23</v>
      </c>
      <c r="K537">
        <v>2676.54</v>
      </c>
      <c r="L537" t="s">
        <v>673</v>
      </c>
      <c r="M537" t="s">
        <v>678</v>
      </c>
      <c r="N537" t="s">
        <v>683</v>
      </c>
      <c r="O537" t="s">
        <v>686</v>
      </c>
      <c r="P537" t="s">
        <v>699</v>
      </c>
      <c r="Q537" s="6">
        <f>marketingdata[[#This Row],[Clicks]]/marketingdata[[#This Row],[Impressions]]</f>
        <v>3.8793103448275863E-2</v>
      </c>
      <c r="R537" s="6">
        <f>marketingdata[[#This Row],[Conversions]]/marketingdata[[#This Row],[Leads]]</f>
        <v>0.92</v>
      </c>
      <c r="S537">
        <f>marketingdata[[#This Row],[Ad_Spend (£)]]/marketingdata[[#This Row],[Leads]]</f>
        <v>10.216799999999999</v>
      </c>
      <c r="T537">
        <f>marketingdata[[#This Row],[Revenue (£)]]/marketingdata[[#This Row],[Ad_Spend (£)]]</f>
        <v>10.4789758045572</v>
      </c>
      <c r="U537" t="str">
        <f>TEXT(marketingdata[[#This Row],[Date]],"mmm")</f>
        <v>Jun</v>
      </c>
    </row>
    <row r="538" spans="1:21" x14ac:dyDescent="0.3">
      <c r="A538" s="2">
        <v>45788</v>
      </c>
      <c r="B538" t="s">
        <v>23</v>
      </c>
      <c r="C538" t="s">
        <v>544</v>
      </c>
      <c r="D538" t="s">
        <v>654</v>
      </c>
      <c r="E538" t="s">
        <v>663</v>
      </c>
      <c r="F538">
        <v>262.45</v>
      </c>
      <c r="G538">
        <v>8930</v>
      </c>
      <c r="H538">
        <v>361</v>
      </c>
      <c r="I538">
        <v>28</v>
      </c>
      <c r="J538">
        <v>3</v>
      </c>
      <c r="K538">
        <v>172.91</v>
      </c>
      <c r="L538" t="s">
        <v>675</v>
      </c>
      <c r="M538" t="s">
        <v>680</v>
      </c>
      <c r="N538" t="s">
        <v>682</v>
      </c>
      <c r="O538" t="s">
        <v>686</v>
      </c>
      <c r="P538" t="s">
        <v>696</v>
      </c>
      <c r="Q538" s="6">
        <f>marketingdata[[#This Row],[Clicks]]/marketingdata[[#This Row],[Impressions]]</f>
        <v>4.042553191489362E-2</v>
      </c>
      <c r="R538" s="6">
        <f>marketingdata[[#This Row],[Conversions]]/marketingdata[[#This Row],[Leads]]</f>
        <v>0.10714285714285714</v>
      </c>
      <c r="S538">
        <f>marketingdata[[#This Row],[Ad_Spend (£)]]/marketingdata[[#This Row],[Leads]]</f>
        <v>9.3732142857142851</v>
      </c>
      <c r="T538">
        <f>marketingdata[[#This Row],[Revenue (£)]]/marketingdata[[#This Row],[Ad_Spend (£)]]</f>
        <v>0.65883025338159651</v>
      </c>
      <c r="U538" t="str">
        <f>TEXT(marketingdata[[#This Row],[Date]],"mmm")</f>
        <v>May</v>
      </c>
    </row>
    <row r="539" spans="1:21" x14ac:dyDescent="0.3">
      <c r="A539" s="2">
        <v>45816</v>
      </c>
      <c r="B539" t="s">
        <v>23</v>
      </c>
      <c r="C539" t="s">
        <v>545</v>
      </c>
      <c r="D539" t="s">
        <v>655</v>
      </c>
      <c r="E539" t="s">
        <v>659</v>
      </c>
      <c r="F539">
        <v>46.76</v>
      </c>
      <c r="G539">
        <v>13183</v>
      </c>
      <c r="H539">
        <v>282</v>
      </c>
      <c r="I539">
        <v>50</v>
      </c>
      <c r="J539">
        <v>12</v>
      </c>
      <c r="K539">
        <v>837.85</v>
      </c>
      <c r="L539" t="s">
        <v>673</v>
      </c>
      <c r="M539" t="s">
        <v>679</v>
      </c>
      <c r="N539" t="s">
        <v>682</v>
      </c>
      <c r="O539" t="s">
        <v>690</v>
      </c>
      <c r="P539" t="s">
        <v>699</v>
      </c>
      <c r="Q539" s="6">
        <f>marketingdata[[#This Row],[Clicks]]/marketingdata[[#This Row],[Impressions]]</f>
        <v>2.139118561784116E-2</v>
      </c>
      <c r="R539" s="6">
        <f>marketingdata[[#This Row],[Conversions]]/marketingdata[[#This Row],[Leads]]</f>
        <v>0.24</v>
      </c>
      <c r="S539">
        <f>marketingdata[[#This Row],[Ad_Spend (£)]]/marketingdata[[#This Row],[Leads]]</f>
        <v>0.93519999999999992</v>
      </c>
      <c r="T539">
        <f>marketingdata[[#This Row],[Revenue (£)]]/marketingdata[[#This Row],[Ad_Spend (£)]]</f>
        <v>17.91809238665526</v>
      </c>
      <c r="U539" t="str">
        <f>TEXT(marketingdata[[#This Row],[Date]],"mmm")</f>
        <v>Jun</v>
      </c>
    </row>
    <row r="540" spans="1:21" x14ac:dyDescent="0.3">
      <c r="A540" s="2">
        <v>45835</v>
      </c>
      <c r="B540" t="s">
        <v>20</v>
      </c>
      <c r="C540" t="s">
        <v>546</v>
      </c>
      <c r="D540" t="s">
        <v>654</v>
      </c>
      <c r="E540" t="s">
        <v>658</v>
      </c>
      <c r="F540">
        <v>232.73</v>
      </c>
      <c r="G540">
        <v>5684</v>
      </c>
      <c r="H540">
        <v>293</v>
      </c>
      <c r="I540">
        <v>45</v>
      </c>
      <c r="J540">
        <v>23</v>
      </c>
      <c r="K540">
        <v>1684.37</v>
      </c>
      <c r="L540" t="s">
        <v>671</v>
      </c>
      <c r="M540" t="s">
        <v>678</v>
      </c>
      <c r="N540" t="s">
        <v>681</v>
      </c>
      <c r="O540" t="s">
        <v>689</v>
      </c>
      <c r="P540" t="s">
        <v>697</v>
      </c>
      <c r="Q540" s="6">
        <f>marketingdata[[#This Row],[Clicks]]/marketingdata[[#This Row],[Impressions]]</f>
        <v>5.154820548909219E-2</v>
      </c>
      <c r="R540" s="6">
        <f>marketingdata[[#This Row],[Conversions]]/marketingdata[[#This Row],[Leads]]</f>
        <v>0.51111111111111107</v>
      </c>
      <c r="S540">
        <f>marketingdata[[#This Row],[Ad_Spend (£)]]/marketingdata[[#This Row],[Leads]]</f>
        <v>5.1717777777777778</v>
      </c>
      <c r="T540">
        <f>marketingdata[[#This Row],[Revenue (£)]]/marketingdata[[#This Row],[Ad_Spend (£)]]</f>
        <v>7.2374425299703518</v>
      </c>
      <c r="U540" t="str">
        <f>TEXT(marketingdata[[#This Row],[Date]],"mmm")</f>
        <v>Jun</v>
      </c>
    </row>
    <row r="541" spans="1:21" x14ac:dyDescent="0.3">
      <c r="A541" s="2">
        <v>45820</v>
      </c>
      <c r="B541" t="s">
        <v>24</v>
      </c>
      <c r="C541" t="s">
        <v>547</v>
      </c>
      <c r="D541" t="s">
        <v>655</v>
      </c>
      <c r="E541" t="s">
        <v>667</v>
      </c>
      <c r="F541">
        <v>248.36</v>
      </c>
      <c r="G541">
        <v>24555</v>
      </c>
      <c r="H541">
        <v>416</v>
      </c>
      <c r="I541">
        <v>17</v>
      </c>
      <c r="J541">
        <v>6</v>
      </c>
      <c r="K541">
        <v>243.97</v>
      </c>
      <c r="L541" t="s">
        <v>672</v>
      </c>
      <c r="M541" t="s">
        <v>677</v>
      </c>
      <c r="N541" t="s">
        <v>681</v>
      </c>
      <c r="O541" t="s">
        <v>686</v>
      </c>
      <c r="P541" t="s">
        <v>695</v>
      </c>
      <c r="Q541" s="6">
        <f>marketingdata[[#This Row],[Clicks]]/marketingdata[[#This Row],[Impressions]]</f>
        <v>1.694155976379556E-2</v>
      </c>
      <c r="R541" s="6">
        <f>marketingdata[[#This Row],[Conversions]]/marketingdata[[#This Row],[Leads]]</f>
        <v>0.35294117647058826</v>
      </c>
      <c r="S541">
        <f>marketingdata[[#This Row],[Ad_Spend (£)]]/marketingdata[[#This Row],[Leads]]</f>
        <v>14.609411764705882</v>
      </c>
      <c r="T541">
        <f>marketingdata[[#This Row],[Revenue (£)]]/marketingdata[[#This Row],[Ad_Spend (£)]]</f>
        <v>0.98232404574005472</v>
      </c>
      <c r="U541" t="str">
        <f>TEXT(marketingdata[[#This Row],[Date]],"mmm")</f>
        <v>Jun</v>
      </c>
    </row>
    <row r="542" spans="1:21" x14ac:dyDescent="0.3">
      <c r="A542" s="2">
        <v>45756</v>
      </c>
      <c r="B542" t="s">
        <v>24</v>
      </c>
      <c r="C542" t="s">
        <v>548</v>
      </c>
      <c r="D542" t="s">
        <v>654</v>
      </c>
      <c r="E542" t="s">
        <v>664</v>
      </c>
      <c r="F542">
        <v>63.59</v>
      </c>
      <c r="G542">
        <v>12871</v>
      </c>
      <c r="H542">
        <v>906</v>
      </c>
      <c r="I542">
        <v>27</v>
      </c>
      <c r="J542">
        <v>25</v>
      </c>
      <c r="K542">
        <v>1685.64</v>
      </c>
      <c r="L542" t="s">
        <v>671</v>
      </c>
      <c r="M542" t="s">
        <v>678</v>
      </c>
      <c r="N542" t="s">
        <v>684</v>
      </c>
      <c r="O542" t="s">
        <v>687</v>
      </c>
      <c r="P542" t="s">
        <v>698</v>
      </c>
      <c r="Q542" s="6">
        <f>marketingdata[[#This Row],[Clicks]]/marketingdata[[#This Row],[Impressions]]</f>
        <v>7.0390801025561334E-2</v>
      </c>
      <c r="R542" s="6">
        <f>marketingdata[[#This Row],[Conversions]]/marketingdata[[#This Row],[Leads]]</f>
        <v>0.92592592592592593</v>
      </c>
      <c r="S542">
        <f>marketingdata[[#This Row],[Ad_Spend (£)]]/marketingdata[[#This Row],[Leads]]</f>
        <v>2.3551851851851855</v>
      </c>
      <c r="T542">
        <f>marketingdata[[#This Row],[Revenue (£)]]/marketingdata[[#This Row],[Ad_Spend (£)]]</f>
        <v>26.507941500235887</v>
      </c>
      <c r="U542" t="str">
        <f>TEXT(marketingdata[[#This Row],[Date]],"mmm")</f>
        <v>Apr</v>
      </c>
    </row>
    <row r="543" spans="1:21" x14ac:dyDescent="0.3">
      <c r="A543" s="2">
        <v>45830</v>
      </c>
      <c r="B543" t="s">
        <v>22</v>
      </c>
      <c r="C543" t="s">
        <v>549</v>
      </c>
      <c r="D543" t="s">
        <v>655</v>
      </c>
      <c r="E543" t="s">
        <v>668</v>
      </c>
      <c r="F543">
        <v>59.78</v>
      </c>
      <c r="G543">
        <v>13639</v>
      </c>
      <c r="H543">
        <v>422</v>
      </c>
      <c r="I543">
        <v>42</v>
      </c>
      <c r="J543">
        <v>9</v>
      </c>
      <c r="K543">
        <v>1433.25</v>
      </c>
      <c r="L543" t="s">
        <v>675</v>
      </c>
      <c r="M543" t="s">
        <v>680</v>
      </c>
      <c r="N543" t="s">
        <v>681</v>
      </c>
      <c r="O543" t="s">
        <v>685</v>
      </c>
      <c r="P543" t="s">
        <v>697</v>
      </c>
      <c r="Q543" s="6">
        <f>marketingdata[[#This Row],[Clicks]]/marketingdata[[#This Row],[Impressions]]</f>
        <v>3.0940684800938485E-2</v>
      </c>
      <c r="R543" s="6">
        <f>marketingdata[[#This Row],[Conversions]]/marketingdata[[#This Row],[Leads]]</f>
        <v>0.21428571428571427</v>
      </c>
      <c r="S543">
        <f>marketingdata[[#This Row],[Ad_Spend (£)]]/marketingdata[[#This Row],[Leads]]</f>
        <v>1.4233333333333333</v>
      </c>
      <c r="T543">
        <f>marketingdata[[#This Row],[Revenue (£)]]/marketingdata[[#This Row],[Ad_Spend (£)]]</f>
        <v>23.975409836065573</v>
      </c>
      <c r="U543" t="str">
        <f>TEXT(marketingdata[[#This Row],[Date]],"mmm")</f>
        <v>Jun</v>
      </c>
    </row>
    <row r="544" spans="1:21" x14ac:dyDescent="0.3">
      <c r="A544" s="2">
        <v>45810</v>
      </c>
      <c r="B544" t="s">
        <v>20</v>
      </c>
      <c r="C544" t="s">
        <v>550</v>
      </c>
      <c r="D544" t="s">
        <v>655</v>
      </c>
      <c r="E544" t="s">
        <v>659</v>
      </c>
      <c r="F544">
        <v>130.62</v>
      </c>
      <c r="G544">
        <v>16024</v>
      </c>
      <c r="H544">
        <v>294</v>
      </c>
      <c r="I544">
        <v>28</v>
      </c>
      <c r="J544">
        <v>24</v>
      </c>
      <c r="K544">
        <v>3495.22</v>
      </c>
      <c r="L544" t="s">
        <v>672</v>
      </c>
      <c r="M544" t="s">
        <v>679</v>
      </c>
      <c r="N544" t="s">
        <v>681</v>
      </c>
      <c r="O544" t="s">
        <v>686</v>
      </c>
      <c r="P544" t="s">
        <v>698</v>
      </c>
      <c r="Q544" s="6">
        <f>marketingdata[[#This Row],[Clicks]]/marketingdata[[#This Row],[Impressions]]</f>
        <v>1.834747878182726E-2</v>
      </c>
      <c r="R544" s="6">
        <f>marketingdata[[#This Row],[Conversions]]/marketingdata[[#This Row],[Leads]]</f>
        <v>0.8571428571428571</v>
      </c>
      <c r="S544">
        <f>marketingdata[[#This Row],[Ad_Spend (£)]]/marketingdata[[#This Row],[Leads]]</f>
        <v>4.665</v>
      </c>
      <c r="T544">
        <f>marketingdata[[#This Row],[Revenue (£)]]/marketingdata[[#This Row],[Ad_Spend (£)]]</f>
        <v>26.758689327821159</v>
      </c>
      <c r="U544" t="str">
        <f>TEXT(marketingdata[[#This Row],[Date]],"mmm")</f>
        <v>Jun</v>
      </c>
    </row>
    <row r="545" spans="1:21" x14ac:dyDescent="0.3">
      <c r="A545" s="2">
        <v>45767</v>
      </c>
      <c r="B545" t="s">
        <v>24</v>
      </c>
      <c r="C545" t="s">
        <v>551</v>
      </c>
      <c r="D545" t="s">
        <v>654</v>
      </c>
      <c r="E545" t="s">
        <v>663</v>
      </c>
      <c r="F545">
        <v>21.82</v>
      </c>
      <c r="G545">
        <v>11794</v>
      </c>
      <c r="H545">
        <v>526</v>
      </c>
      <c r="I545">
        <v>28</v>
      </c>
      <c r="J545">
        <v>6</v>
      </c>
      <c r="K545">
        <v>197.18</v>
      </c>
      <c r="L545" t="s">
        <v>673</v>
      </c>
      <c r="M545" t="s">
        <v>680</v>
      </c>
      <c r="N545" t="s">
        <v>684</v>
      </c>
      <c r="O545" t="s">
        <v>693</v>
      </c>
      <c r="P545" t="s">
        <v>698</v>
      </c>
      <c r="Q545" s="6">
        <f>marketingdata[[#This Row],[Clicks]]/marketingdata[[#This Row],[Impressions]]</f>
        <v>4.4598948617941329E-2</v>
      </c>
      <c r="R545" s="6">
        <f>marketingdata[[#This Row],[Conversions]]/marketingdata[[#This Row],[Leads]]</f>
        <v>0.21428571428571427</v>
      </c>
      <c r="S545">
        <f>marketingdata[[#This Row],[Ad_Spend (£)]]/marketingdata[[#This Row],[Leads]]</f>
        <v>0.77928571428571425</v>
      </c>
      <c r="T545">
        <f>marketingdata[[#This Row],[Revenue (£)]]/marketingdata[[#This Row],[Ad_Spend (£)]]</f>
        <v>9.0366636113657197</v>
      </c>
      <c r="U545" t="str">
        <f>TEXT(marketingdata[[#This Row],[Date]],"mmm")</f>
        <v>Apr</v>
      </c>
    </row>
    <row r="546" spans="1:21" x14ac:dyDescent="0.3">
      <c r="A546" s="2">
        <v>45752</v>
      </c>
      <c r="B546" t="s">
        <v>21</v>
      </c>
      <c r="C546" t="s">
        <v>552</v>
      </c>
      <c r="D546" t="s">
        <v>654</v>
      </c>
      <c r="E546" t="s">
        <v>664</v>
      </c>
      <c r="F546">
        <v>284.20999999999998</v>
      </c>
      <c r="G546">
        <v>19366</v>
      </c>
      <c r="H546">
        <v>1631</v>
      </c>
      <c r="I546">
        <v>44</v>
      </c>
      <c r="J546">
        <v>44</v>
      </c>
      <c r="K546">
        <v>3140.57</v>
      </c>
      <c r="L546" t="s">
        <v>671</v>
      </c>
      <c r="M546" t="s">
        <v>678</v>
      </c>
      <c r="N546" t="s">
        <v>681</v>
      </c>
      <c r="O546" t="s">
        <v>685</v>
      </c>
      <c r="P546" t="s">
        <v>697</v>
      </c>
      <c r="Q546" s="6">
        <f>marketingdata[[#This Row],[Clicks]]/marketingdata[[#This Row],[Impressions]]</f>
        <v>8.4219766601259946E-2</v>
      </c>
      <c r="R546" s="6">
        <f>marketingdata[[#This Row],[Conversions]]/marketingdata[[#This Row],[Leads]]</f>
        <v>1</v>
      </c>
      <c r="S546">
        <f>marketingdata[[#This Row],[Ad_Spend (£)]]/marketingdata[[#This Row],[Leads]]</f>
        <v>6.4593181818181815</v>
      </c>
      <c r="T546">
        <f>marketingdata[[#This Row],[Revenue (£)]]/marketingdata[[#This Row],[Ad_Spend (£)]]</f>
        <v>11.0501741669892</v>
      </c>
      <c r="U546" t="str">
        <f>TEXT(marketingdata[[#This Row],[Date]],"mmm")</f>
        <v>Apr</v>
      </c>
    </row>
    <row r="547" spans="1:21" x14ac:dyDescent="0.3">
      <c r="A547" s="2">
        <v>45763</v>
      </c>
      <c r="B547" t="s">
        <v>24</v>
      </c>
      <c r="C547" t="s">
        <v>553</v>
      </c>
      <c r="D547" t="s">
        <v>654</v>
      </c>
      <c r="E547" t="s">
        <v>667</v>
      </c>
      <c r="F547">
        <v>187.81</v>
      </c>
      <c r="G547">
        <v>22754</v>
      </c>
      <c r="H547">
        <v>995</v>
      </c>
      <c r="I547">
        <v>37</v>
      </c>
      <c r="J547">
        <v>24</v>
      </c>
      <c r="K547">
        <v>2187.6799999999998</v>
      </c>
      <c r="L547" t="s">
        <v>675</v>
      </c>
      <c r="M547" t="s">
        <v>677</v>
      </c>
      <c r="N547" t="s">
        <v>683</v>
      </c>
      <c r="O547" t="s">
        <v>688</v>
      </c>
      <c r="P547" t="s">
        <v>697</v>
      </c>
      <c r="Q547" s="6">
        <f>marketingdata[[#This Row],[Clicks]]/marketingdata[[#This Row],[Impressions]]</f>
        <v>4.372857519557001E-2</v>
      </c>
      <c r="R547" s="6">
        <f>marketingdata[[#This Row],[Conversions]]/marketingdata[[#This Row],[Leads]]</f>
        <v>0.64864864864864868</v>
      </c>
      <c r="S547">
        <f>marketingdata[[#This Row],[Ad_Spend (£)]]/marketingdata[[#This Row],[Leads]]</f>
        <v>5.0759459459459464</v>
      </c>
      <c r="T547">
        <f>marketingdata[[#This Row],[Revenue (£)]]/marketingdata[[#This Row],[Ad_Spend (£)]]</f>
        <v>11.648368031521217</v>
      </c>
      <c r="U547" t="str">
        <f>TEXT(marketingdata[[#This Row],[Date]],"mmm")</f>
        <v>Apr</v>
      </c>
    </row>
    <row r="548" spans="1:21" x14ac:dyDescent="0.3">
      <c r="A548" s="2">
        <v>45808</v>
      </c>
      <c r="B548" t="s">
        <v>24</v>
      </c>
      <c r="C548" t="s">
        <v>554</v>
      </c>
      <c r="D548" t="s">
        <v>654</v>
      </c>
      <c r="E548" t="s">
        <v>659</v>
      </c>
      <c r="F548">
        <v>248.55</v>
      </c>
      <c r="G548">
        <v>8223</v>
      </c>
      <c r="H548">
        <v>615</v>
      </c>
      <c r="I548">
        <v>31</v>
      </c>
      <c r="J548">
        <v>25</v>
      </c>
      <c r="K548">
        <v>1954.39</v>
      </c>
      <c r="L548" t="s">
        <v>672</v>
      </c>
      <c r="M548" t="s">
        <v>679</v>
      </c>
      <c r="N548" t="s">
        <v>683</v>
      </c>
      <c r="O548" t="s">
        <v>694</v>
      </c>
      <c r="P548" t="s">
        <v>696</v>
      </c>
      <c r="Q548" s="6">
        <f>marketingdata[[#This Row],[Clicks]]/marketingdata[[#This Row],[Impressions]]</f>
        <v>7.4790222546515864E-2</v>
      </c>
      <c r="R548" s="6">
        <f>marketingdata[[#This Row],[Conversions]]/marketingdata[[#This Row],[Leads]]</f>
        <v>0.80645161290322576</v>
      </c>
      <c r="S548">
        <f>marketingdata[[#This Row],[Ad_Spend (£)]]/marketingdata[[#This Row],[Leads]]</f>
        <v>8.0177419354838708</v>
      </c>
      <c r="T548">
        <f>marketingdata[[#This Row],[Revenue (£)]]/marketingdata[[#This Row],[Ad_Spend (£)]]</f>
        <v>7.8631663649165162</v>
      </c>
      <c r="U548" t="str">
        <f>TEXT(marketingdata[[#This Row],[Date]],"mmm")</f>
        <v>May</v>
      </c>
    </row>
    <row r="549" spans="1:21" x14ac:dyDescent="0.3">
      <c r="A549" s="2">
        <v>45836</v>
      </c>
      <c r="B549" t="s">
        <v>24</v>
      </c>
      <c r="C549" t="s">
        <v>555</v>
      </c>
      <c r="D549" t="s">
        <v>654</v>
      </c>
      <c r="E549" t="s">
        <v>669</v>
      </c>
      <c r="F549">
        <v>177.45</v>
      </c>
      <c r="G549">
        <v>22266</v>
      </c>
      <c r="H549">
        <v>689</v>
      </c>
      <c r="I549">
        <v>22</v>
      </c>
      <c r="J549">
        <v>16</v>
      </c>
      <c r="K549">
        <v>2040.66</v>
      </c>
      <c r="L549" t="s">
        <v>673</v>
      </c>
      <c r="M549" t="s">
        <v>676</v>
      </c>
      <c r="N549" t="s">
        <v>684</v>
      </c>
      <c r="O549" t="s">
        <v>687</v>
      </c>
      <c r="P549" t="s">
        <v>699</v>
      </c>
      <c r="Q549" s="6">
        <f>marketingdata[[#This Row],[Clicks]]/marketingdata[[#This Row],[Impressions]]</f>
        <v>3.0944040240725772E-2</v>
      </c>
      <c r="R549" s="6">
        <f>marketingdata[[#This Row],[Conversions]]/marketingdata[[#This Row],[Leads]]</f>
        <v>0.72727272727272729</v>
      </c>
      <c r="S549">
        <f>marketingdata[[#This Row],[Ad_Spend (£)]]/marketingdata[[#This Row],[Leads]]</f>
        <v>8.0659090909090896</v>
      </c>
      <c r="T549">
        <f>marketingdata[[#This Row],[Revenue (£)]]/marketingdata[[#This Row],[Ad_Spend (£)]]</f>
        <v>11.49991546914624</v>
      </c>
      <c r="U549" t="str">
        <f>TEXT(marketingdata[[#This Row],[Date]],"mmm")</f>
        <v>Jun</v>
      </c>
    </row>
    <row r="550" spans="1:21" x14ac:dyDescent="0.3">
      <c r="A550" s="2">
        <v>45765</v>
      </c>
      <c r="B550" t="s">
        <v>21</v>
      </c>
      <c r="C550" t="s">
        <v>556</v>
      </c>
      <c r="D550" t="s">
        <v>655</v>
      </c>
      <c r="E550" t="s">
        <v>658</v>
      </c>
      <c r="F550">
        <v>48.18</v>
      </c>
      <c r="G550">
        <v>13030</v>
      </c>
      <c r="H550">
        <v>1182</v>
      </c>
      <c r="I550">
        <v>24</v>
      </c>
      <c r="J550">
        <v>3</v>
      </c>
      <c r="K550">
        <v>411.02</v>
      </c>
      <c r="L550" t="s">
        <v>671</v>
      </c>
      <c r="M550" t="s">
        <v>678</v>
      </c>
      <c r="N550" t="s">
        <v>683</v>
      </c>
      <c r="O550" t="s">
        <v>685</v>
      </c>
      <c r="P550" t="s">
        <v>698</v>
      </c>
      <c r="Q550" s="6">
        <f>marketingdata[[#This Row],[Clicks]]/marketingdata[[#This Row],[Impressions]]</f>
        <v>9.0713737528779745E-2</v>
      </c>
      <c r="R550" s="6">
        <f>marketingdata[[#This Row],[Conversions]]/marketingdata[[#This Row],[Leads]]</f>
        <v>0.125</v>
      </c>
      <c r="S550">
        <f>marketingdata[[#This Row],[Ad_Spend (£)]]/marketingdata[[#This Row],[Leads]]</f>
        <v>2.0074999999999998</v>
      </c>
      <c r="T550">
        <f>marketingdata[[#This Row],[Revenue (£)]]/marketingdata[[#This Row],[Ad_Spend (£)]]</f>
        <v>8.5309256953092572</v>
      </c>
      <c r="U550" t="str">
        <f>TEXT(marketingdata[[#This Row],[Date]],"mmm")</f>
        <v>Apr</v>
      </c>
    </row>
    <row r="551" spans="1:21" x14ac:dyDescent="0.3">
      <c r="A551" s="2">
        <v>45760</v>
      </c>
      <c r="B551" t="s">
        <v>21</v>
      </c>
      <c r="C551" t="s">
        <v>557</v>
      </c>
      <c r="D551" t="s">
        <v>655</v>
      </c>
      <c r="E551" t="s">
        <v>669</v>
      </c>
      <c r="F551">
        <v>87.69</v>
      </c>
      <c r="G551">
        <v>19769</v>
      </c>
      <c r="H551">
        <v>644</v>
      </c>
      <c r="I551">
        <v>38</v>
      </c>
      <c r="J551">
        <v>30</v>
      </c>
      <c r="K551">
        <v>2218.37</v>
      </c>
      <c r="L551" t="s">
        <v>674</v>
      </c>
      <c r="M551" t="s">
        <v>676</v>
      </c>
      <c r="N551" t="s">
        <v>681</v>
      </c>
      <c r="O551" t="s">
        <v>687</v>
      </c>
      <c r="P551" t="s">
        <v>697</v>
      </c>
      <c r="Q551" s="6">
        <f>marketingdata[[#This Row],[Clicks]]/marketingdata[[#This Row],[Impressions]]</f>
        <v>3.2576255753958221E-2</v>
      </c>
      <c r="R551" s="6">
        <f>marketingdata[[#This Row],[Conversions]]/marketingdata[[#This Row],[Leads]]</f>
        <v>0.78947368421052633</v>
      </c>
      <c r="S551">
        <f>marketingdata[[#This Row],[Ad_Spend (£)]]/marketingdata[[#This Row],[Leads]]</f>
        <v>2.3076315789473685</v>
      </c>
      <c r="T551">
        <f>marketingdata[[#This Row],[Revenue (£)]]/marketingdata[[#This Row],[Ad_Spend (£)]]</f>
        <v>25.297867487740906</v>
      </c>
      <c r="U551" t="str">
        <f>TEXT(marketingdata[[#This Row],[Date]],"mmm")</f>
        <v>Apr</v>
      </c>
    </row>
    <row r="552" spans="1:21" x14ac:dyDescent="0.3">
      <c r="A552" s="2">
        <v>45770</v>
      </c>
      <c r="B552" t="s">
        <v>21</v>
      </c>
      <c r="C552" t="s">
        <v>558</v>
      </c>
      <c r="D552" t="s">
        <v>654</v>
      </c>
      <c r="E552" t="s">
        <v>659</v>
      </c>
      <c r="F552">
        <v>225.59</v>
      </c>
      <c r="G552">
        <v>8097</v>
      </c>
      <c r="H552">
        <v>347</v>
      </c>
      <c r="I552">
        <v>47</v>
      </c>
      <c r="J552">
        <v>14</v>
      </c>
      <c r="K552">
        <v>500.04</v>
      </c>
      <c r="L552" t="s">
        <v>672</v>
      </c>
      <c r="M552" t="s">
        <v>679</v>
      </c>
      <c r="N552" t="s">
        <v>681</v>
      </c>
      <c r="O552" t="s">
        <v>691</v>
      </c>
      <c r="P552" t="s">
        <v>698</v>
      </c>
      <c r="Q552" s="6">
        <f>marketingdata[[#This Row],[Clicks]]/marketingdata[[#This Row],[Impressions]]</f>
        <v>4.2855378535259975E-2</v>
      </c>
      <c r="R552" s="6">
        <f>marketingdata[[#This Row],[Conversions]]/marketingdata[[#This Row],[Leads]]</f>
        <v>0.2978723404255319</v>
      </c>
      <c r="S552">
        <f>marketingdata[[#This Row],[Ad_Spend (£)]]/marketingdata[[#This Row],[Leads]]</f>
        <v>4.7997872340425536</v>
      </c>
      <c r="T552">
        <f>marketingdata[[#This Row],[Revenue (£)]]/marketingdata[[#This Row],[Ad_Spend (£)]]</f>
        <v>2.2165876146992334</v>
      </c>
      <c r="U552" t="str">
        <f>TEXT(marketingdata[[#This Row],[Date]],"mmm")</f>
        <v>Apr</v>
      </c>
    </row>
    <row r="553" spans="1:21" x14ac:dyDescent="0.3">
      <c r="A553" s="2">
        <v>45811</v>
      </c>
      <c r="B553" t="s">
        <v>23</v>
      </c>
      <c r="C553" t="s">
        <v>559</v>
      </c>
      <c r="D553" t="s">
        <v>655</v>
      </c>
      <c r="E553" t="s">
        <v>668</v>
      </c>
      <c r="F553">
        <v>125.51</v>
      </c>
      <c r="G553">
        <v>26107</v>
      </c>
      <c r="H553">
        <v>1020</v>
      </c>
      <c r="I553">
        <v>19</v>
      </c>
      <c r="J553">
        <v>0</v>
      </c>
      <c r="K553">
        <v>0</v>
      </c>
      <c r="L553" t="s">
        <v>673</v>
      </c>
      <c r="M553" t="s">
        <v>680</v>
      </c>
      <c r="N553" t="s">
        <v>683</v>
      </c>
      <c r="O553" t="s">
        <v>688</v>
      </c>
      <c r="P553" t="s">
        <v>695</v>
      </c>
      <c r="Q553" s="6">
        <f>marketingdata[[#This Row],[Clicks]]/marketingdata[[#This Row],[Impressions]]</f>
        <v>3.9069981231087444E-2</v>
      </c>
      <c r="R553" s="6">
        <f>marketingdata[[#This Row],[Conversions]]/marketingdata[[#This Row],[Leads]]</f>
        <v>0</v>
      </c>
      <c r="S553">
        <f>marketingdata[[#This Row],[Ad_Spend (£)]]/marketingdata[[#This Row],[Leads]]</f>
        <v>6.6057894736842107</v>
      </c>
      <c r="T553">
        <f>marketingdata[[#This Row],[Revenue (£)]]/marketingdata[[#This Row],[Ad_Spend (£)]]</f>
        <v>0</v>
      </c>
      <c r="U553" t="str">
        <f>TEXT(marketingdata[[#This Row],[Date]],"mmm")</f>
        <v>Jun</v>
      </c>
    </row>
    <row r="554" spans="1:21" x14ac:dyDescent="0.3">
      <c r="A554" s="2">
        <v>45786</v>
      </c>
      <c r="B554" t="s">
        <v>21</v>
      </c>
      <c r="C554" t="s">
        <v>560</v>
      </c>
      <c r="D554" t="s">
        <v>654</v>
      </c>
      <c r="E554" t="s">
        <v>656</v>
      </c>
      <c r="F554">
        <v>95.1</v>
      </c>
      <c r="G554">
        <v>21074</v>
      </c>
      <c r="H554">
        <v>1110</v>
      </c>
      <c r="I554">
        <v>37</v>
      </c>
      <c r="J554">
        <v>26</v>
      </c>
      <c r="K554">
        <v>1614.48</v>
      </c>
      <c r="L554" t="s">
        <v>672</v>
      </c>
      <c r="M554" t="s">
        <v>676</v>
      </c>
      <c r="N554" t="s">
        <v>683</v>
      </c>
      <c r="O554" t="s">
        <v>686</v>
      </c>
      <c r="P554" t="s">
        <v>695</v>
      </c>
      <c r="Q554" s="6">
        <f>marketingdata[[#This Row],[Clicks]]/marketingdata[[#This Row],[Impressions]]</f>
        <v>5.2671538388535638E-2</v>
      </c>
      <c r="R554" s="6">
        <f>marketingdata[[#This Row],[Conversions]]/marketingdata[[#This Row],[Leads]]</f>
        <v>0.70270270270270274</v>
      </c>
      <c r="S554">
        <f>marketingdata[[#This Row],[Ad_Spend (£)]]/marketingdata[[#This Row],[Leads]]</f>
        <v>2.57027027027027</v>
      </c>
      <c r="T554">
        <f>marketingdata[[#This Row],[Revenue (£)]]/marketingdata[[#This Row],[Ad_Spend (£)]]</f>
        <v>16.976656151419558</v>
      </c>
      <c r="U554" t="str">
        <f>TEXT(marketingdata[[#This Row],[Date]],"mmm")</f>
        <v>May</v>
      </c>
    </row>
    <row r="555" spans="1:21" x14ac:dyDescent="0.3">
      <c r="A555" s="2">
        <v>45759</v>
      </c>
      <c r="B555" t="s">
        <v>24</v>
      </c>
      <c r="C555" t="s">
        <v>561</v>
      </c>
      <c r="D555" t="s">
        <v>655</v>
      </c>
      <c r="E555" t="s">
        <v>664</v>
      </c>
      <c r="F555">
        <v>60.57</v>
      </c>
      <c r="G555">
        <v>10011</v>
      </c>
      <c r="H555">
        <v>172</v>
      </c>
      <c r="I555">
        <v>23</v>
      </c>
      <c r="J555">
        <v>7</v>
      </c>
      <c r="K555">
        <v>637.47</v>
      </c>
      <c r="L555" t="s">
        <v>672</v>
      </c>
      <c r="M555" t="s">
        <v>678</v>
      </c>
      <c r="N555" t="s">
        <v>681</v>
      </c>
      <c r="O555" t="s">
        <v>690</v>
      </c>
      <c r="P555" t="s">
        <v>699</v>
      </c>
      <c r="Q555" s="6">
        <f>marketingdata[[#This Row],[Clicks]]/marketingdata[[#This Row],[Impressions]]</f>
        <v>1.7181100789131955E-2</v>
      </c>
      <c r="R555" s="6">
        <f>marketingdata[[#This Row],[Conversions]]/marketingdata[[#This Row],[Leads]]</f>
        <v>0.30434782608695654</v>
      </c>
      <c r="S555">
        <f>marketingdata[[#This Row],[Ad_Spend (£)]]/marketingdata[[#This Row],[Leads]]</f>
        <v>2.6334782608695653</v>
      </c>
      <c r="T555">
        <f>marketingdata[[#This Row],[Revenue (£)]]/marketingdata[[#This Row],[Ad_Spend (£)]]</f>
        <v>10.524517087667162</v>
      </c>
      <c r="U555" t="str">
        <f>TEXT(marketingdata[[#This Row],[Date]],"mmm")</f>
        <v>Apr</v>
      </c>
    </row>
    <row r="556" spans="1:21" x14ac:dyDescent="0.3">
      <c r="A556" s="2">
        <v>45828</v>
      </c>
      <c r="B556" t="s">
        <v>23</v>
      </c>
      <c r="C556" t="s">
        <v>562</v>
      </c>
      <c r="D556" t="s">
        <v>655</v>
      </c>
      <c r="E556" t="s">
        <v>664</v>
      </c>
      <c r="F556">
        <v>178.76</v>
      </c>
      <c r="G556">
        <v>29058</v>
      </c>
      <c r="H556">
        <v>679</v>
      </c>
      <c r="I556">
        <v>43</v>
      </c>
      <c r="J556">
        <v>40</v>
      </c>
      <c r="K556">
        <v>7201.57</v>
      </c>
      <c r="L556" t="s">
        <v>673</v>
      </c>
      <c r="M556" t="s">
        <v>678</v>
      </c>
      <c r="N556" t="s">
        <v>683</v>
      </c>
      <c r="O556" t="s">
        <v>688</v>
      </c>
      <c r="P556" t="s">
        <v>698</v>
      </c>
      <c r="Q556" s="6">
        <f>marketingdata[[#This Row],[Clicks]]/marketingdata[[#This Row],[Impressions]]</f>
        <v>2.3367058985477321E-2</v>
      </c>
      <c r="R556" s="6">
        <f>marketingdata[[#This Row],[Conversions]]/marketingdata[[#This Row],[Leads]]</f>
        <v>0.93023255813953487</v>
      </c>
      <c r="S556">
        <f>marketingdata[[#This Row],[Ad_Spend (£)]]/marketingdata[[#This Row],[Leads]]</f>
        <v>4.1572093023255814</v>
      </c>
      <c r="T556">
        <f>marketingdata[[#This Row],[Revenue (£)]]/marketingdata[[#This Row],[Ad_Spend (£)]]</f>
        <v>40.286249720295366</v>
      </c>
      <c r="U556" t="str">
        <f>TEXT(marketingdata[[#This Row],[Date]],"mmm")</f>
        <v>Jun</v>
      </c>
    </row>
    <row r="557" spans="1:21" x14ac:dyDescent="0.3">
      <c r="A557" s="2">
        <v>45749</v>
      </c>
      <c r="B557" t="s">
        <v>21</v>
      </c>
      <c r="C557" t="s">
        <v>563</v>
      </c>
      <c r="D557" t="s">
        <v>654</v>
      </c>
      <c r="E557" t="s">
        <v>665</v>
      </c>
      <c r="F557">
        <v>120.06</v>
      </c>
      <c r="G557">
        <v>24335</v>
      </c>
      <c r="H557">
        <v>2173</v>
      </c>
      <c r="I557">
        <v>33</v>
      </c>
      <c r="J557">
        <v>7</v>
      </c>
      <c r="K557">
        <v>457.21</v>
      </c>
      <c r="L557" t="s">
        <v>671</v>
      </c>
      <c r="M557" t="s">
        <v>680</v>
      </c>
      <c r="N557" t="s">
        <v>682</v>
      </c>
      <c r="O557" t="s">
        <v>687</v>
      </c>
      <c r="P557" t="s">
        <v>696</v>
      </c>
      <c r="Q557" s="6">
        <f>marketingdata[[#This Row],[Clicks]]/marketingdata[[#This Row],[Impressions]]</f>
        <v>8.9295253749743161E-2</v>
      </c>
      <c r="R557" s="6">
        <f>marketingdata[[#This Row],[Conversions]]/marketingdata[[#This Row],[Leads]]</f>
        <v>0.21212121212121213</v>
      </c>
      <c r="S557">
        <f>marketingdata[[#This Row],[Ad_Spend (£)]]/marketingdata[[#This Row],[Leads]]</f>
        <v>3.6381818181818182</v>
      </c>
      <c r="T557">
        <f>marketingdata[[#This Row],[Revenue (£)]]/marketingdata[[#This Row],[Ad_Spend (£)]]</f>
        <v>3.8081792437114772</v>
      </c>
      <c r="U557" t="str">
        <f>TEXT(marketingdata[[#This Row],[Date]],"mmm")</f>
        <v>Apr</v>
      </c>
    </row>
    <row r="558" spans="1:21" x14ac:dyDescent="0.3">
      <c r="A558" s="2">
        <v>45784</v>
      </c>
      <c r="B558" t="s">
        <v>23</v>
      </c>
      <c r="C558" t="s">
        <v>124</v>
      </c>
      <c r="D558" t="s">
        <v>654</v>
      </c>
      <c r="E558" t="s">
        <v>668</v>
      </c>
      <c r="F558">
        <v>28.91</v>
      </c>
      <c r="G558">
        <v>18371</v>
      </c>
      <c r="H558">
        <v>879</v>
      </c>
      <c r="I558">
        <v>10</v>
      </c>
      <c r="J558">
        <v>10</v>
      </c>
      <c r="K558">
        <v>676.64</v>
      </c>
      <c r="L558" t="s">
        <v>671</v>
      </c>
      <c r="M558" t="s">
        <v>680</v>
      </c>
      <c r="N558" t="s">
        <v>681</v>
      </c>
      <c r="O558" t="s">
        <v>687</v>
      </c>
      <c r="P558" t="s">
        <v>697</v>
      </c>
      <c r="Q558" s="6">
        <f>marketingdata[[#This Row],[Clicks]]/marketingdata[[#This Row],[Impressions]]</f>
        <v>4.7847150400087093E-2</v>
      </c>
      <c r="R558" s="6">
        <f>marketingdata[[#This Row],[Conversions]]/marketingdata[[#This Row],[Leads]]</f>
        <v>1</v>
      </c>
      <c r="S558">
        <f>marketingdata[[#This Row],[Ad_Spend (£)]]/marketingdata[[#This Row],[Leads]]</f>
        <v>2.891</v>
      </c>
      <c r="T558">
        <f>marketingdata[[#This Row],[Revenue (£)]]/marketingdata[[#This Row],[Ad_Spend (£)]]</f>
        <v>23.405050155655481</v>
      </c>
      <c r="U558" t="str">
        <f>TEXT(marketingdata[[#This Row],[Date]],"mmm")</f>
        <v>May</v>
      </c>
    </row>
    <row r="559" spans="1:21" x14ac:dyDescent="0.3">
      <c r="A559" s="2">
        <v>45829</v>
      </c>
      <c r="B559" t="s">
        <v>21</v>
      </c>
      <c r="C559" t="s">
        <v>564</v>
      </c>
      <c r="D559" t="s">
        <v>655</v>
      </c>
      <c r="E559" t="s">
        <v>663</v>
      </c>
      <c r="F559">
        <v>121.8</v>
      </c>
      <c r="G559">
        <v>16162</v>
      </c>
      <c r="H559">
        <v>1315</v>
      </c>
      <c r="I559">
        <v>40</v>
      </c>
      <c r="J559">
        <v>26</v>
      </c>
      <c r="K559">
        <v>4409.3500000000004</v>
      </c>
      <c r="L559" t="s">
        <v>672</v>
      </c>
      <c r="M559" t="s">
        <v>680</v>
      </c>
      <c r="N559" t="s">
        <v>682</v>
      </c>
      <c r="O559" t="s">
        <v>693</v>
      </c>
      <c r="P559" t="s">
        <v>698</v>
      </c>
      <c r="Q559" s="6">
        <f>marketingdata[[#This Row],[Clicks]]/marketingdata[[#This Row],[Impressions]]</f>
        <v>8.1363692612300462E-2</v>
      </c>
      <c r="R559" s="6">
        <f>marketingdata[[#This Row],[Conversions]]/marketingdata[[#This Row],[Leads]]</f>
        <v>0.65</v>
      </c>
      <c r="S559">
        <f>marketingdata[[#This Row],[Ad_Spend (£)]]/marketingdata[[#This Row],[Leads]]</f>
        <v>3.0449999999999999</v>
      </c>
      <c r="T559">
        <f>marketingdata[[#This Row],[Revenue (£)]]/marketingdata[[#This Row],[Ad_Spend (£)]]</f>
        <v>36.20155993431856</v>
      </c>
      <c r="U559" t="str">
        <f>TEXT(marketingdata[[#This Row],[Date]],"mmm")</f>
        <v>Jun</v>
      </c>
    </row>
    <row r="560" spans="1:21" x14ac:dyDescent="0.3">
      <c r="A560" s="2">
        <v>45819</v>
      </c>
      <c r="B560" t="s">
        <v>24</v>
      </c>
      <c r="C560" t="s">
        <v>565</v>
      </c>
      <c r="D560" t="s">
        <v>655</v>
      </c>
      <c r="E560" t="s">
        <v>658</v>
      </c>
      <c r="F560">
        <v>185.74</v>
      </c>
      <c r="G560">
        <v>16816</v>
      </c>
      <c r="H560">
        <v>1454</v>
      </c>
      <c r="I560">
        <v>24</v>
      </c>
      <c r="J560">
        <v>20</v>
      </c>
      <c r="K560">
        <v>1982.88</v>
      </c>
      <c r="L560" t="s">
        <v>674</v>
      </c>
      <c r="M560" t="s">
        <v>678</v>
      </c>
      <c r="N560" t="s">
        <v>681</v>
      </c>
      <c r="O560" t="s">
        <v>687</v>
      </c>
      <c r="P560" t="s">
        <v>695</v>
      </c>
      <c r="Q560" s="6">
        <f>marketingdata[[#This Row],[Clicks]]/marketingdata[[#This Row],[Impressions]]</f>
        <v>8.6465271170313981E-2</v>
      </c>
      <c r="R560" s="6">
        <f>marketingdata[[#This Row],[Conversions]]/marketingdata[[#This Row],[Leads]]</f>
        <v>0.83333333333333337</v>
      </c>
      <c r="S560">
        <f>marketingdata[[#This Row],[Ad_Spend (£)]]/marketingdata[[#This Row],[Leads]]</f>
        <v>7.7391666666666667</v>
      </c>
      <c r="T560">
        <f>marketingdata[[#This Row],[Revenue (£)]]/marketingdata[[#This Row],[Ad_Spend (£)]]</f>
        <v>10.675567998277161</v>
      </c>
      <c r="U560" t="str">
        <f>TEXT(marketingdata[[#This Row],[Date]],"mmm")</f>
        <v>Jun</v>
      </c>
    </row>
    <row r="561" spans="1:21" x14ac:dyDescent="0.3">
      <c r="A561" s="2">
        <v>45785</v>
      </c>
      <c r="B561" t="s">
        <v>24</v>
      </c>
      <c r="C561" t="s">
        <v>566</v>
      </c>
      <c r="D561" t="s">
        <v>655</v>
      </c>
      <c r="E561" t="s">
        <v>662</v>
      </c>
      <c r="F561">
        <v>176.69</v>
      </c>
      <c r="G561">
        <v>13426</v>
      </c>
      <c r="H561">
        <v>959</v>
      </c>
      <c r="I561">
        <v>35</v>
      </c>
      <c r="J561">
        <v>16</v>
      </c>
      <c r="K561">
        <v>1873.39</v>
      </c>
      <c r="L561" t="s">
        <v>673</v>
      </c>
      <c r="M561" t="s">
        <v>679</v>
      </c>
      <c r="N561" t="s">
        <v>681</v>
      </c>
      <c r="O561" t="s">
        <v>688</v>
      </c>
      <c r="P561" t="s">
        <v>698</v>
      </c>
      <c r="Q561" s="6">
        <f>marketingdata[[#This Row],[Clicks]]/marketingdata[[#This Row],[Impressions]]</f>
        <v>7.1428571428571425E-2</v>
      </c>
      <c r="R561" s="6">
        <f>marketingdata[[#This Row],[Conversions]]/marketingdata[[#This Row],[Leads]]</f>
        <v>0.45714285714285713</v>
      </c>
      <c r="S561">
        <f>marketingdata[[#This Row],[Ad_Spend (£)]]/marketingdata[[#This Row],[Leads]]</f>
        <v>5.048285714285714</v>
      </c>
      <c r="T561">
        <f>marketingdata[[#This Row],[Revenue (£)]]/marketingdata[[#This Row],[Ad_Spend (£)]]</f>
        <v>10.60269398381346</v>
      </c>
      <c r="U561" t="str">
        <f>TEXT(marketingdata[[#This Row],[Date]],"mmm")</f>
        <v>May</v>
      </c>
    </row>
    <row r="562" spans="1:21" x14ac:dyDescent="0.3">
      <c r="A562" s="2">
        <v>45762</v>
      </c>
      <c r="B562" t="s">
        <v>23</v>
      </c>
      <c r="C562" t="s">
        <v>567</v>
      </c>
      <c r="D562" t="s">
        <v>655</v>
      </c>
      <c r="E562" t="s">
        <v>662</v>
      </c>
      <c r="F562">
        <v>208.38</v>
      </c>
      <c r="G562">
        <v>29387</v>
      </c>
      <c r="H562">
        <v>513</v>
      </c>
      <c r="I562">
        <v>21</v>
      </c>
      <c r="J562">
        <v>16</v>
      </c>
      <c r="K562">
        <v>2837.17</v>
      </c>
      <c r="L562" t="s">
        <v>675</v>
      </c>
      <c r="M562" t="s">
        <v>679</v>
      </c>
      <c r="N562" t="s">
        <v>684</v>
      </c>
      <c r="O562" t="s">
        <v>692</v>
      </c>
      <c r="P562" t="s">
        <v>696</v>
      </c>
      <c r="Q562" s="6">
        <f>marketingdata[[#This Row],[Clicks]]/marketingdata[[#This Row],[Impressions]]</f>
        <v>1.7456698540170824E-2</v>
      </c>
      <c r="R562" s="6">
        <f>marketingdata[[#This Row],[Conversions]]/marketingdata[[#This Row],[Leads]]</f>
        <v>0.76190476190476186</v>
      </c>
      <c r="S562">
        <f>marketingdata[[#This Row],[Ad_Spend (£)]]/marketingdata[[#This Row],[Leads]]</f>
        <v>9.9228571428571435</v>
      </c>
      <c r="T562">
        <f>marketingdata[[#This Row],[Revenue (£)]]/marketingdata[[#This Row],[Ad_Spend (£)]]</f>
        <v>13.615366157980613</v>
      </c>
      <c r="U562" t="str">
        <f>TEXT(marketingdata[[#This Row],[Date]],"mmm")</f>
        <v>Apr</v>
      </c>
    </row>
    <row r="563" spans="1:21" x14ac:dyDescent="0.3">
      <c r="A563" s="2">
        <v>45797</v>
      </c>
      <c r="B563" t="s">
        <v>22</v>
      </c>
      <c r="C563" t="s">
        <v>568</v>
      </c>
      <c r="D563" t="s">
        <v>655</v>
      </c>
      <c r="E563" t="s">
        <v>663</v>
      </c>
      <c r="F563">
        <v>21.12</v>
      </c>
      <c r="G563">
        <v>10756</v>
      </c>
      <c r="H563">
        <v>665</v>
      </c>
      <c r="I563">
        <v>26</v>
      </c>
      <c r="J563">
        <v>18</v>
      </c>
      <c r="K563">
        <v>2081.3200000000002</v>
      </c>
      <c r="L563" t="s">
        <v>673</v>
      </c>
      <c r="M563" t="s">
        <v>680</v>
      </c>
      <c r="N563" t="s">
        <v>681</v>
      </c>
      <c r="O563" t="s">
        <v>688</v>
      </c>
      <c r="P563" t="s">
        <v>698</v>
      </c>
      <c r="Q563" s="6">
        <f>marketingdata[[#This Row],[Clicks]]/marketingdata[[#This Row],[Impressions]]</f>
        <v>6.1825957605057644E-2</v>
      </c>
      <c r="R563" s="6">
        <f>marketingdata[[#This Row],[Conversions]]/marketingdata[[#This Row],[Leads]]</f>
        <v>0.69230769230769229</v>
      </c>
      <c r="S563">
        <f>marketingdata[[#This Row],[Ad_Spend (£)]]/marketingdata[[#This Row],[Leads]]</f>
        <v>0.8123076923076924</v>
      </c>
      <c r="T563">
        <f>marketingdata[[#This Row],[Revenue (£)]]/marketingdata[[#This Row],[Ad_Spend (£)]]</f>
        <v>98.547348484848484</v>
      </c>
      <c r="U563" t="str">
        <f>TEXT(marketingdata[[#This Row],[Date]],"mmm")</f>
        <v>May</v>
      </c>
    </row>
    <row r="564" spans="1:21" x14ac:dyDescent="0.3">
      <c r="A564" s="2">
        <v>45757</v>
      </c>
      <c r="B564" t="s">
        <v>24</v>
      </c>
      <c r="C564" t="s">
        <v>569</v>
      </c>
      <c r="D564" t="s">
        <v>655</v>
      </c>
      <c r="E564" t="s">
        <v>658</v>
      </c>
      <c r="F564">
        <v>195.93</v>
      </c>
      <c r="G564">
        <v>20514</v>
      </c>
      <c r="H564">
        <v>324</v>
      </c>
      <c r="I564">
        <v>48</v>
      </c>
      <c r="J564">
        <v>24</v>
      </c>
      <c r="K564">
        <v>3496.83</v>
      </c>
      <c r="L564" t="s">
        <v>674</v>
      </c>
      <c r="M564" t="s">
        <v>678</v>
      </c>
      <c r="N564" t="s">
        <v>684</v>
      </c>
      <c r="O564" t="s">
        <v>687</v>
      </c>
      <c r="P564" t="s">
        <v>697</v>
      </c>
      <c r="Q564" s="6">
        <f>marketingdata[[#This Row],[Clicks]]/marketingdata[[#This Row],[Impressions]]</f>
        <v>1.5794091839719217E-2</v>
      </c>
      <c r="R564" s="6">
        <f>marketingdata[[#This Row],[Conversions]]/marketingdata[[#This Row],[Leads]]</f>
        <v>0.5</v>
      </c>
      <c r="S564">
        <f>marketingdata[[#This Row],[Ad_Spend (£)]]/marketingdata[[#This Row],[Leads]]</f>
        <v>4.0818750000000001</v>
      </c>
      <c r="T564">
        <f>marketingdata[[#This Row],[Revenue (£)]]/marketingdata[[#This Row],[Ad_Spend (£)]]</f>
        <v>17.847343438983309</v>
      </c>
      <c r="U564" t="str">
        <f>TEXT(marketingdata[[#This Row],[Date]],"mmm")</f>
        <v>Apr</v>
      </c>
    </row>
    <row r="565" spans="1:21" x14ac:dyDescent="0.3">
      <c r="A565" s="2">
        <v>45790</v>
      </c>
      <c r="B565" t="s">
        <v>24</v>
      </c>
      <c r="C565" t="s">
        <v>570</v>
      </c>
      <c r="D565" t="s">
        <v>655</v>
      </c>
      <c r="E565" t="s">
        <v>658</v>
      </c>
      <c r="F565">
        <v>56.97</v>
      </c>
      <c r="G565">
        <v>28164</v>
      </c>
      <c r="H565">
        <v>2637</v>
      </c>
      <c r="I565">
        <v>45</v>
      </c>
      <c r="J565">
        <v>20</v>
      </c>
      <c r="K565">
        <v>3264.67</v>
      </c>
      <c r="L565" t="s">
        <v>675</v>
      </c>
      <c r="M565" t="s">
        <v>678</v>
      </c>
      <c r="N565" t="s">
        <v>681</v>
      </c>
      <c r="O565" t="s">
        <v>691</v>
      </c>
      <c r="P565" t="s">
        <v>695</v>
      </c>
      <c r="Q565" s="6">
        <f>marketingdata[[#This Row],[Clicks]]/marketingdata[[#This Row],[Impressions]]</f>
        <v>9.3630166169578186E-2</v>
      </c>
      <c r="R565" s="6">
        <f>marketingdata[[#This Row],[Conversions]]/marketingdata[[#This Row],[Leads]]</f>
        <v>0.44444444444444442</v>
      </c>
      <c r="S565">
        <f>marketingdata[[#This Row],[Ad_Spend (£)]]/marketingdata[[#This Row],[Leads]]</f>
        <v>1.266</v>
      </c>
      <c r="T565">
        <f>marketingdata[[#This Row],[Revenue (£)]]/marketingdata[[#This Row],[Ad_Spend (£)]]</f>
        <v>57.305072845357209</v>
      </c>
      <c r="U565" t="str">
        <f>TEXT(marketingdata[[#This Row],[Date]],"mmm")</f>
        <v>May</v>
      </c>
    </row>
    <row r="566" spans="1:21" x14ac:dyDescent="0.3">
      <c r="A566" s="2">
        <v>45811</v>
      </c>
      <c r="B566" t="s">
        <v>24</v>
      </c>
      <c r="C566" t="s">
        <v>571</v>
      </c>
      <c r="D566" t="s">
        <v>655</v>
      </c>
      <c r="E566" t="s">
        <v>666</v>
      </c>
      <c r="F566">
        <v>109.93</v>
      </c>
      <c r="G566">
        <v>9361</v>
      </c>
      <c r="H566">
        <v>618</v>
      </c>
      <c r="I566">
        <v>11</v>
      </c>
      <c r="J566">
        <v>10</v>
      </c>
      <c r="K566">
        <v>406.03</v>
      </c>
      <c r="L566" t="s">
        <v>675</v>
      </c>
      <c r="M566" t="s">
        <v>676</v>
      </c>
      <c r="N566" t="s">
        <v>681</v>
      </c>
      <c r="O566" t="s">
        <v>691</v>
      </c>
      <c r="P566" t="s">
        <v>697</v>
      </c>
      <c r="Q566" s="6">
        <f>marketingdata[[#This Row],[Clicks]]/marketingdata[[#This Row],[Impressions]]</f>
        <v>6.6018587757718197E-2</v>
      </c>
      <c r="R566" s="6">
        <f>marketingdata[[#This Row],[Conversions]]/marketingdata[[#This Row],[Leads]]</f>
        <v>0.90909090909090906</v>
      </c>
      <c r="S566">
        <f>marketingdata[[#This Row],[Ad_Spend (£)]]/marketingdata[[#This Row],[Leads]]</f>
        <v>9.9936363636363641</v>
      </c>
      <c r="T566">
        <f>marketingdata[[#This Row],[Revenue (£)]]/marketingdata[[#This Row],[Ad_Spend (£)]]</f>
        <v>3.6935322477940504</v>
      </c>
      <c r="U566" t="str">
        <f>TEXT(marketingdata[[#This Row],[Date]],"mmm")</f>
        <v>Jun</v>
      </c>
    </row>
    <row r="567" spans="1:21" x14ac:dyDescent="0.3">
      <c r="A567" s="2">
        <v>45777</v>
      </c>
      <c r="B567" t="s">
        <v>24</v>
      </c>
      <c r="C567" t="s">
        <v>572</v>
      </c>
      <c r="D567" t="s">
        <v>655</v>
      </c>
      <c r="E567" t="s">
        <v>669</v>
      </c>
      <c r="F567">
        <v>203.4</v>
      </c>
      <c r="G567">
        <v>14442</v>
      </c>
      <c r="H567">
        <v>1270</v>
      </c>
      <c r="I567">
        <v>11</v>
      </c>
      <c r="J567">
        <v>1</v>
      </c>
      <c r="K567">
        <v>165.17</v>
      </c>
      <c r="L567" t="s">
        <v>671</v>
      </c>
      <c r="M567" t="s">
        <v>676</v>
      </c>
      <c r="N567" t="s">
        <v>683</v>
      </c>
      <c r="O567" t="s">
        <v>685</v>
      </c>
      <c r="P567" t="s">
        <v>699</v>
      </c>
      <c r="Q567" s="6">
        <f>marketingdata[[#This Row],[Clicks]]/marketingdata[[#This Row],[Impressions]]</f>
        <v>8.7937958731477639E-2</v>
      </c>
      <c r="R567" s="6">
        <f>marketingdata[[#This Row],[Conversions]]/marketingdata[[#This Row],[Leads]]</f>
        <v>9.0909090909090912E-2</v>
      </c>
      <c r="S567">
        <f>marketingdata[[#This Row],[Ad_Spend (£)]]/marketingdata[[#This Row],[Leads]]</f>
        <v>18.490909090909092</v>
      </c>
      <c r="T567">
        <f>marketingdata[[#This Row],[Revenue (£)]]/marketingdata[[#This Row],[Ad_Spend (£)]]</f>
        <v>0.81204523107177962</v>
      </c>
      <c r="U567" t="str">
        <f>TEXT(marketingdata[[#This Row],[Date]],"mmm")</f>
        <v>Apr</v>
      </c>
    </row>
    <row r="568" spans="1:21" x14ac:dyDescent="0.3">
      <c r="A568" s="2">
        <v>45786</v>
      </c>
      <c r="B568" t="s">
        <v>20</v>
      </c>
      <c r="C568" t="s">
        <v>573</v>
      </c>
      <c r="D568" t="s">
        <v>654</v>
      </c>
      <c r="E568" t="s">
        <v>663</v>
      </c>
      <c r="F568">
        <v>172.48</v>
      </c>
      <c r="G568">
        <v>28387</v>
      </c>
      <c r="H568">
        <v>1567</v>
      </c>
      <c r="I568">
        <v>25</v>
      </c>
      <c r="J568">
        <v>1</v>
      </c>
      <c r="K568">
        <v>67.69</v>
      </c>
      <c r="L568" t="s">
        <v>671</v>
      </c>
      <c r="M568" t="s">
        <v>680</v>
      </c>
      <c r="N568" t="s">
        <v>683</v>
      </c>
      <c r="O568" t="s">
        <v>688</v>
      </c>
      <c r="P568" t="s">
        <v>699</v>
      </c>
      <c r="Q568" s="6">
        <f>marketingdata[[#This Row],[Clicks]]/marketingdata[[#This Row],[Impressions]]</f>
        <v>5.5201324549970059E-2</v>
      </c>
      <c r="R568" s="6">
        <f>marketingdata[[#This Row],[Conversions]]/marketingdata[[#This Row],[Leads]]</f>
        <v>0.04</v>
      </c>
      <c r="S568">
        <f>marketingdata[[#This Row],[Ad_Spend (£)]]/marketingdata[[#This Row],[Leads]]</f>
        <v>6.8991999999999996</v>
      </c>
      <c r="T568">
        <f>marketingdata[[#This Row],[Revenue (£)]]/marketingdata[[#This Row],[Ad_Spend (£)]]</f>
        <v>0.39245129870129869</v>
      </c>
      <c r="U568" t="str">
        <f>TEXT(marketingdata[[#This Row],[Date]],"mmm")</f>
        <v>May</v>
      </c>
    </row>
    <row r="569" spans="1:21" x14ac:dyDescent="0.3">
      <c r="A569" s="2">
        <v>45756</v>
      </c>
      <c r="B569" t="s">
        <v>22</v>
      </c>
      <c r="C569" t="s">
        <v>574</v>
      </c>
      <c r="D569" t="s">
        <v>654</v>
      </c>
      <c r="E569" t="s">
        <v>670</v>
      </c>
      <c r="F569">
        <v>247.33</v>
      </c>
      <c r="G569">
        <v>9903</v>
      </c>
      <c r="H569">
        <v>215</v>
      </c>
      <c r="I569">
        <v>47</v>
      </c>
      <c r="J569">
        <v>40</v>
      </c>
      <c r="K569">
        <v>5767.23</v>
      </c>
      <c r="L569" t="s">
        <v>672</v>
      </c>
      <c r="M569" t="s">
        <v>679</v>
      </c>
      <c r="N569" t="s">
        <v>681</v>
      </c>
      <c r="O569" t="s">
        <v>688</v>
      </c>
      <c r="P569" t="s">
        <v>696</v>
      </c>
      <c r="Q569" s="6">
        <f>marketingdata[[#This Row],[Clicks]]/marketingdata[[#This Row],[Impressions]]</f>
        <v>2.1710592749671815E-2</v>
      </c>
      <c r="R569" s="6">
        <f>marketingdata[[#This Row],[Conversions]]/marketingdata[[#This Row],[Leads]]</f>
        <v>0.85106382978723405</v>
      </c>
      <c r="S569">
        <f>marketingdata[[#This Row],[Ad_Spend (£)]]/marketingdata[[#This Row],[Leads]]</f>
        <v>5.2623404255319155</v>
      </c>
      <c r="T569">
        <f>marketingdata[[#This Row],[Revenue (£)]]/marketingdata[[#This Row],[Ad_Spend (£)]]</f>
        <v>23.317955767597944</v>
      </c>
      <c r="U569" t="str">
        <f>TEXT(marketingdata[[#This Row],[Date]],"mmm")</f>
        <v>Apr</v>
      </c>
    </row>
    <row r="570" spans="1:21" x14ac:dyDescent="0.3">
      <c r="A570" s="2">
        <v>45770</v>
      </c>
      <c r="B570" t="s">
        <v>24</v>
      </c>
      <c r="C570" t="s">
        <v>575</v>
      </c>
      <c r="D570" t="s">
        <v>654</v>
      </c>
      <c r="E570" t="s">
        <v>665</v>
      </c>
      <c r="F570">
        <v>63.92</v>
      </c>
      <c r="G570">
        <v>7842</v>
      </c>
      <c r="H570">
        <v>439</v>
      </c>
      <c r="I570">
        <v>45</v>
      </c>
      <c r="J570">
        <v>28</v>
      </c>
      <c r="K570">
        <v>1209.3599999999999</v>
      </c>
      <c r="L570" t="s">
        <v>671</v>
      </c>
      <c r="M570" t="s">
        <v>680</v>
      </c>
      <c r="N570" t="s">
        <v>684</v>
      </c>
      <c r="O570" t="s">
        <v>687</v>
      </c>
      <c r="P570" t="s">
        <v>696</v>
      </c>
      <c r="Q570" s="6">
        <f>marketingdata[[#This Row],[Clicks]]/marketingdata[[#This Row],[Impressions]]</f>
        <v>5.5980617189492474E-2</v>
      </c>
      <c r="R570" s="6">
        <f>marketingdata[[#This Row],[Conversions]]/marketingdata[[#This Row],[Leads]]</f>
        <v>0.62222222222222223</v>
      </c>
      <c r="S570">
        <f>marketingdata[[#This Row],[Ad_Spend (£)]]/marketingdata[[#This Row],[Leads]]</f>
        <v>1.4204444444444444</v>
      </c>
      <c r="T570">
        <f>marketingdata[[#This Row],[Revenue (£)]]/marketingdata[[#This Row],[Ad_Spend (£)]]</f>
        <v>18.919899874843551</v>
      </c>
      <c r="U570" t="str">
        <f>TEXT(marketingdata[[#This Row],[Date]],"mmm")</f>
        <v>Apr</v>
      </c>
    </row>
    <row r="571" spans="1:21" x14ac:dyDescent="0.3">
      <c r="A571" s="2">
        <v>45835</v>
      </c>
      <c r="B571" t="s">
        <v>24</v>
      </c>
      <c r="C571" t="s">
        <v>576</v>
      </c>
      <c r="D571" t="s">
        <v>655</v>
      </c>
      <c r="E571" t="s">
        <v>668</v>
      </c>
      <c r="F571">
        <v>192.54</v>
      </c>
      <c r="G571">
        <v>4583</v>
      </c>
      <c r="H571">
        <v>97</v>
      </c>
      <c r="I571">
        <v>29</v>
      </c>
      <c r="J571">
        <v>28</v>
      </c>
      <c r="K571">
        <v>4246.51</v>
      </c>
      <c r="L571" t="s">
        <v>671</v>
      </c>
      <c r="M571" t="s">
        <v>680</v>
      </c>
      <c r="N571" t="s">
        <v>683</v>
      </c>
      <c r="O571" t="s">
        <v>685</v>
      </c>
      <c r="P571" t="s">
        <v>698</v>
      </c>
      <c r="Q571" s="6">
        <f>marketingdata[[#This Row],[Clicks]]/marketingdata[[#This Row],[Impressions]]</f>
        <v>2.116517564913812E-2</v>
      </c>
      <c r="R571" s="6">
        <f>marketingdata[[#This Row],[Conversions]]/marketingdata[[#This Row],[Leads]]</f>
        <v>0.96551724137931039</v>
      </c>
      <c r="S571">
        <f>marketingdata[[#This Row],[Ad_Spend (£)]]/marketingdata[[#This Row],[Leads]]</f>
        <v>6.6393103448275861</v>
      </c>
      <c r="T571">
        <f>marketingdata[[#This Row],[Revenue (£)]]/marketingdata[[#This Row],[Ad_Spend (£)]]</f>
        <v>22.055209307156957</v>
      </c>
      <c r="U571" t="str">
        <f>TEXT(marketingdata[[#This Row],[Date]],"mmm")</f>
        <v>Jun</v>
      </c>
    </row>
    <row r="572" spans="1:21" x14ac:dyDescent="0.3">
      <c r="A572" s="2">
        <v>45749</v>
      </c>
      <c r="B572" t="s">
        <v>21</v>
      </c>
      <c r="C572" t="s">
        <v>577</v>
      </c>
      <c r="D572" t="s">
        <v>655</v>
      </c>
      <c r="E572" t="s">
        <v>667</v>
      </c>
      <c r="F572">
        <v>161.93</v>
      </c>
      <c r="G572">
        <v>28322</v>
      </c>
      <c r="H572">
        <v>2529</v>
      </c>
      <c r="I572">
        <v>18</v>
      </c>
      <c r="J572">
        <v>16</v>
      </c>
      <c r="K572">
        <v>2732.73</v>
      </c>
      <c r="L572" t="s">
        <v>671</v>
      </c>
      <c r="M572" t="s">
        <v>677</v>
      </c>
      <c r="N572" t="s">
        <v>684</v>
      </c>
      <c r="O572" t="s">
        <v>692</v>
      </c>
      <c r="P572" t="s">
        <v>698</v>
      </c>
      <c r="Q572" s="6">
        <f>marketingdata[[#This Row],[Clicks]]/marketingdata[[#This Row],[Impressions]]</f>
        <v>8.9294541345950149E-2</v>
      </c>
      <c r="R572" s="6">
        <f>marketingdata[[#This Row],[Conversions]]/marketingdata[[#This Row],[Leads]]</f>
        <v>0.88888888888888884</v>
      </c>
      <c r="S572">
        <f>marketingdata[[#This Row],[Ad_Spend (£)]]/marketingdata[[#This Row],[Leads]]</f>
        <v>8.9961111111111123</v>
      </c>
      <c r="T572">
        <f>marketingdata[[#This Row],[Revenue (£)]]/marketingdata[[#This Row],[Ad_Spend (£)]]</f>
        <v>16.875995800654604</v>
      </c>
      <c r="U572" t="str">
        <f>TEXT(marketingdata[[#This Row],[Date]],"mmm")</f>
        <v>Apr</v>
      </c>
    </row>
    <row r="573" spans="1:21" x14ac:dyDescent="0.3">
      <c r="A573" s="2">
        <v>45824</v>
      </c>
      <c r="B573" t="s">
        <v>20</v>
      </c>
      <c r="C573" t="s">
        <v>578</v>
      </c>
      <c r="D573" t="s">
        <v>655</v>
      </c>
      <c r="E573" t="s">
        <v>667</v>
      </c>
      <c r="F573">
        <v>91.29</v>
      </c>
      <c r="G573">
        <v>11760</v>
      </c>
      <c r="H573">
        <v>383</v>
      </c>
      <c r="I573">
        <v>37</v>
      </c>
      <c r="J573">
        <v>14</v>
      </c>
      <c r="K573">
        <v>866.72</v>
      </c>
      <c r="L573" t="s">
        <v>673</v>
      </c>
      <c r="M573" t="s">
        <v>677</v>
      </c>
      <c r="N573" t="s">
        <v>683</v>
      </c>
      <c r="O573" t="s">
        <v>688</v>
      </c>
      <c r="P573" t="s">
        <v>697</v>
      </c>
      <c r="Q573" s="6">
        <f>marketingdata[[#This Row],[Clicks]]/marketingdata[[#This Row],[Impressions]]</f>
        <v>3.2568027210884351E-2</v>
      </c>
      <c r="R573" s="6">
        <f>marketingdata[[#This Row],[Conversions]]/marketingdata[[#This Row],[Leads]]</f>
        <v>0.3783783783783784</v>
      </c>
      <c r="S573">
        <f>marketingdata[[#This Row],[Ad_Spend (£)]]/marketingdata[[#This Row],[Leads]]</f>
        <v>2.4672972972972973</v>
      </c>
      <c r="T573">
        <f>marketingdata[[#This Row],[Revenue (£)]]/marketingdata[[#This Row],[Ad_Spend (£)]]</f>
        <v>9.4941395552634464</v>
      </c>
      <c r="U573" t="str">
        <f>TEXT(marketingdata[[#This Row],[Date]],"mmm")</f>
        <v>Jun</v>
      </c>
    </row>
    <row r="574" spans="1:21" x14ac:dyDescent="0.3">
      <c r="A574" s="2">
        <v>45818</v>
      </c>
      <c r="B574" t="s">
        <v>20</v>
      </c>
      <c r="C574" t="s">
        <v>579</v>
      </c>
      <c r="D574" t="s">
        <v>655</v>
      </c>
      <c r="E574" t="s">
        <v>667</v>
      </c>
      <c r="F574">
        <v>62.58</v>
      </c>
      <c r="G574">
        <v>24004</v>
      </c>
      <c r="H574">
        <v>2103</v>
      </c>
      <c r="I574">
        <v>24</v>
      </c>
      <c r="J574">
        <v>23</v>
      </c>
      <c r="K574">
        <v>1193.5999999999999</v>
      </c>
      <c r="L574" t="s">
        <v>672</v>
      </c>
      <c r="M574" t="s">
        <v>677</v>
      </c>
      <c r="N574" t="s">
        <v>681</v>
      </c>
      <c r="O574" t="s">
        <v>694</v>
      </c>
      <c r="P574" t="s">
        <v>697</v>
      </c>
      <c r="Q574" s="6">
        <f>marketingdata[[#This Row],[Clicks]]/marketingdata[[#This Row],[Impressions]]</f>
        <v>8.7610398266955505E-2</v>
      </c>
      <c r="R574" s="6">
        <f>marketingdata[[#This Row],[Conversions]]/marketingdata[[#This Row],[Leads]]</f>
        <v>0.95833333333333337</v>
      </c>
      <c r="S574">
        <f>marketingdata[[#This Row],[Ad_Spend (£)]]/marketingdata[[#This Row],[Leads]]</f>
        <v>2.6074999999999999</v>
      </c>
      <c r="T574">
        <f>marketingdata[[#This Row],[Revenue (£)]]/marketingdata[[#This Row],[Ad_Spend (£)]]</f>
        <v>19.073186321508469</v>
      </c>
      <c r="U574" t="str">
        <f>TEXT(marketingdata[[#This Row],[Date]],"mmm")</f>
        <v>Jun</v>
      </c>
    </row>
    <row r="575" spans="1:21" x14ac:dyDescent="0.3">
      <c r="A575" s="2">
        <v>45816</v>
      </c>
      <c r="B575" t="s">
        <v>24</v>
      </c>
      <c r="C575" t="s">
        <v>580</v>
      </c>
      <c r="D575" t="s">
        <v>654</v>
      </c>
      <c r="E575" t="s">
        <v>658</v>
      </c>
      <c r="F575">
        <v>132.63999999999999</v>
      </c>
      <c r="G575">
        <v>26930</v>
      </c>
      <c r="H575">
        <v>658</v>
      </c>
      <c r="I575">
        <v>26</v>
      </c>
      <c r="J575">
        <v>14</v>
      </c>
      <c r="K575">
        <v>2349.17</v>
      </c>
      <c r="L575" t="s">
        <v>674</v>
      </c>
      <c r="M575" t="s">
        <v>678</v>
      </c>
      <c r="N575" t="s">
        <v>683</v>
      </c>
      <c r="O575" t="s">
        <v>693</v>
      </c>
      <c r="P575" t="s">
        <v>697</v>
      </c>
      <c r="Q575" s="6">
        <f>marketingdata[[#This Row],[Clicks]]/marketingdata[[#This Row],[Impressions]]</f>
        <v>2.4433717044188636E-2</v>
      </c>
      <c r="R575" s="6">
        <f>marketingdata[[#This Row],[Conversions]]/marketingdata[[#This Row],[Leads]]</f>
        <v>0.53846153846153844</v>
      </c>
      <c r="S575">
        <f>marketingdata[[#This Row],[Ad_Spend (£)]]/marketingdata[[#This Row],[Leads]]</f>
        <v>5.1015384615384614</v>
      </c>
      <c r="T575">
        <f>marketingdata[[#This Row],[Revenue (£)]]/marketingdata[[#This Row],[Ad_Spend (£)]]</f>
        <v>17.710871531966227</v>
      </c>
      <c r="U575" t="str">
        <f>TEXT(marketingdata[[#This Row],[Date]],"mmm")</f>
        <v>Jun</v>
      </c>
    </row>
    <row r="576" spans="1:21" x14ac:dyDescent="0.3">
      <c r="A576" s="2">
        <v>45803</v>
      </c>
      <c r="B576" t="s">
        <v>23</v>
      </c>
      <c r="C576" t="s">
        <v>581</v>
      </c>
      <c r="D576" t="s">
        <v>654</v>
      </c>
      <c r="E576" t="s">
        <v>662</v>
      </c>
      <c r="F576">
        <v>154.66999999999999</v>
      </c>
      <c r="G576">
        <v>27895</v>
      </c>
      <c r="H576">
        <v>2317</v>
      </c>
      <c r="I576">
        <v>11</v>
      </c>
      <c r="J576">
        <v>9</v>
      </c>
      <c r="K576">
        <v>760.16</v>
      </c>
      <c r="L576" t="s">
        <v>673</v>
      </c>
      <c r="M576" t="s">
        <v>679</v>
      </c>
      <c r="N576" t="s">
        <v>682</v>
      </c>
      <c r="O576" t="s">
        <v>686</v>
      </c>
      <c r="P576" t="s">
        <v>698</v>
      </c>
      <c r="Q576" s="6">
        <f>marketingdata[[#This Row],[Clicks]]/marketingdata[[#This Row],[Impressions]]</f>
        <v>8.3061480552070258E-2</v>
      </c>
      <c r="R576" s="6">
        <f>marketingdata[[#This Row],[Conversions]]/marketingdata[[#This Row],[Leads]]</f>
        <v>0.81818181818181823</v>
      </c>
      <c r="S576">
        <f>marketingdata[[#This Row],[Ad_Spend (£)]]/marketingdata[[#This Row],[Leads]]</f>
        <v>14.060909090909091</v>
      </c>
      <c r="T576">
        <f>marketingdata[[#This Row],[Revenue (£)]]/marketingdata[[#This Row],[Ad_Spend (£)]]</f>
        <v>4.9147216654813475</v>
      </c>
      <c r="U576" t="str">
        <f>TEXT(marketingdata[[#This Row],[Date]],"mmm")</f>
        <v>May</v>
      </c>
    </row>
    <row r="577" spans="1:21" x14ac:dyDescent="0.3">
      <c r="A577" s="2">
        <v>45759</v>
      </c>
      <c r="B577" t="s">
        <v>23</v>
      </c>
      <c r="C577" t="s">
        <v>582</v>
      </c>
      <c r="D577" t="s">
        <v>654</v>
      </c>
      <c r="E577" t="s">
        <v>662</v>
      </c>
      <c r="F577">
        <v>203.76</v>
      </c>
      <c r="G577">
        <v>8501</v>
      </c>
      <c r="H577">
        <v>464</v>
      </c>
      <c r="I577">
        <v>42</v>
      </c>
      <c r="J577">
        <v>17</v>
      </c>
      <c r="K577">
        <v>1177.75</v>
      </c>
      <c r="L577" t="s">
        <v>672</v>
      </c>
      <c r="M577" t="s">
        <v>679</v>
      </c>
      <c r="N577" t="s">
        <v>682</v>
      </c>
      <c r="O577" t="s">
        <v>693</v>
      </c>
      <c r="P577" t="s">
        <v>698</v>
      </c>
      <c r="Q577" s="6">
        <f>marketingdata[[#This Row],[Clicks]]/marketingdata[[#This Row],[Impressions]]</f>
        <v>5.4581813904246559E-2</v>
      </c>
      <c r="R577" s="6">
        <f>marketingdata[[#This Row],[Conversions]]/marketingdata[[#This Row],[Leads]]</f>
        <v>0.40476190476190477</v>
      </c>
      <c r="S577">
        <f>marketingdata[[#This Row],[Ad_Spend (£)]]/marketingdata[[#This Row],[Leads]]</f>
        <v>4.8514285714285714</v>
      </c>
      <c r="T577">
        <f>marketingdata[[#This Row],[Revenue (£)]]/marketingdata[[#This Row],[Ad_Spend (£)]]</f>
        <v>5.7800844130349436</v>
      </c>
      <c r="U577" t="str">
        <f>TEXT(marketingdata[[#This Row],[Date]],"mmm")</f>
        <v>Apr</v>
      </c>
    </row>
    <row r="578" spans="1:21" x14ac:dyDescent="0.3">
      <c r="A578" s="2">
        <v>45773</v>
      </c>
      <c r="B578" t="s">
        <v>23</v>
      </c>
      <c r="C578" t="s">
        <v>583</v>
      </c>
      <c r="D578" t="s">
        <v>655</v>
      </c>
      <c r="E578" t="s">
        <v>670</v>
      </c>
      <c r="F578">
        <v>256.52</v>
      </c>
      <c r="G578">
        <v>17976</v>
      </c>
      <c r="H578">
        <v>1085</v>
      </c>
      <c r="I578">
        <v>17</v>
      </c>
      <c r="J578">
        <v>2</v>
      </c>
      <c r="K578">
        <v>284.14999999999998</v>
      </c>
      <c r="L578" t="s">
        <v>671</v>
      </c>
      <c r="M578" t="s">
        <v>679</v>
      </c>
      <c r="N578" t="s">
        <v>683</v>
      </c>
      <c r="O578" t="s">
        <v>690</v>
      </c>
      <c r="P578" t="s">
        <v>697</v>
      </c>
      <c r="Q578" s="6">
        <f>marketingdata[[#This Row],[Clicks]]/marketingdata[[#This Row],[Impressions]]</f>
        <v>6.0358255451713395E-2</v>
      </c>
      <c r="R578" s="6">
        <f>marketingdata[[#This Row],[Conversions]]/marketingdata[[#This Row],[Leads]]</f>
        <v>0.11764705882352941</v>
      </c>
      <c r="S578">
        <f>marketingdata[[#This Row],[Ad_Spend (£)]]/marketingdata[[#This Row],[Leads]]</f>
        <v>15.089411764705881</v>
      </c>
      <c r="T578">
        <f>marketingdata[[#This Row],[Revenue (£)]]/marketingdata[[#This Row],[Ad_Spend (£)]]</f>
        <v>1.1077108997349134</v>
      </c>
      <c r="U578" t="str">
        <f>TEXT(marketingdata[[#This Row],[Date]],"mmm")</f>
        <v>Apr</v>
      </c>
    </row>
    <row r="579" spans="1:21" x14ac:dyDescent="0.3">
      <c r="A579" s="2">
        <v>45769</v>
      </c>
      <c r="B579" t="s">
        <v>22</v>
      </c>
      <c r="C579" t="s">
        <v>584</v>
      </c>
      <c r="D579" t="s">
        <v>655</v>
      </c>
      <c r="E579" t="s">
        <v>660</v>
      </c>
      <c r="F579">
        <v>61.01</v>
      </c>
      <c r="G579">
        <v>24913</v>
      </c>
      <c r="H579">
        <v>566</v>
      </c>
      <c r="I579">
        <v>37</v>
      </c>
      <c r="J579">
        <v>18</v>
      </c>
      <c r="K579">
        <v>696.35</v>
      </c>
      <c r="L579" t="s">
        <v>675</v>
      </c>
      <c r="M579" t="s">
        <v>678</v>
      </c>
      <c r="N579" t="s">
        <v>681</v>
      </c>
      <c r="O579" t="s">
        <v>687</v>
      </c>
      <c r="P579" t="s">
        <v>699</v>
      </c>
      <c r="Q579" s="6">
        <f>marketingdata[[#This Row],[Clicks]]/marketingdata[[#This Row],[Impressions]]</f>
        <v>2.2719062336932525E-2</v>
      </c>
      <c r="R579" s="6">
        <f>marketingdata[[#This Row],[Conversions]]/marketingdata[[#This Row],[Leads]]</f>
        <v>0.48648648648648651</v>
      </c>
      <c r="S579">
        <f>marketingdata[[#This Row],[Ad_Spend (£)]]/marketingdata[[#This Row],[Leads]]</f>
        <v>1.6489189189189188</v>
      </c>
      <c r="T579">
        <f>marketingdata[[#This Row],[Revenue (£)]]/marketingdata[[#This Row],[Ad_Spend (£)]]</f>
        <v>11.413702671693166</v>
      </c>
      <c r="U579" t="str">
        <f>TEXT(marketingdata[[#This Row],[Date]],"mmm")</f>
        <v>Apr</v>
      </c>
    </row>
    <row r="580" spans="1:21" x14ac:dyDescent="0.3">
      <c r="A580" s="2">
        <v>45804</v>
      </c>
      <c r="B580" t="s">
        <v>22</v>
      </c>
      <c r="C580" t="s">
        <v>585</v>
      </c>
      <c r="D580" t="s">
        <v>654</v>
      </c>
      <c r="E580" t="s">
        <v>667</v>
      </c>
      <c r="F580">
        <v>192.22</v>
      </c>
      <c r="G580">
        <v>9085</v>
      </c>
      <c r="H580">
        <v>563</v>
      </c>
      <c r="I580">
        <v>24</v>
      </c>
      <c r="J580">
        <v>21</v>
      </c>
      <c r="K580">
        <v>3721.26</v>
      </c>
      <c r="L580" t="s">
        <v>675</v>
      </c>
      <c r="M580" t="s">
        <v>677</v>
      </c>
      <c r="N580" t="s">
        <v>683</v>
      </c>
      <c r="O580" t="s">
        <v>685</v>
      </c>
      <c r="P580" t="s">
        <v>696</v>
      </c>
      <c r="Q580" s="6">
        <f>marketingdata[[#This Row],[Clicks]]/marketingdata[[#This Row],[Impressions]]</f>
        <v>6.197028068244359E-2</v>
      </c>
      <c r="R580" s="6">
        <f>marketingdata[[#This Row],[Conversions]]/marketingdata[[#This Row],[Leads]]</f>
        <v>0.875</v>
      </c>
      <c r="S580">
        <f>marketingdata[[#This Row],[Ad_Spend (£)]]/marketingdata[[#This Row],[Leads]]</f>
        <v>8.0091666666666672</v>
      </c>
      <c r="T580">
        <f>marketingdata[[#This Row],[Revenue (£)]]/marketingdata[[#This Row],[Ad_Spend (£)]]</f>
        <v>19.359379877224015</v>
      </c>
      <c r="U580" t="str">
        <f>TEXT(marketingdata[[#This Row],[Date]],"mmm")</f>
        <v>May</v>
      </c>
    </row>
    <row r="581" spans="1:21" x14ac:dyDescent="0.3">
      <c r="A581" s="2">
        <v>45749</v>
      </c>
      <c r="B581" t="s">
        <v>21</v>
      </c>
      <c r="C581" t="s">
        <v>586</v>
      </c>
      <c r="D581" t="s">
        <v>654</v>
      </c>
      <c r="E581" t="s">
        <v>656</v>
      </c>
      <c r="F581">
        <v>204.33</v>
      </c>
      <c r="G581">
        <v>4885</v>
      </c>
      <c r="H581">
        <v>51</v>
      </c>
      <c r="I581">
        <v>13</v>
      </c>
      <c r="J581">
        <v>1</v>
      </c>
      <c r="K581">
        <v>133.49</v>
      </c>
      <c r="L581" t="s">
        <v>673</v>
      </c>
      <c r="M581" t="s">
        <v>676</v>
      </c>
      <c r="N581" t="s">
        <v>682</v>
      </c>
      <c r="O581" t="s">
        <v>694</v>
      </c>
      <c r="P581" t="s">
        <v>697</v>
      </c>
      <c r="Q581" s="6">
        <f>marketingdata[[#This Row],[Clicks]]/marketingdata[[#This Row],[Impressions]]</f>
        <v>1.0440122824974411E-2</v>
      </c>
      <c r="R581" s="6">
        <f>marketingdata[[#This Row],[Conversions]]/marketingdata[[#This Row],[Leads]]</f>
        <v>7.6923076923076927E-2</v>
      </c>
      <c r="S581">
        <f>marketingdata[[#This Row],[Ad_Spend (£)]]/marketingdata[[#This Row],[Leads]]</f>
        <v>15.717692307692309</v>
      </c>
      <c r="T581">
        <f>marketingdata[[#This Row],[Revenue (£)]]/marketingdata[[#This Row],[Ad_Spend (£)]]</f>
        <v>0.65330592668722165</v>
      </c>
      <c r="U581" t="str">
        <f>TEXT(marketingdata[[#This Row],[Date]],"mmm")</f>
        <v>Apr</v>
      </c>
    </row>
    <row r="582" spans="1:21" x14ac:dyDescent="0.3">
      <c r="A582" s="2">
        <v>45826</v>
      </c>
      <c r="B582" t="s">
        <v>22</v>
      </c>
      <c r="C582" t="s">
        <v>587</v>
      </c>
      <c r="D582" t="s">
        <v>654</v>
      </c>
      <c r="E582" t="s">
        <v>658</v>
      </c>
      <c r="F582">
        <v>102.03</v>
      </c>
      <c r="G582">
        <v>12062</v>
      </c>
      <c r="H582">
        <v>306</v>
      </c>
      <c r="I582">
        <v>41</v>
      </c>
      <c r="J582">
        <v>20</v>
      </c>
      <c r="K582">
        <v>1990.98</v>
      </c>
      <c r="L582" t="s">
        <v>671</v>
      </c>
      <c r="M582" t="s">
        <v>678</v>
      </c>
      <c r="N582" t="s">
        <v>682</v>
      </c>
      <c r="O582" t="s">
        <v>693</v>
      </c>
      <c r="P582" t="s">
        <v>696</v>
      </c>
      <c r="Q582" s="6">
        <f>marketingdata[[#This Row],[Clicks]]/marketingdata[[#This Row],[Impressions]]</f>
        <v>2.5368927209418007E-2</v>
      </c>
      <c r="R582" s="6">
        <f>marketingdata[[#This Row],[Conversions]]/marketingdata[[#This Row],[Leads]]</f>
        <v>0.48780487804878048</v>
      </c>
      <c r="S582">
        <f>marketingdata[[#This Row],[Ad_Spend (£)]]/marketingdata[[#This Row],[Leads]]</f>
        <v>2.4885365853658539</v>
      </c>
      <c r="T582">
        <f>marketingdata[[#This Row],[Revenue (£)]]/marketingdata[[#This Row],[Ad_Spend (£)]]</f>
        <v>19.513672449279625</v>
      </c>
      <c r="U582" t="str">
        <f>TEXT(marketingdata[[#This Row],[Date]],"mmm")</f>
        <v>Jun</v>
      </c>
    </row>
    <row r="583" spans="1:21" x14ac:dyDescent="0.3">
      <c r="A583" s="2">
        <v>45759</v>
      </c>
      <c r="B583" t="s">
        <v>22</v>
      </c>
      <c r="C583" t="s">
        <v>588</v>
      </c>
      <c r="D583" t="s">
        <v>654</v>
      </c>
      <c r="E583" t="s">
        <v>666</v>
      </c>
      <c r="F583">
        <v>150.41999999999999</v>
      </c>
      <c r="G583">
        <v>21431</v>
      </c>
      <c r="H583">
        <v>1409</v>
      </c>
      <c r="I583">
        <v>23</v>
      </c>
      <c r="J583">
        <v>16</v>
      </c>
      <c r="K583">
        <v>655.39</v>
      </c>
      <c r="L583" t="s">
        <v>671</v>
      </c>
      <c r="M583" t="s">
        <v>676</v>
      </c>
      <c r="N583" t="s">
        <v>683</v>
      </c>
      <c r="O583" t="s">
        <v>686</v>
      </c>
      <c r="P583" t="s">
        <v>696</v>
      </c>
      <c r="Q583" s="6">
        <f>marketingdata[[#This Row],[Clicks]]/marketingdata[[#This Row],[Impressions]]</f>
        <v>6.5745882133358219E-2</v>
      </c>
      <c r="R583" s="6">
        <f>marketingdata[[#This Row],[Conversions]]/marketingdata[[#This Row],[Leads]]</f>
        <v>0.69565217391304346</v>
      </c>
      <c r="S583">
        <f>marketingdata[[#This Row],[Ad_Spend (£)]]/marketingdata[[#This Row],[Leads]]</f>
        <v>6.5399999999999991</v>
      </c>
      <c r="T583">
        <f>marketingdata[[#This Row],[Revenue (£)]]/marketingdata[[#This Row],[Ad_Spend (£)]]</f>
        <v>4.3570668794043348</v>
      </c>
      <c r="U583" t="str">
        <f>TEXT(marketingdata[[#This Row],[Date]],"mmm")</f>
        <v>Apr</v>
      </c>
    </row>
    <row r="584" spans="1:21" x14ac:dyDescent="0.3">
      <c r="A584" s="2">
        <v>45779</v>
      </c>
      <c r="B584" t="s">
        <v>24</v>
      </c>
      <c r="C584" t="s">
        <v>589</v>
      </c>
      <c r="D584" t="s">
        <v>654</v>
      </c>
      <c r="E584" t="s">
        <v>667</v>
      </c>
      <c r="F584">
        <v>92.02</v>
      </c>
      <c r="G584">
        <v>13594</v>
      </c>
      <c r="H584">
        <v>69</v>
      </c>
      <c r="I584">
        <v>46</v>
      </c>
      <c r="J584">
        <v>22</v>
      </c>
      <c r="K584">
        <v>1639.83</v>
      </c>
      <c r="L584" t="s">
        <v>674</v>
      </c>
      <c r="M584" t="s">
        <v>677</v>
      </c>
      <c r="N584" t="s">
        <v>684</v>
      </c>
      <c r="O584" t="s">
        <v>685</v>
      </c>
      <c r="P584" t="s">
        <v>695</v>
      </c>
      <c r="Q584" s="6">
        <f>marketingdata[[#This Row],[Clicks]]/marketingdata[[#This Row],[Impressions]]</f>
        <v>5.0757687214947767E-3</v>
      </c>
      <c r="R584" s="6">
        <f>marketingdata[[#This Row],[Conversions]]/marketingdata[[#This Row],[Leads]]</f>
        <v>0.47826086956521741</v>
      </c>
      <c r="S584">
        <f>marketingdata[[#This Row],[Ad_Spend (£)]]/marketingdata[[#This Row],[Leads]]</f>
        <v>2.0004347826086954</v>
      </c>
      <c r="T584">
        <f>marketingdata[[#This Row],[Revenue (£)]]/marketingdata[[#This Row],[Ad_Spend (£)]]</f>
        <v>17.820365138013475</v>
      </c>
      <c r="U584" t="str">
        <f>TEXT(marketingdata[[#This Row],[Date]],"mmm")</f>
        <v>May</v>
      </c>
    </row>
    <row r="585" spans="1:21" x14ac:dyDescent="0.3">
      <c r="A585" s="2">
        <v>45790</v>
      </c>
      <c r="B585" t="s">
        <v>24</v>
      </c>
      <c r="C585" t="s">
        <v>590</v>
      </c>
      <c r="D585" t="s">
        <v>655</v>
      </c>
      <c r="E585" t="s">
        <v>658</v>
      </c>
      <c r="F585">
        <v>240.37</v>
      </c>
      <c r="G585">
        <v>1667</v>
      </c>
      <c r="H585">
        <v>74</v>
      </c>
      <c r="I585">
        <v>24</v>
      </c>
      <c r="J585">
        <v>7</v>
      </c>
      <c r="K585">
        <v>445.45</v>
      </c>
      <c r="L585" t="s">
        <v>671</v>
      </c>
      <c r="M585" t="s">
        <v>678</v>
      </c>
      <c r="N585" t="s">
        <v>684</v>
      </c>
      <c r="O585" t="s">
        <v>692</v>
      </c>
      <c r="P585" t="s">
        <v>699</v>
      </c>
      <c r="Q585" s="6">
        <f>marketingdata[[#This Row],[Clicks]]/marketingdata[[#This Row],[Impressions]]</f>
        <v>4.4391121775644873E-2</v>
      </c>
      <c r="R585" s="6">
        <f>marketingdata[[#This Row],[Conversions]]/marketingdata[[#This Row],[Leads]]</f>
        <v>0.29166666666666669</v>
      </c>
      <c r="S585">
        <f>marketingdata[[#This Row],[Ad_Spend (£)]]/marketingdata[[#This Row],[Leads]]</f>
        <v>10.015416666666667</v>
      </c>
      <c r="T585">
        <f>marketingdata[[#This Row],[Revenue (£)]]/marketingdata[[#This Row],[Ad_Spend (£)]]</f>
        <v>1.8531846736281565</v>
      </c>
      <c r="U585" t="str">
        <f>TEXT(marketingdata[[#This Row],[Date]],"mmm")</f>
        <v>May</v>
      </c>
    </row>
    <row r="586" spans="1:21" x14ac:dyDescent="0.3">
      <c r="A586" s="2">
        <v>45817</v>
      </c>
      <c r="B586" t="s">
        <v>23</v>
      </c>
      <c r="C586" t="s">
        <v>591</v>
      </c>
      <c r="D586" t="s">
        <v>655</v>
      </c>
      <c r="E586" t="s">
        <v>665</v>
      </c>
      <c r="F586">
        <v>121.67</v>
      </c>
      <c r="G586">
        <v>26718</v>
      </c>
      <c r="H586">
        <v>1934</v>
      </c>
      <c r="I586">
        <v>39</v>
      </c>
      <c r="J586">
        <v>30</v>
      </c>
      <c r="K586">
        <v>5044.91</v>
      </c>
      <c r="L586" t="s">
        <v>675</v>
      </c>
      <c r="M586" t="s">
        <v>680</v>
      </c>
      <c r="N586" t="s">
        <v>683</v>
      </c>
      <c r="O586" t="s">
        <v>688</v>
      </c>
      <c r="P586" t="s">
        <v>698</v>
      </c>
      <c r="Q586" s="6">
        <f>marketingdata[[#This Row],[Clicks]]/marketingdata[[#This Row],[Impressions]]</f>
        <v>7.2385657609102483E-2</v>
      </c>
      <c r="R586" s="6">
        <f>marketingdata[[#This Row],[Conversions]]/marketingdata[[#This Row],[Leads]]</f>
        <v>0.76923076923076927</v>
      </c>
      <c r="S586">
        <f>marketingdata[[#This Row],[Ad_Spend (£)]]/marketingdata[[#This Row],[Leads]]</f>
        <v>3.1197435897435897</v>
      </c>
      <c r="T586">
        <f>marketingdata[[#This Row],[Revenue (£)]]/marketingdata[[#This Row],[Ad_Spend (£)]]</f>
        <v>41.463877701980763</v>
      </c>
      <c r="U586" t="str">
        <f>TEXT(marketingdata[[#This Row],[Date]],"mmm")</f>
        <v>Jun</v>
      </c>
    </row>
    <row r="587" spans="1:21" x14ac:dyDescent="0.3">
      <c r="A587" s="2">
        <v>45786</v>
      </c>
      <c r="B587" t="s">
        <v>24</v>
      </c>
      <c r="C587" t="s">
        <v>592</v>
      </c>
      <c r="D587" t="s">
        <v>654</v>
      </c>
      <c r="E587" t="s">
        <v>665</v>
      </c>
      <c r="F587">
        <v>163.41999999999999</v>
      </c>
      <c r="G587">
        <v>14266</v>
      </c>
      <c r="H587">
        <v>1119</v>
      </c>
      <c r="I587">
        <v>32</v>
      </c>
      <c r="J587">
        <v>6</v>
      </c>
      <c r="K587">
        <v>961.26</v>
      </c>
      <c r="L587" t="s">
        <v>674</v>
      </c>
      <c r="M587" t="s">
        <v>680</v>
      </c>
      <c r="N587" t="s">
        <v>682</v>
      </c>
      <c r="O587" t="s">
        <v>693</v>
      </c>
      <c r="P587" t="s">
        <v>697</v>
      </c>
      <c r="Q587" s="6">
        <f>marketingdata[[#This Row],[Clicks]]/marketingdata[[#This Row],[Impressions]]</f>
        <v>7.8438244777793362E-2</v>
      </c>
      <c r="R587" s="6">
        <f>marketingdata[[#This Row],[Conversions]]/marketingdata[[#This Row],[Leads]]</f>
        <v>0.1875</v>
      </c>
      <c r="S587">
        <f>marketingdata[[#This Row],[Ad_Spend (£)]]/marketingdata[[#This Row],[Leads]]</f>
        <v>5.1068749999999996</v>
      </c>
      <c r="T587">
        <f>marketingdata[[#This Row],[Revenue (£)]]/marketingdata[[#This Row],[Ad_Spend (£)]]</f>
        <v>5.8821441684004414</v>
      </c>
      <c r="U587" t="str">
        <f>TEXT(marketingdata[[#This Row],[Date]],"mmm")</f>
        <v>May</v>
      </c>
    </row>
    <row r="588" spans="1:21" x14ac:dyDescent="0.3">
      <c r="A588" s="2">
        <v>45765</v>
      </c>
      <c r="B588" t="s">
        <v>22</v>
      </c>
      <c r="C588" t="s">
        <v>593</v>
      </c>
      <c r="D588" t="s">
        <v>655</v>
      </c>
      <c r="E588" t="s">
        <v>656</v>
      </c>
      <c r="F588">
        <v>36.53</v>
      </c>
      <c r="G588">
        <v>25900</v>
      </c>
      <c r="H588">
        <v>1453</v>
      </c>
      <c r="I588">
        <v>32</v>
      </c>
      <c r="J588">
        <v>0</v>
      </c>
      <c r="K588">
        <v>0</v>
      </c>
      <c r="L588" t="s">
        <v>674</v>
      </c>
      <c r="M588" t="s">
        <v>676</v>
      </c>
      <c r="N588" t="s">
        <v>683</v>
      </c>
      <c r="O588" t="s">
        <v>688</v>
      </c>
      <c r="P588" t="s">
        <v>697</v>
      </c>
      <c r="Q588" s="6">
        <f>marketingdata[[#This Row],[Clicks]]/marketingdata[[#This Row],[Impressions]]</f>
        <v>5.6100386100386097E-2</v>
      </c>
      <c r="R588" s="6">
        <f>marketingdata[[#This Row],[Conversions]]/marketingdata[[#This Row],[Leads]]</f>
        <v>0</v>
      </c>
      <c r="S588">
        <f>marketingdata[[#This Row],[Ad_Spend (£)]]/marketingdata[[#This Row],[Leads]]</f>
        <v>1.1415625</v>
      </c>
      <c r="T588">
        <f>marketingdata[[#This Row],[Revenue (£)]]/marketingdata[[#This Row],[Ad_Spend (£)]]</f>
        <v>0</v>
      </c>
      <c r="U588" t="str">
        <f>TEXT(marketingdata[[#This Row],[Date]],"mmm")</f>
        <v>Apr</v>
      </c>
    </row>
    <row r="589" spans="1:21" x14ac:dyDescent="0.3">
      <c r="A589" s="2">
        <v>45772</v>
      </c>
      <c r="B589" t="s">
        <v>20</v>
      </c>
      <c r="C589" t="s">
        <v>594</v>
      </c>
      <c r="D589" t="s">
        <v>655</v>
      </c>
      <c r="E589" t="s">
        <v>658</v>
      </c>
      <c r="F589">
        <v>272.5</v>
      </c>
      <c r="G589">
        <v>29664</v>
      </c>
      <c r="H589">
        <v>211</v>
      </c>
      <c r="I589">
        <v>12</v>
      </c>
      <c r="J589">
        <v>12</v>
      </c>
      <c r="K589">
        <v>765.1</v>
      </c>
      <c r="L589" t="s">
        <v>673</v>
      </c>
      <c r="M589" t="s">
        <v>678</v>
      </c>
      <c r="N589" t="s">
        <v>682</v>
      </c>
      <c r="O589" t="s">
        <v>688</v>
      </c>
      <c r="P589" t="s">
        <v>699</v>
      </c>
      <c r="Q589" s="6">
        <f>marketingdata[[#This Row],[Clicks]]/marketingdata[[#This Row],[Impressions]]</f>
        <v>7.1129989212513484E-3</v>
      </c>
      <c r="R589" s="6">
        <f>marketingdata[[#This Row],[Conversions]]/marketingdata[[#This Row],[Leads]]</f>
        <v>1</v>
      </c>
      <c r="S589">
        <f>marketingdata[[#This Row],[Ad_Spend (£)]]/marketingdata[[#This Row],[Leads]]</f>
        <v>22.708333333333332</v>
      </c>
      <c r="T589">
        <f>marketingdata[[#This Row],[Revenue (£)]]/marketingdata[[#This Row],[Ad_Spend (£)]]</f>
        <v>2.8077064220183487</v>
      </c>
      <c r="U589" t="str">
        <f>TEXT(marketingdata[[#This Row],[Date]],"mmm")</f>
        <v>Apr</v>
      </c>
    </row>
    <row r="590" spans="1:21" x14ac:dyDescent="0.3">
      <c r="A590" s="2">
        <v>45764</v>
      </c>
      <c r="B590" t="s">
        <v>24</v>
      </c>
      <c r="C590" t="s">
        <v>595</v>
      </c>
      <c r="D590" t="s">
        <v>655</v>
      </c>
      <c r="E590" t="s">
        <v>662</v>
      </c>
      <c r="F590">
        <v>99.43</v>
      </c>
      <c r="G590">
        <v>17008</v>
      </c>
      <c r="H590">
        <v>459</v>
      </c>
      <c r="I590">
        <v>50</v>
      </c>
      <c r="J590">
        <v>14</v>
      </c>
      <c r="K590">
        <v>2019.02</v>
      </c>
      <c r="L590" t="s">
        <v>675</v>
      </c>
      <c r="M590" t="s">
        <v>679</v>
      </c>
      <c r="N590" t="s">
        <v>683</v>
      </c>
      <c r="O590" t="s">
        <v>691</v>
      </c>
      <c r="P590" t="s">
        <v>699</v>
      </c>
      <c r="Q590" s="6">
        <f>marketingdata[[#This Row],[Clicks]]/marketingdata[[#This Row],[Impressions]]</f>
        <v>2.6987300094073376E-2</v>
      </c>
      <c r="R590" s="6">
        <f>marketingdata[[#This Row],[Conversions]]/marketingdata[[#This Row],[Leads]]</f>
        <v>0.28000000000000003</v>
      </c>
      <c r="S590">
        <f>marketingdata[[#This Row],[Ad_Spend (£)]]/marketingdata[[#This Row],[Leads]]</f>
        <v>1.9886000000000001</v>
      </c>
      <c r="T590">
        <f>marketingdata[[#This Row],[Revenue (£)]]/marketingdata[[#This Row],[Ad_Spend (£)]]</f>
        <v>20.305943880116665</v>
      </c>
      <c r="U590" t="str">
        <f>TEXT(marketingdata[[#This Row],[Date]],"mmm")</f>
        <v>Apr</v>
      </c>
    </row>
    <row r="591" spans="1:21" x14ac:dyDescent="0.3">
      <c r="A591" s="2">
        <v>45816</v>
      </c>
      <c r="B591" t="s">
        <v>23</v>
      </c>
      <c r="C591" t="s">
        <v>596</v>
      </c>
      <c r="D591" t="s">
        <v>654</v>
      </c>
      <c r="E591" t="s">
        <v>662</v>
      </c>
      <c r="F591">
        <v>223.38</v>
      </c>
      <c r="G591">
        <v>27616</v>
      </c>
      <c r="H591">
        <v>93</v>
      </c>
      <c r="I591">
        <v>20</v>
      </c>
      <c r="J591">
        <v>4</v>
      </c>
      <c r="K591">
        <v>187.09</v>
      </c>
      <c r="L591" t="s">
        <v>673</v>
      </c>
      <c r="M591" t="s">
        <v>679</v>
      </c>
      <c r="N591" t="s">
        <v>683</v>
      </c>
      <c r="O591" t="s">
        <v>694</v>
      </c>
      <c r="P591" t="s">
        <v>695</v>
      </c>
      <c r="Q591" s="6">
        <f>marketingdata[[#This Row],[Clicks]]/marketingdata[[#This Row],[Impressions]]</f>
        <v>3.3676129779837776E-3</v>
      </c>
      <c r="R591" s="6">
        <f>marketingdata[[#This Row],[Conversions]]/marketingdata[[#This Row],[Leads]]</f>
        <v>0.2</v>
      </c>
      <c r="S591">
        <f>marketingdata[[#This Row],[Ad_Spend (£)]]/marketingdata[[#This Row],[Leads]]</f>
        <v>11.169</v>
      </c>
      <c r="T591">
        <f>marketingdata[[#This Row],[Revenue (£)]]/marketingdata[[#This Row],[Ad_Spend (£)]]</f>
        <v>0.8375414092577671</v>
      </c>
      <c r="U591" t="str">
        <f>TEXT(marketingdata[[#This Row],[Date]],"mmm")</f>
        <v>Jun</v>
      </c>
    </row>
    <row r="592" spans="1:21" x14ac:dyDescent="0.3">
      <c r="A592" s="2">
        <v>45824</v>
      </c>
      <c r="B592" t="s">
        <v>21</v>
      </c>
      <c r="C592" t="s">
        <v>597</v>
      </c>
      <c r="D592" t="s">
        <v>655</v>
      </c>
      <c r="E592" t="s">
        <v>667</v>
      </c>
      <c r="F592">
        <v>291.42</v>
      </c>
      <c r="G592">
        <v>18028</v>
      </c>
      <c r="H592">
        <v>1257</v>
      </c>
      <c r="I592">
        <v>12</v>
      </c>
      <c r="J592">
        <v>11</v>
      </c>
      <c r="K592">
        <v>1151.9000000000001</v>
      </c>
      <c r="L592" t="s">
        <v>671</v>
      </c>
      <c r="M592" t="s">
        <v>677</v>
      </c>
      <c r="N592" t="s">
        <v>684</v>
      </c>
      <c r="O592" t="s">
        <v>694</v>
      </c>
      <c r="P592" t="s">
        <v>697</v>
      </c>
      <c r="Q592" s="6">
        <f>marketingdata[[#This Row],[Clicks]]/marketingdata[[#This Row],[Impressions]]</f>
        <v>6.9724872420678943E-2</v>
      </c>
      <c r="R592" s="6">
        <f>marketingdata[[#This Row],[Conversions]]/marketingdata[[#This Row],[Leads]]</f>
        <v>0.91666666666666663</v>
      </c>
      <c r="S592">
        <f>marketingdata[[#This Row],[Ad_Spend (£)]]/marketingdata[[#This Row],[Leads]]</f>
        <v>24.285</v>
      </c>
      <c r="T592">
        <f>marketingdata[[#This Row],[Revenue (£)]]/marketingdata[[#This Row],[Ad_Spend (£)]]</f>
        <v>3.9527142955184957</v>
      </c>
      <c r="U592" t="str">
        <f>TEXT(marketingdata[[#This Row],[Date]],"mmm")</f>
        <v>Jun</v>
      </c>
    </row>
    <row r="593" spans="1:21" x14ac:dyDescent="0.3">
      <c r="A593" s="2">
        <v>45748</v>
      </c>
      <c r="B593" t="s">
        <v>22</v>
      </c>
      <c r="C593" t="s">
        <v>598</v>
      </c>
      <c r="D593" t="s">
        <v>655</v>
      </c>
      <c r="E593" t="s">
        <v>668</v>
      </c>
      <c r="F593">
        <v>195.02</v>
      </c>
      <c r="G593">
        <v>11484</v>
      </c>
      <c r="H593">
        <v>419</v>
      </c>
      <c r="I593">
        <v>20</v>
      </c>
      <c r="J593">
        <v>9</v>
      </c>
      <c r="K593">
        <v>1535.83</v>
      </c>
      <c r="L593" t="s">
        <v>671</v>
      </c>
      <c r="M593" t="s">
        <v>680</v>
      </c>
      <c r="N593" t="s">
        <v>681</v>
      </c>
      <c r="O593" t="s">
        <v>693</v>
      </c>
      <c r="P593" t="s">
        <v>696</v>
      </c>
      <c r="Q593" s="6">
        <f>marketingdata[[#This Row],[Clicks]]/marketingdata[[#This Row],[Impressions]]</f>
        <v>3.6485545106234758E-2</v>
      </c>
      <c r="R593" s="6">
        <f>marketingdata[[#This Row],[Conversions]]/marketingdata[[#This Row],[Leads]]</f>
        <v>0.45</v>
      </c>
      <c r="S593">
        <f>marketingdata[[#This Row],[Ad_Spend (£)]]/marketingdata[[#This Row],[Leads]]</f>
        <v>9.7510000000000012</v>
      </c>
      <c r="T593">
        <f>marketingdata[[#This Row],[Revenue (£)]]/marketingdata[[#This Row],[Ad_Spend (£)]]</f>
        <v>7.875243564762588</v>
      </c>
      <c r="U593" t="str">
        <f>TEXT(marketingdata[[#This Row],[Date]],"mmm")</f>
        <v>Apr</v>
      </c>
    </row>
    <row r="594" spans="1:21" x14ac:dyDescent="0.3">
      <c r="A594" s="2">
        <v>45813</v>
      </c>
      <c r="B594" t="s">
        <v>24</v>
      </c>
      <c r="C594" t="s">
        <v>599</v>
      </c>
      <c r="D594" t="s">
        <v>655</v>
      </c>
      <c r="E594" t="s">
        <v>660</v>
      </c>
      <c r="F594">
        <v>136.82</v>
      </c>
      <c r="G594">
        <v>17561</v>
      </c>
      <c r="H594">
        <v>1046</v>
      </c>
      <c r="I594">
        <v>41</v>
      </c>
      <c r="J594">
        <v>38</v>
      </c>
      <c r="K594">
        <v>2444.39</v>
      </c>
      <c r="L594" t="s">
        <v>674</v>
      </c>
      <c r="M594" t="s">
        <v>678</v>
      </c>
      <c r="N594" t="s">
        <v>681</v>
      </c>
      <c r="O594" t="s">
        <v>693</v>
      </c>
      <c r="P594" t="s">
        <v>695</v>
      </c>
      <c r="Q594" s="6">
        <f>marketingdata[[#This Row],[Clicks]]/marketingdata[[#This Row],[Impressions]]</f>
        <v>5.956380616138033E-2</v>
      </c>
      <c r="R594" s="6">
        <f>marketingdata[[#This Row],[Conversions]]/marketingdata[[#This Row],[Leads]]</f>
        <v>0.92682926829268297</v>
      </c>
      <c r="S594">
        <f>marketingdata[[#This Row],[Ad_Spend (£)]]/marketingdata[[#This Row],[Leads]]</f>
        <v>3.3370731707317072</v>
      </c>
      <c r="T594">
        <f>marketingdata[[#This Row],[Revenue (£)]]/marketingdata[[#This Row],[Ad_Spend (£)]]</f>
        <v>17.86573600350826</v>
      </c>
      <c r="U594" t="str">
        <f>TEXT(marketingdata[[#This Row],[Date]],"mmm")</f>
        <v>Jun</v>
      </c>
    </row>
    <row r="595" spans="1:21" x14ac:dyDescent="0.3">
      <c r="A595" s="2">
        <v>45784</v>
      </c>
      <c r="B595" t="s">
        <v>20</v>
      </c>
      <c r="C595" t="s">
        <v>600</v>
      </c>
      <c r="D595" t="s">
        <v>655</v>
      </c>
      <c r="E595" t="s">
        <v>668</v>
      </c>
      <c r="F595">
        <v>108.36</v>
      </c>
      <c r="G595">
        <v>29830</v>
      </c>
      <c r="H595">
        <v>1905</v>
      </c>
      <c r="I595">
        <v>44</v>
      </c>
      <c r="J595">
        <v>8</v>
      </c>
      <c r="K595">
        <v>398.68</v>
      </c>
      <c r="L595" t="s">
        <v>673</v>
      </c>
      <c r="M595" t="s">
        <v>680</v>
      </c>
      <c r="N595" t="s">
        <v>682</v>
      </c>
      <c r="O595" t="s">
        <v>687</v>
      </c>
      <c r="P595" t="s">
        <v>695</v>
      </c>
      <c r="Q595" s="6">
        <f>marketingdata[[#This Row],[Clicks]]/marketingdata[[#This Row],[Impressions]]</f>
        <v>6.3861884009386527E-2</v>
      </c>
      <c r="R595" s="6">
        <f>marketingdata[[#This Row],[Conversions]]/marketingdata[[#This Row],[Leads]]</f>
        <v>0.18181818181818182</v>
      </c>
      <c r="S595">
        <f>marketingdata[[#This Row],[Ad_Spend (£)]]/marketingdata[[#This Row],[Leads]]</f>
        <v>2.4627272727272729</v>
      </c>
      <c r="T595">
        <f>marketingdata[[#This Row],[Revenue (£)]]/marketingdata[[#This Row],[Ad_Spend (£)]]</f>
        <v>3.67921742340347</v>
      </c>
      <c r="U595" t="str">
        <f>TEXT(marketingdata[[#This Row],[Date]],"mmm")</f>
        <v>May</v>
      </c>
    </row>
    <row r="596" spans="1:21" x14ac:dyDescent="0.3">
      <c r="A596" s="2">
        <v>45815</v>
      </c>
      <c r="B596" t="s">
        <v>24</v>
      </c>
      <c r="C596" t="s">
        <v>601</v>
      </c>
      <c r="D596" t="s">
        <v>655</v>
      </c>
      <c r="E596" t="s">
        <v>665</v>
      </c>
      <c r="F596">
        <v>205.72</v>
      </c>
      <c r="G596">
        <v>4795</v>
      </c>
      <c r="H596">
        <v>249</v>
      </c>
      <c r="I596">
        <v>44</v>
      </c>
      <c r="J596">
        <v>24</v>
      </c>
      <c r="K596">
        <v>4523.1000000000004</v>
      </c>
      <c r="L596" t="s">
        <v>673</v>
      </c>
      <c r="M596" t="s">
        <v>680</v>
      </c>
      <c r="N596" t="s">
        <v>682</v>
      </c>
      <c r="O596" t="s">
        <v>692</v>
      </c>
      <c r="P596" t="s">
        <v>695</v>
      </c>
      <c r="Q596" s="6">
        <f>marketingdata[[#This Row],[Clicks]]/marketingdata[[#This Row],[Impressions]]</f>
        <v>5.1929092805005211E-2</v>
      </c>
      <c r="R596" s="6">
        <f>marketingdata[[#This Row],[Conversions]]/marketingdata[[#This Row],[Leads]]</f>
        <v>0.54545454545454541</v>
      </c>
      <c r="S596">
        <f>marketingdata[[#This Row],[Ad_Spend (£)]]/marketingdata[[#This Row],[Leads]]</f>
        <v>4.6754545454545458</v>
      </c>
      <c r="T596">
        <f>marketingdata[[#This Row],[Revenue (£)]]/marketingdata[[#This Row],[Ad_Spend (£)]]</f>
        <v>21.98668092552985</v>
      </c>
      <c r="U596" t="str">
        <f>TEXT(marketingdata[[#This Row],[Date]],"mmm")</f>
        <v>Jun</v>
      </c>
    </row>
    <row r="597" spans="1:21" x14ac:dyDescent="0.3">
      <c r="A597" s="2">
        <v>45749</v>
      </c>
      <c r="B597" t="s">
        <v>23</v>
      </c>
      <c r="C597" t="s">
        <v>602</v>
      </c>
      <c r="D597" t="s">
        <v>654</v>
      </c>
      <c r="E597" t="s">
        <v>664</v>
      </c>
      <c r="F597">
        <v>187.24</v>
      </c>
      <c r="G597">
        <v>20194</v>
      </c>
      <c r="H597">
        <v>1751</v>
      </c>
      <c r="I597">
        <v>42</v>
      </c>
      <c r="J597">
        <v>25</v>
      </c>
      <c r="K597">
        <v>763.1</v>
      </c>
      <c r="L597" t="s">
        <v>672</v>
      </c>
      <c r="M597" t="s">
        <v>678</v>
      </c>
      <c r="N597" t="s">
        <v>682</v>
      </c>
      <c r="O597" t="s">
        <v>688</v>
      </c>
      <c r="P597" t="s">
        <v>699</v>
      </c>
      <c r="Q597" s="6">
        <f>marketingdata[[#This Row],[Clicks]]/marketingdata[[#This Row],[Impressions]]</f>
        <v>8.6708923442606708E-2</v>
      </c>
      <c r="R597" s="6">
        <f>marketingdata[[#This Row],[Conversions]]/marketingdata[[#This Row],[Leads]]</f>
        <v>0.59523809523809523</v>
      </c>
      <c r="S597">
        <f>marketingdata[[#This Row],[Ad_Spend (£)]]/marketingdata[[#This Row],[Leads]]</f>
        <v>4.4580952380952379</v>
      </c>
      <c r="T597">
        <f>marketingdata[[#This Row],[Revenue (£)]]/marketingdata[[#This Row],[Ad_Spend (£)]]</f>
        <v>4.0755180516983547</v>
      </c>
      <c r="U597" t="str">
        <f>TEXT(marketingdata[[#This Row],[Date]],"mmm")</f>
        <v>Apr</v>
      </c>
    </row>
    <row r="598" spans="1:21" x14ac:dyDescent="0.3">
      <c r="A598" s="2">
        <v>45809</v>
      </c>
      <c r="B598" t="s">
        <v>20</v>
      </c>
      <c r="C598" t="s">
        <v>603</v>
      </c>
      <c r="D598" t="s">
        <v>655</v>
      </c>
      <c r="E598" t="s">
        <v>661</v>
      </c>
      <c r="F598">
        <v>73.849999999999994</v>
      </c>
      <c r="G598">
        <v>3994</v>
      </c>
      <c r="H598">
        <v>333</v>
      </c>
      <c r="I598">
        <v>25</v>
      </c>
      <c r="J598">
        <v>6</v>
      </c>
      <c r="K598">
        <v>1151.17</v>
      </c>
      <c r="L598" t="s">
        <v>675</v>
      </c>
      <c r="M598" t="s">
        <v>677</v>
      </c>
      <c r="N598" t="s">
        <v>682</v>
      </c>
      <c r="O598" t="s">
        <v>688</v>
      </c>
      <c r="P598" t="s">
        <v>699</v>
      </c>
      <c r="Q598" s="6">
        <f>marketingdata[[#This Row],[Clicks]]/marketingdata[[#This Row],[Impressions]]</f>
        <v>8.3375062593890839E-2</v>
      </c>
      <c r="R598" s="6">
        <f>marketingdata[[#This Row],[Conversions]]/marketingdata[[#This Row],[Leads]]</f>
        <v>0.24</v>
      </c>
      <c r="S598">
        <f>marketingdata[[#This Row],[Ad_Spend (£)]]/marketingdata[[#This Row],[Leads]]</f>
        <v>2.9539999999999997</v>
      </c>
      <c r="T598">
        <f>marketingdata[[#This Row],[Revenue (£)]]/marketingdata[[#This Row],[Ad_Spend (£)]]</f>
        <v>15.58794854434665</v>
      </c>
      <c r="U598" t="str">
        <f>TEXT(marketingdata[[#This Row],[Date]],"mmm")</f>
        <v>Jun</v>
      </c>
    </row>
    <row r="599" spans="1:21" x14ac:dyDescent="0.3">
      <c r="A599" s="2">
        <v>45835</v>
      </c>
      <c r="B599" t="s">
        <v>22</v>
      </c>
      <c r="C599" t="s">
        <v>604</v>
      </c>
      <c r="D599" t="s">
        <v>654</v>
      </c>
      <c r="E599" t="s">
        <v>668</v>
      </c>
      <c r="F599">
        <v>262.99</v>
      </c>
      <c r="G599">
        <v>3922</v>
      </c>
      <c r="H599">
        <v>203</v>
      </c>
      <c r="I599">
        <v>30</v>
      </c>
      <c r="J599">
        <v>29</v>
      </c>
      <c r="K599">
        <v>3294.74</v>
      </c>
      <c r="L599" t="s">
        <v>674</v>
      </c>
      <c r="M599" t="s">
        <v>680</v>
      </c>
      <c r="N599" t="s">
        <v>683</v>
      </c>
      <c r="O599" t="s">
        <v>688</v>
      </c>
      <c r="P599" t="s">
        <v>698</v>
      </c>
      <c r="Q599" s="6">
        <f>marketingdata[[#This Row],[Clicks]]/marketingdata[[#This Row],[Impressions]]</f>
        <v>5.1759306476287611E-2</v>
      </c>
      <c r="R599" s="6">
        <f>marketingdata[[#This Row],[Conversions]]/marketingdata[[#This Row],[Leads]]</f>
        <v>0.96666666666666667</v>
      </c>
      <c r="S599">
        <f>marketingdata[[#This Row],[Ad_Spend (£)]]/marketingdata[[#This Row],[Leads]]</f>
        <v>8.7663333333333338</v>
      </c>
      <c r="T599">
        <f>marketingdata[[#This Row],[Revenue (£)]]/marketingdata[[#This Row],[Ad_Spend (£)]]</f>
        <v>12.528004867105212</v>
      </c>
      <c r="U599" t="str">
        <f>TEXT(marketingdata[[#This Row],[Date]],"mmm")</f>
        <v>Jun</v>
      </c>
    </row>
    <row r="600" spans="1:21" x14ac:dyDescent="0.3">
      <c r="A600" s="2">
        <v>45752</v>
      </c>
      <c r="B600" t="s">
        <v>22</v>
      </c>
      <c r="C600" t="s">
        <v>139</v>
      </c>
      <c r="D600" t="s">
        <v>655</v>
      </c>
      <c r="E600" t="s">
        <v>663</v>
      </c>
      <c r="F600">
        <v>170.7</v>
      </c>
      <c r="G600">
        <v>25700</v>
      </c>
      <c r="H600">
        <v>1780</v>
      </c>
      <c r="I600">
        <v>10</v>
      </c>
      <c r="J600">
        <v>10</v>
      </c>
      <c r="K600">
        <v>1211.74</v>
      </c>
      <c r="L600" t="s">
        <v>673</v>
      </c>
      <c r="M600" t="s">
        <v>680</v>
      </c>
      <c r="N600" t="s">
        <v>682</v>
      </c>
      <c r="O600" t="s">
        <v>687</v>
      </c>
      <c r="P600" t="s">
        <v>695</v>
      </c>
      <c r="Q600" s="6">
        <f>marketingdata[[#This Row],[Clicks]]/marketingdata[[#This Row],[Impressions]]</f>
        <v>6.9260700389105062E-2</v>
      </c>
      <c r="R600" s="6">
        <f>marketingdata[[#This Row],[Conversions]]/marketingdata[[#This Row],[Leads]]</f>
        <v>1</v>
      </c>
      <c r="S600">
        <f>marketingdata[[#This Row],[Ad_Spend (£)]]/marketingdata[[#This Row],[Leads]]</f>
        <v>17.07</v>
      </c>
      <c r="T600">
        <f>marketingdata[[#This Row],[Revenue (£)]]/marketingdata[[#This Row],[Ad_Spend (£)]]</f>
        <v>7.0986526069127125</v>
      </c>
      <c r="U600" t="str">
        <f>TEXT(marketingdata[[#This Row],[Date]],"mmm")</f>
        <v>Apr</v>
      </c>
    </row>
    <row r="601" spans="1:21" x14ac:dyDescent="0.3">
      <c r="A601" s="2">
        <v>45822</v>
      </c>
      <c r="B601" t="s">
        <v>21</v>
      </c>
      <c r="C601" t="s">
        <v>605</v>
      </c>
      <c r="D601" t="s">
        <v>655</v>
      </c>
      <c r="E601" t="s">
        <v>664</v>
      </c>
      <c r="F601">
        <v>33.18</v>
      </c>
      <c r="G601">
        <v>7264</v>
      </c>
      <c r="H601">
        <v>230</v>
      </c>
      <c r="I601">
        <v>37</v>
      </c>
      <c r="J601">
        <v>25</v>
      </c>
      <c r="K601">
        <v>2538.83</v>
      </c>
      <c r="L601" t="s">
        <v>675</v>
      </c>
      <c r="M601" t="s">
        <v>678</v>
      </c>
      <c r="N601" t="s">
        <v>681</v>
      </c>
      <c r="O601" t="s">
        <v>691</v>
      </c>
      <c r="P601" t="s">
        <v>697</v>
      </c>
      <c r="Q601" s="6">
        <f>marketingdata[[#This Row],[Clicks]]/marketingdata[[#This Row],[Impressions]]</f>
        <v>3.166299559471366E-2</v>
      </c>
      <c r="R601" s="6">
        <f>marketingdata[[#This Row],[Conversions]]/marketingdata[[#This Row],[Leads]]</f>
        <v>0.67567567567567566</v>
      </c>
      <c r="S601">
        <f>marketingdata[[#This Row],[Ad_Spend (£)]]/marketingdata[[#This Row],[Leads]]</f>
        <v>0.8967567567567567</v>
      </c>
      <c r="T601">
        <f>marketingdata[[#This Row],[Revenue (£)]]/marketingdata[[#This Row],[Ad_Spend (£)]]</f>
        <v>76.516877637130804</v>
      </c>
      <c r="U601" t="str">
        <f>TEXT(marketingdata[[#This Row],[Date]],"mmm")</f>
        <v>Jun</v>
      </c>
    </row>
    <row r="602" spans="1:21" x14ac:dyDescent="0.3">
      <c r="A602" s="2">
        <v>45775</v>
      </c>
      <c r="B602" t="s">
        <v>21</v>
      </c>
      <c r="C602" t="s">
        <v>606</v>
      </c>
      <c r="D602" t="s">
        <v>655</v>
      </c>
      <c r="E602" t="s">
        <v>667</v>
      </c>
      <c r="F602">
        <v>298.27</v>
      </c>
      <c r="G602">
        <v>22504</v>
      </c>
      <c r="H602">
        <v>1967</v>
      </c>
      <c r="I602">
        <v>33</v>
      </c>
      <c r="J602">
        <v>6</v>
      </c>
      <c r="K602">
        <v>986.8</v>
      </c>
      <c r="L602" t="s">
        <v>675</v>
      </c>
      <c r="M602" t="s">
        <v>677</v>
      </c>
      <c r="N602" t="s">
        <v>681</v>
      </c>
      <c r="O602" t="s">
        <v>694</v>
      </c>
      <c r="P602" t="s">
        <v>699</v>
      </c>
      <c r="Q602" s="6">
        <f>marketingdata[[#This Row],[Clicks]]/marketingdata[[#This Row],[Impressions]]</f>
        <v>8.7406683256309986E-2</v>
      </c>
      <c r="R602" s="6">
        <f>marketingdata[[#This Row],[Conversions]]/marketingdata[[#This Row],[Leads]]</f>
        <v>0.18181818181818182</v>
      </c>
      <c r="S602">
        <f>marketingdata[[#This Row],[Ad_Spend (£)]]/marketingdata[[#This Row],[Leads]]</f>
        <v>9.0384848484848472</v>
      </c>
      <c r="T602">
        <f>marketingdata[[#This Row],[Revenue (£)]]/marketingdata[[#This Row],[Ad_Spend (£)]]</f>
        <v>3.3084118416200088</v>
      </c>
      <c r="U602" t="str">
        <f>TEXT(marketingdata[[#This Row],[Date]],"mmm")</f>
        <v>Apr</v>
      </c>
    </row>
    <row r="603" spans="1:21" x14ac:dyDescent="0.3">
      <c r="A603" s="2">
        <v>45775</v>
      </c>
      <c r="B603" t="s">
        <v>20</v>
      </c>
      <c r="C603" t="s">
        <v>607</v>
      </c>
      <c r="D603" t="s">
        <v>655</v>
      </c>
      <c r="E603" t="s">
        <v>659</v>
      </c>
      <c r="F603">
        <v>114.45</v>
      </c>
      <c r="G603">
        <v>6910</v>
      </c>
      <c r="H603">
        <v>533</v>
      </c>
      <c r="I603">
        <v>37</v>
      </c>
      <c r="J603">
        <v>0</v>
      </c>
      <c r="K603">
        <v>0</v>
      </c>
      <c r="L603" t="s">
        <v>673</v>
      </c>
      <c r="M603" t="s">
        <v>679</v>
      </c>
      <c r="N603" t="s">
        <v>684</v>
      </c>
      <c r="O603" t="s">
        <v>692</v>
      </c>
      <c r="P603" t="s">
        <v>695</v>
      </c>
      <c r="Q603" s="6">
        <f>marketingdata[[#This Row],[Clicks]]/marketingdata[[#This Row],[Impressions]]</f>
        <v>7.7134587554269177E-2</v>
      </c>
      <c r="R603" s="6">
        <f>marketingdata[[#This Row],[Conversions]]/marketingdata[[#This Row],[Leads]]</f>
        <v>0</v>
      </c>
      <c r="S603">
        <f>marketingdata[[#This Row],[Ad_Spend (£)]]/marketingdata[[#This Row],[Leads]]</f>
        <v>3.0932432432432435</v>
      </c>
      <c r="T603">
        <f>marketingdata[[#This Row],[Revenue (£)]]/marketingdata[[#This Row],[Ad_Spend (£)]]</f>
        <v>0</v>
      </c>
      <c r="U603" t="str">
        <f>TEXT(marketingdata[[#This Row],[Date]],"mmm")</f>
        <v>Apr</v>
      </c>
    </row>
    <row r="604" spans="1:21" x14ac:dyDescent="0.3">
      <c r="A604" s="2">
        <v>45830</v>
      </c>
      <c r="B604" t="s">
        <v>21</v>
      </c>
      <c r="C604" t="s">
        <v>608</v>
      </c>
      <c r="D604" t="s">
        <v>654</v>
      </c>
      <c r="E604" t="s">
        <v>666</v>
      </c>
      <c r="F604">
        <v>267.85000000000002</v>
      </c>
      <c r="G604">
        <v>6936</v>
      </c>
      <c r="H604">
        <v>124</v>
      </c>
      <c r="I604">
        <v>14</v>
      </c>
      <c r="J604">
        <v>2</v>
      </c>
      <c r="K604">
        <v>308.69</v>
      </c>
      <c r="L604" t="s">
        <v>674</v>
      </c>
      <c r="M604" t="s">
        <v>676</v>
      </c>
      <c r="N604" t="s">
        <v>684</v>
      </c>
      <c r="O604" t="s">
        <v>688</v>
      </c>
      <c r="P604" t="s">
        <v>695</v>
      </c>
      <c r="Q604" s="6">
        <f>marketingdata[[#This Row],[Clicks]]/marketingdata[[#This Row],[Impressions]]</f>
        <v>1.7877739331026529E-2</v>
      </c>
      <c r="R604" s="6">
        <f>marketingdata[[#This Row],[Conversions]]/marketingdata[[#This Row],[Leads]]</f>
        <v>0.14285714285714285</v>
      </c>
      <c r="S604">
        <f>marketingdata[[#This Row],[Ad_Spend (£)]]/marketingdata[[#This Row],[Leads]]</f>
        <v>19.13214285714286</v>
      </c>
      <c r="T604">
        <f>marketingdata[[#This Row],[Revenue (£)]]/marketingdata[[#This Row],[Ad_Spend (£)]]</f>
        <v>1.1524733992906477</v>
      </c>
      <c r="U604" t="str">
        <f>TEXT(marketingdata[[#This Row],[Date]],"mmm")</f>
        <v>Jun</v>
      </c>
    </row>
    <row r="605" spans="1:21" x14ac:dyDescent="0.3">
      <c r="A605" s="2">
        <v>45765</v>
      </c>
      <c r="B605" t="s">
        <v>22</v>
      </c>
      <c r="C605" t="s">
        <v>609</v>
      </c>
      <c r="D605" t="s">
        <v>655</v>
      </c>
      <c r="E605" t="s">
        <v>658</v>
      </c>
      <c r="F605">
        <v>62.42</v>
      </c>
      <c r="G605">
        <v>28097</v>
      </c>
      <c r="H605">
        <v>1585</v>
      </c>
      <c r="I605">
        <v>12</v>
      </c>
      <c r="J605">
        <v>6</v>
      </c>
      <c r="K605">
        <v>864.03</v>
      </c>
      <c r="L605" t="s">
        <v>672</v>
      </c>
      <c r="M605" t="s">
        <v>678</v>
      </c>
      <c r="N605" t="s">
        <v>682</v>
      </c>
      <c r="O605" t="s">
        <v>691</v>
      </c>
      <c r="P605" t="s">
        <v>698</v>
      </c>
      <c r="Q605" s="6">
        <f>marketingdata[[#This Row],[Clicks]]/marketingdata[[#This Row],[Impressions]]</f>
        <v>5.6411716553368685E-2</v>
      </c>
      <c r="R605" s="6">
        <f>marketingdata[[#This Row],[Conversions]]/marketingdata[[#This Row],[Leads]]</f>
        <v>0.5</v>
      </c>
      <c r="S605">
        <f>marketingdata[[#This Row],[Ad_Spend (£)]]/marketingdata[[#This Row],[Leads]]</f>
        <v>5.2016666666666671</v>
      </c>
      <c r="T605">
        <f>marketingdata[[#This Row],[Revenue (£)]]/marketingdata[[#This Row],[Ad_Spend (£)]]</f>
        <v>13.842198013457224</v>
      </c>
      <c r="U605" t="str">
        <f>TEXT(marketingdata[[#This Row],[Date]],"mmm")</f>
        <v>Apr</v>
      </c>
    </row>
    <row r="606" spans="1:21" x14ac:dyDescent="0.3">
      <c r="A606" s="2">
        <v>45767</v>
      </c>
      <c r="B606" t="s">
        <v>22</v>
      </c>
      <c r="C606" t="s">
        <v>610</v>
      </c>
      <c r="D606" t="s">
        <v>654</v>
      </c>
      <c r="E606" t="s">
        <v>660</v>
      </c>
      <c r="F606">
        <v>193.99</v>
      </c>
      <c r="G606">
        <v>2242</v>
      </c>
      <c r="H606">
        <v>107</v>
      </c>
      <c r="I606">
        <v>35</v>
      </c>
      <c r="J606">
        <v>21</v>
      </c>
      <c r="K606">
        <v>3956.27</v>
      </c>
      <c r="L606" t="s">
        <v>673</v>
      </c>
      <c r="M606" t="s">
        <v>678</v>
      </c>
      <c r="N606" t="s">
        <v>681</v>
      </c>
      <c r="O606" t="s">
        <v>692</v>
      </c>
      <c r="P606" t="s">
        <v>695</v>
      </c>
      <c r="Q606" s="6">
        <f>marketingdata[[#This Row],[Clicks]]/marketingdata[[#This Row],[Impressions]]</f>
        <v>4.7725245316681535E-2</v>
      </c>
      <c r="R606" s="6">
        <f>marketingdata[[#This Row],[Conversions]]/marketingdata[[#This Row],[Leads]]</f>
        <v>0.6</v>
      </c>
      <c r="S606">
        <f>marketingdata[[#This Row],[Ad_Spend (£)]]/marketingdata[[#This Row],[Leads]]</f>
        <v>5.5425714285714287</v>
      </c>
      <c r="T606">
        <f>marketingdata[[#This Row],[Revenue (£)]]/marketingdata[[#This Row],[Ad_Spend (£)]]</f>
        <v>20.394195577091601</v>
      </c>
      <c r="U606" t="str">
        <f>TEXT(marketingdata[[#This Row],[Date]],"mmm")</f>
        <v>Apr</v>
      </c>
    </row>
    <row r="607" spans="1:21" x14ac:dyDescent="0.3">
      <c r="A607" s="2">
        <v>45834</v>
      </c>
      <c r="B607" t="s">
        <v>20</v>
      </c>
      <c r="C607" t="s">
        <v>611</v>
      </c>
      <c r="D607" t="s">
        <v>655</v>
      </c>
      <c r="E607" t="s">
        <v>669</v>
      </c>
      <c r="F607">
        <v>204.36</v>
      </c>
      <c r="G607">
        <v>18750</v>
      </c>
      <c r="H607">
        <v>441</v>
      </c>
      <c r="I607">
        <v>10</v>
      </c>
      <c r="J607">
        <v>0</v>
      </c>
      <c r="K607">
        <v>0</v>
      </c>
      <c r="L607" t="s">
        <v>673</v>
      </c>
      <c r="M607" t="s">
        <v>676</v>
      </c>
      <c r="N607" t="s">
        <v>681</v>
      </c>
      <c r="O607" t="s">
        <v>692</v>
      </c>
      <c r="P607" t="s">
        <v>696</v>
      </c>
      <c r="Q607" s="6">
        <f>marketingdata[[#This Row],[Clicks]]/marketingdata[[#This Row],[Impressions]]</f>
        <v>2.3519999999999999E-2</v>
      </c>
      <c r="R607" s="6">
        <f>marketingdata[[#This Row],[Conversions]]/marketingdata[[#This Row],[Leads]]</f>
        <v>0</v>
      </c>
      <c r="S607">
        <f>marketingdata[[#This Row],[Ad_Spend (£)]]/marketingdata[[#This Row],[Leads]]</f>
        <v>20.436</v>
      </c>
      <c r="T607">
        <f>marketingdata[[#This Row],[Revenue (£)]]/marketingdata[[#This Row],[Ad_Spend (£)]]</f>
        <v>0</v>
      </c>
      <c r="U607" t="str">
        <f>TEXT(marketingdata[[#This Row],[Date]],"mmm")</f>
        <v>Jun</v>
      </c>
    </row>
    <row r="608" spans="1:21" x14ac:dyDescent="0.3">
      <c r="A608" s="2">
        <v>45816</v>
      </c>
      <c r="B608" t="s">
        <v>23</v>
      </c>
      <c r="C608" t="s">
        <v>612</v>
      </c>
      <c r="D608" t="s">
        <v>654</v>
      </c>
      <c r="E608" t="s">
        <v>661</v>
      </c>
      <c r="F608">
        <v>177.47</v>
      </c>
      <c r="G608">
        <v>18508</v>
      </c>
      <c r="H608">
        <v>1603</v>
      </c>
      <c r="I608">
        <v>13</v>
      </c>
      <c r="J608">
        <v>5</v>
      </c>
      <c r="K608">
        <v>414.02</v>
      </c>
      <c r="L608" t="s">
        <v>675</v>
      </c>
      <c r="M608" t="s">
        <v>677</v>
      </c>
      <c r="N608" t="s">
        <v>681</v>
      </c>
      <c r="O608" t="s">
        <v>693</v>
      </c>
      <c r="P608" t="s">
        <v>697</v>
      </c>
      <c r="Q608" s="6">
        <f>marketingdata[[#This Row],[Clicks]]/marketingdata[[#This Row],[Impressions]]</f>
        <v>8.6611195158850227E-2</v>
      </c>
      <c r="R608" s="6">
        <f>marketingdata[[#This Row],[Conversions]]/marketingdata[[#This Row],[Leads]]</f>
        <v>0.38461538461538464</v>
      </c>
      <c r="S608">
        <f>marketingdata[[#This Row],[Ad_Spend (£)]]/marketingdata[[#This Row],[Leads]]</f>
        <v>13.651538461538461</v>
      </c>
      <c r="T608">
        <f>marketingdata[[#This Row],[Revenue (£)]]/marketingdata[[#This Row],[Ad_Spend (£)]]</f>
        <v>2.3329013354369752</v>
      </c>
      <c r="U608" t="str">
        <f>TEXT(marketingdata[[#This Row],[Date]],"mmm")</f>
        <v>Jun</v>
      </c>
    </row>
    <row r="609" spans="1:21" x14ac:dyDescent="0.3">
      <c r="A609" s="2">
        <v>45804</v>
      </c>
      <c r="B609" t="s">
        <v>22</v>
      </c>
      <c r="C609" t="s">
        <v>613</v>
      </c>
      <c r="D609" t="s">
        <v>654</v>
      </c>
      <c r="E609" t="s">
        <v>670</v>
      </c>
      <c r="F609">
        <v>286.58</v>
      </c>
      <c r="G609">
        <v>23608</v>
      </c>
      <c r="H609">
        <v>2081</v>
      </c>
      <c r="I609">
        <v>43</v>
      </c>
      <c r="J609">
        <v>39</v>
      </c>
      <c r="K609">
        <v>5873.46</v>
      </c>
      <c r="L609" t="s">
        <v>675</v>
      </c>
      <c r="M609" t="s">
        <v>679</v>
      </c>
      <c r="N609" t="s">
        <v>683</v>
      </c>
      <c r="O609" t="s">
        <v>686</v>
      </c>
      <c r="P609" t="s">
        <v>697</v>
      </c>
      <c r="Q609" s="6">
        <f>marketingdata[[#This Row],[Clicks]]/marketingdata[[#This Row],[Impressions]]</f>
        <v>8.8148085394781431E-2</v>
      </c>
      <c r="R609" s="6">
        <f>marketingdata[[#This Row],[Conversions]]/marketingdata[[#This Row],[Leads]]</f>
        <v>0.90697674418604646</v>
      </c>
      <c r="S609">
        <f>marketingdata[[#This Row],[Ad_Spend (£)]]/marketingdata[[#This Row],[Leads]]</f>
        <v>6.6646511627906975</v>
      </c>
      <c r="T609">
        <f>marketingdata[[#This Row],[Revenue (£)]]/marketingdata[[#This Row],[Ad_Spend (£)]]</f>
        <v>20.495010119338406</v>
      </c>
      <c r="U609" t="str">
        <f>TEXT(marketingdata[[#This Row],[Date]],"mmm")</f>
        <v>May</v>
      </c>
    </row>
    <row r="610" spans="1:21" x14ac:dyDescent="0.3">
      <c r="A610" s="2">
        <v>45837</v>
      </c>
      <c r="B610" t="s">
        <v>24</v>
      </c>
      <c r="C610" t="s">
        <v>614</v>
      </c>
      <c r="D610" t="s">
        <v>654</v>
      </c>
      <c r="E610" t="s">
        <v>670</v>
      </c>
      <c r="F610">
        <v>223.27</v>
      </c>
      <c r="G610">
        <v>20600</v>
      </c>
      <c r="H610">
        <v>894</v>
      </c>
      <c r="I610">
        <v>34</v>
      </c>
      <c r="J610">
        <v>6</v>
      </c>
      <c r="K610">
        <v>1078.27</v>
      </c>
      <c r="L610" t="s">
        <v>675</v>
      </c>
      <c r="M610" t="s">
        <v>679</v>
      </c>
      <c r="N610" t="s">
        <v>681</v>
      </c>
      <c r="O610" t="s">
        <v>685</v>
      </c>
      <c r="P610" t="s">
        <v>698</v>
      </c>
      <c r="Q610" s="6">
        <f>marketingdata[[#This Row],[Clicks]]/marketingdata[[#This Row],[Impressions]]</f>
        <v>4.3398058252427187E-2</v>
      </c>
      <c r="R610" s="6">
        <f>marketingdata[[#This Row],[Conversions]]/marketingdata[[#This Row],[Leads]]</f>
        <v>0.17647058823529413</v>
      </c>
      <c r="S610">
        <f>marketingdata[[#This Row],[Ad_Spend (£)]]/marketingdata[[#This Row],[Leads]]</f>
        <v>6.5667647058823535</v>
      </c>
      <c r="T610">
        <f>marketingdata[[#This Row],[Revenue (£)]]/marketingdata[[#This Row],[Ad_Spend (£)]]</f>
        <v>4.829444170734984</v>
      </c>
      <c r="U610" t="str">
        <f>TEXT(marketingdata[[#This Row],[Date]],"mmm")</f>
        <v>Jun</v>
      </c>
    </row>
    <row r="611" spans="1:21" x14ac:dyDescent="0.3">
      <c r="A611" s="2">
        <v>45790</v>
      </c>
      <c r="B611" t="s">
        <v>21</v>
      </c>
      <c r="C611" t="s">
        <v>615</v>
      </c>
      <c r="D611" t="s">
        <v>655</v>
      </c>
      <c r="E611" t="s">
        <v>662</v>
      </c>
      <c r="F611">
        <v>114.83</v>
      </c>
      <c r="G611">
        <v>12411</v>
      </c>
      <c r="H611">
        <v>127</v>
      </c>
      <c r="I611">
        <v>20</v>
      </c>
      <c r="J611">
        <v>7</v>
      </c>
      <c r="K611">
        <v>1327.26</v>
      </c>
      <c r="L611" t="s">
        <v>675</v>
      </c>
      <c r="M611" t="s">
        <v>679</v>
      </c>
      <c r="N611" t="s">
        <v>681</v>
      </c>
      <c r="O611" t="s">
        <v>693</v>
      </c>
      <c r="P611" t="s">
        <v>699</v>
      </c>
      <c r="Q611" s="6">
        <f>marketingdata[[#This Row],[Clicks]]/marketingdata[[#This Row],[Impressions]]</f>
        <v>1.023285794859399E-2</v>
      </c>
      <c r="R611" s="6">
        <f>marketingdata[[#This Row],[Conversions]]/marketingdata[[#This Row],[Leads]]</f>
        <v>0.35</v>
      </c>
      <c r="S611">
        <f>marketingdata[[#This Row],[Ad_Spend (£)]]/marketingdata[[#This Row],[Leads]]</f>
        <v>5.7415000000000003</v>
      </c>
      <c r="T611">
        <f>marketingdata[[#This Row],[Revenue (£)]]/marketingdata[[#This Row],[Ad_Spend (£)]]</f>
        <v>11.558477749716973</v>
      </c>
      <c r="U611" t="str">
        <f>TEXT(marketingdata[[#This Row],[Date]],"mmm")</f>
        <v>May</v>
      </c>
    </row>
    <row r="612" spans="1:21" x14ac:dyDescent="0.3">
      <c r="A612" s="2">
        <v>45808</v>
      </c>
      <c r="B612" t="s">
        <v>21</v>
      </c>
      <c r="C612" t="s">
        <v>616</v>
      </c>
      <c r="D612" t="s">
        <v>654</v>
      </c>
      <c r="E612" t="s">
        <v>661</v>
      </c>
      <c r="F612">
        <v>174.2</v>
      </c>
      <c r="G612">
        <v>13833</v>
      </c>
      <c r="H612">
        <v>913</v>
      </c>
      <c r="I612">
        <v>49</v>
      </c>
      <c r="J612">
        <v>2</v>
      </c>
      <c r="K612">
        <v>84.51</v>
      </c>
      <c r="L612" t="s">
        <v>672</v>
      </c>
      <c r="M612" t="s">
        <v>677</v>
      </c>
      <c r="N612" t="s">
        <v>682</v>
      </c>
      <c r="O612" t="s">
        <v>692</v>
      </c>
      <c r="P612" t="s">
        <v>698</v>
      </c>
      <c r="Q612" s="6">
        <f>marketingdata[[#This Row],[Clicks]]/marketingdata[[#This Row],[Impressions]]</f>
        <v>6.6001590399768675E-2</v>
      </c>
      <c r="R612" s="6">
        <f>marketingdata[[#This Row],[Conversions]]/marketingdata[[#This Row],[Leads]]</f>
        <v>4.0816326530612242E-2</v>
      </c>
      <c r="S612">
        <f>marketingdata[[#This Row],[Ad_Spend (£)]]/marketingdata[[#This Row],[Leads]]</f>
        <v>3.5551020408163261</v>
      </c>
      <c r="T612">
        <f>marketingdata[[#This Row],[Revenue (£)]]/marketingdata[[#This Row],[Ad_Spend (£)]]</f>
        <v>0.4851320321469576</v>
      </c>
      <c r="U612" t="str">
        <f>TEXT(marketingdata[[#This Row],[Date]],"mmm")</f>
        <v>May</v>
      </c>
    </row>
    <row r="613" spans="1:21" x14ac:dyDescent="0.3">
      <c r="A613" s="2">
        <v>45785</v>
      </c>
      <c r="B613" t="s">
        <v>20</v>
      </c>
      <c r="C613" t="s">
        <v>617</v>
      </c>
      <c r="D613" t="s">
        <v>655</v>
      </c>
      <c r="E613" t="s">
        <v>665</v>
      </c>
      <c r="F613">
        <v>246.69</v>
      </c>
      <c r="G613">
        <v>20448</v>
      </c>
      <c r="H613">
        <v>423</v>
      </c>
      <c r="I613">
        <v>49</v>
      </c>
      <c r="J613">
        <v>3</v>
      </c>
      <c r="K613">
        <v>408.85</v>
      </c>
      <c r="L613" t="s">
        <v>674</v>
      </c>
      <c r="M613" t="s">
        <v>680</v>
      </c>
      <c r="N613" t="s">
        <v>681</v>
      </c>
      <c r="O613" t="s">
        <v>689</v>
      </c>
      <c r="P613" t="s">
        <v>699</v>
      </c>
      <c r="Q613" s="6">
        <f>marketingdata[[#This Row],[Clicks]]/marketingdata[[#This Row],[Impressions]]</f>
        <v>2.0686619718309859E-2</v>
      </c>
      <c r="R613" s="6">
        <f>marketingdata[[#This Row],[Conversions]]/marketingdata[[#This Row],[Leads]]</f>
        <v>6.1224489795918366E-2</v>
      </c>
      <c r="S613">
        <f>marketingdata[[#This Row],[Ad_Spend (£)]]/marketingdata[[#This Row],[Leads]]</f>
        <v>5.0344897959183674</v>
      </c>
      <c r="T613">
        <f>marketingdata[[#This Row],[Revenue (£)]]/marketingdata[[#This Row],[Ad_Spend (£)]]</f>
        <v>1.6573432242895942</v>
      </c>
      <c r="U613" t="str">
        <f>TEXT(marketingdata[[#This Row],[Date]],"mmm")</f>
        <v>May</v>
      </c>
    </row>
    <row r="614" spans="1:21" x14ac:dyDescent="0.3">
      <c r="A614" s="2">
        <v>45821</v>
      </c>
      <c r="B614" t="s">
        <v>22</v>
      </c>
      <c r="C614" t="s">
        <v>618</v>
      </c>
      <c r="D614" t="s">
        <v>655</v>
      </c>
      <c r="E614" t="s">
        <v>661</v>
      </c>
      <c r="F614">
        <v>155.02000000000001</v>
      </c>
      <c r="G614">
        <v>3090</v>
      </c>
      <c r="H614">
        <v>306</v>
      </c>
      <c r="I614">
        <v>37</v>
      </c>
      <c r="J614">
        <v>12</v>
      </c>
      <c r="K614">
        <v>1289.3900000000001</v>
      </c>
      <c r="L614" t="s">
        <v>671</v>
      </c>
      <c r="M614" t="s">
        <v>677</v>
      </c>
      <c r="N614" t="s">
        <v>682</v>
      </c>
      <c r="O614" t="s">
        <v>685</v>
      </c>
      <c r="P614" t="s">
        <v>698</v>
      </c>
      <c r="Q614" s="6">
        <f>marketingdata[[#This Row],[Clicks]]/marketingdata[[#This Row],[Impressions]]</f>
        <v>9.9029126213592236E-2</v>
      </c>
      <c r="R614" s="6">
        <f>marketingdata[[#This Row],[Conversions]]/marketingdata[[#This Row],[Leads]]</f>
        <v>0.32432432432432434</v>
      </c>
      <c r="S614">
        <f>marketingdata[[#This Row],[Ad_Spend (£)]]/marketingdata[[#This Row],[Leads]]</f>
        <v>4.1897297297297298</v>
      </c>
      <c r="T614">
        <f>marketingdata[[#This Row],[Revenue (£)]]/marketingdata[[#This Row],[Ad_Spend (£)]]</f>
        <v>8.3175719262030707</v>
      </c>
      <c r="U614" t="str">
        <f>TEXT(marketingdata[[#This Row],[Date]],"mmm")</f>
        <v>Jun</v>
      </c>
    </row>
    <row r="615" spans="1:21" x14ac:dyDescent="0.3">
      <c r="A615" s="2">
        <v>45813</v>
      </c>
      <c r="B615" t="s">
        <v>21</v>
      </c>
      <c r="C615" t="s">
        <v>619</v>
      </c>
      <c r="D615" t="s">
        <v>654</v>
      </c>
      <c r="E615" t="s">
        <v>663</v>
      </c>
      <c r="F615">
        <v>276.08</v>
      </c>
      <c r="G615">
        <v>21925</v>
      </c>
      <c r="H615">
        <v>330</v>
      </c>
      <c r="I615">
        <v>26</v>
      </c>
      <c r="J615">
        <v>16</v>
      </c>
      <c r="K615">
        <v>1007.16</v>
      </c>
      <c r="L615" t="s">
        <v>671</v>
      </c>
      <c r="M615" t="s">
        <v>680</v>
      </c>
      <c r="N615" t="s">
        <v>683</v>
      </c>
      <c r="O615" t="s">
        <v>687</v>
      </c>
      <c r="P615" t="s">
        <v>696</v>
      </c>
      <c r="Q615" s="6">
        <f>marketingdata[[#This Row],[Clicks]]/marketingdata[[#This Row],[Impressions]]</f>
        <v>1.5051311288483466E-2</v>
      </c>
      <c r="R615" s="6">
        <f>marketingdata[[#This Row],[Conversions]]/marketingdata[[#This Row],[Leads]]</f>
        <v>0.61538461538461542</v>
      </c>
      <c r="S615">
        <f>marketingdata[[#This Row],[Ad_Spend (£)]]/marketingdata[[#This Row],[Leads]]</f>
        <v>10.618461538461538</v>
      </c>
      <c r="T615">
        <f>marketingdata[[#This Row],[Revenue (£)]]/marketingdata[[#This Row],[Ad_Spend (£)]]</f>
        <v>3.6480730223123734</v>
      </c>
      <c r="U615" t="str">
        <f>TEXT(marketingdata[[#This Row],[Date]],"mmm")</f>
        <v>Jun</v>
      </c>
    </row>
    <row r="616" spans="1:21" x14ac:dyDescent="0.3">
      <c r="A616" s="2">
        <v>45830</v>
      </c>
      <c r="B616" t="s">
        <v>23</v>
      </c>
      <c r="C616" t="s">
        <v>620</v>
      </c>
      <c r="D616" t="s">
        <v>655</v>
      </c>
      <c r="E616" t="s">
        <v>664</v>
      </c>
      <c r="F616">
        <v>106.35</v>
      </c>
      <c r="G616">
        <v>11397</v>
      </c>
      <c r="H616">
        <v>373</v>
      </c>
      <c r="I616">
        <v>26</v>
      </c>
      <c r="J616">
        <v>18</v>
      </c>
      <c r="K616">
        <v>3478.88</v>
      </c>
      <c r="L616" t="s">
        <v>672</v>
      </c>
      <c r="M616" t="s">
        <v>678</v>
      </c>
      <c r="N616" t="s">
        <v>682</v>
      </c>
      <c r="O616" t="s">
        <v>689</v>
      </c>
      <c r="P616" t="s">
        <v>698</v>
      </c>
      <c r="Q616" s="6">
        <f>marketingdata[[#This Row],[Clicks]]/marketingdata[[#This Row],[Impressions]]</f>
        <v>3.2727910853733437E-2</v>
      </c>
      <c r="R616" s="6">
        <f>marketingdata[[#This Row],[Conversions]]/marketingdata[[#This Row],[Leads]]</f>
        <v>0.69230769230769229</v>
      </c>
      <c r="S616">
        <f>marketingdata[[#This Row],[Ad_Spend (£)]]/marketingdata[[#This Row],[Leads]]</f>
        <v>4.0903846153846155</v>
      </c>
      <c r="T616">
        <f>marketingdata[[#This Row],[Revenue (£)]]/marketingdata[[#This Row],[Ad_Spend (£)]]</f>
        <v>32.711612599905976</v>
      </c>
      <c r="U616" t="str">
        <f>TEXT(marketingdata[[#This Row],[Date]],"mmm")</f>
        <v>Jun</v>
      </c>
    </row>
    <row r="617" spans="1:21" x14ac:dyDescent="0.3">
      <c r="A617" s="2">
        <v>45793</v>
      </c>
      <c r="B617" t="s">
        <v>20</v>
      </c>
      <c r="C617" t="s">
        <v>621</v>
      </c>
      <c r="D617" t="s">
        <v>654</v>
      </c>
      <c r="E617" t="s">
        <v>670</v>
      </c>
      <c r="F617">
        <v>100.11</v>
      </c>
      <c r="G617">
        <v>26942</v>
      </c>
      <c r="H617">
        <v>1428</v>
      </c>
      <c r="I617">
        <v>16</v>
      </c>
      <c r="J617">
        <v>8</v>
      </c>
      <c r="K617">
        <v>586.4</v>
      </c>
      <c r="L617" t="s">
        <v>671</v>
      </c>
      <c r="M617" t="s">
        <v>679</v>
      </c>
      <c r="N617" t="s">
        <v>682</v>
      </c>
      <c r="O617" t="s">
        <v>691</v>
      </c>
      <c r="P617" t="s">
        <v>699</v>
      </c>
      <c r="Q617" s="6">
        <f>marketingdata[[#This Row],[Clicks]]/marketingdata[[#This Row],[Impressions]]</f>
        <v>5.3002746640932373E-2</v>
      </c>
      <c r="R617" s="6">
        <f>marketingdata[[#This Row],[Conversions]]/marketingdata[[#This Row],[Leads]]</f>
        <v>0.5</v>
      </c>
      <c r="S617">
        <f>marketingdata[[#This Row],[Ad_Spend (£)]]/marketingdata[[#This Row],[Leads]]</f>
        <v>6.256875</v>
      </c>
      <c r="T617">
        <f>marketingdata[[#This Row],[Revenue (£)]]/marketingdata[[#This Row],[Ad_Spend (£)]]</f>
        <v>5.8575566876435916</v>
      </c>
      <c r="U617" t="str">
        <f>TEXT(marketingdata[[#This Row],[Date]],"mmm")</f>
        <v>May</v>
      </c>
    </row>
    <row r="618" spans="1:21" x14ac:dyDescent="0.3">
      <c r="A618" s="2">
        <v>45759</v>
      </c>
      <c r="B618" t="s">
        <v>21</v>
      </c>
      <c r="C618" t="s">
        <v>622</v>
      </c>
      <c r="D618" t="s">
        <v>654</v>
      </c>
      <c r="E618" t="s">
        <v>665</v>
      </c>
      <c r="F618">
        <v>89.88</v>
      </c>
      <c r="G618">
        <v>7432</v>
      </c>
      <c r="H618">
        <v>410</v>
      </c>
      <c r="I618">
        <v>23</v>
      </c>
      <c r="J618">
        <v>22</v>
      </c>
      <c r="K618">
        <v>4259.46</v>
      </c>
      <c r="L618" t="s">
        <v>671</v>
      </c>
      <c r="M618" t="s">
        <v>680</v>
      </c>
      <c r="N618" t="s">
        <v>682</v>
      </c>
      <c r="O618" t="s">
        <v>689</v>
      </c>
      <c r="P618" t="s">
        <v>699</v>
      </c>
      <c r="Q618" s="6">
        <f>marketingdata[[#This Row],[Clicks]]/marketingdata[[#This Row],[Impressions]]</f>
        <v>5.5166846071044134E-2</v>
      </c>
      <c r="R618" s="6">
        <f>marketingdata[[#This Row],[Conversions]]/marketingdata[[#This Row],[Leads]]</f>
        <v>0.95652173913043481</v>
      </c>
      <c r="S618">
        <f>marketingdata[[#This Row],[Ad_Spend (£)]]/marketingdata[[#This Row],[Leads]]</f>
        <v>3.9078260869565216</v>
      </c>
      <c r="T618">
        <f>marketingdata[[#This Row],[Revenue (£)]]/marketingdata[[#This Row],[Ad_Spend (£)]]</f>
        <v>47.390520694259017</v>
      </c>
      <c r="U618" t="str">
        <f>TEXT(marketingdata[[#This Row],[Date]],"mmm")</f>
        <v>Apr</v>
      </c>
    </row>
    <row r="619" spans="1:21" x14ac:dyDescent="0.3">
      <c r="A619" s="2">
        <v>45779</v>
      </c>
      <c r="B619" t="s">
        <v>22</v>
      </c>
      <c r="C619" t="s">
        <v>623</v>
      </c>
      <c r="D619" t="s">
        <v>654</v>
      </c>
      <c r="E619" t="s">
        <v>664</v>
      </c>
      <c r="F619">
        <v>138.97</v>
      </c>
      <c r="G619">
        <v>8900</v>
      </c>
      <c r="H619">
        <v>70</v>
      </c>
      <c r="I619">
        <v>18</v>
      </c>
      <c r="J619">
        <v>15</v>
      </c>
      <c r="K619">
        <v>1357.11</v>
      </c>
      <c r="L619" t="s">
        <v>674</v>
      </c>
      <c r="M619" t="s">
        <v>678</v>
      </c>
      <c r="N619" t="s">
        <v>682</v>
      </c>
      <c r="O619" t="s">
        <v>688</v>
      </c>
      <c r="P619" t="s">
        <v>698</v>
      </c>
      <c r="Q619" s="6">
        <f>marketingdata[[#This Row],[Clicks]]/marketingdata[[#This Row],[Impressions]]</f>
        <v>7.8651685393258432E-3</v>
      </c>
      <c r="R619" s="6">
        <f>marketingdata[[#This Row],[Conversions]]/marketingdata[[#This Row],[Leads]]</f>
        <v>0.83333333333333337</v>
      </c>
      <c r="S619">
        <f>marketingdata[[#This Row],[Ad_Spend (£)]]/marketingdata[[#This Row],[Leads]]</f>
        <v>7.7205555555555554</v>
      </c>
      <c r="T619">
        <f>marketingdata[[#This Row],[Revenue (£)]]/marketingdata[[#This Row],[Ad_Spend (£)]]</f>
        <v>9.7654889544505998</v>
      </c>
      <c r="U619" t="str">
        <f>TEXT(marketingdata[[#This Row],[Date]],"mmm")</f>
        <v>May</v>
      </c>
    </row>
    <row r="620" spans="1:21" x14ac:dyDescent="0.3">
      <c r="A620" s="2">
        <v>45782</v>
      </c>
      <c r="B620" t="s">
        <v>20</v>
      </c>
      <c r="C620" t="s">
        <v>624</v>
      </c>
      <c r="D620" t="s">
        <v>655</v>
      </c>
      <c r="E620" t="s">
        <v>660</v>
      </c>
      <c r="F620">
        <v>165.01</v>
      </c>
      <c r="G620">
        <v>24680</v>
      </c>
      <c r="H620">
        <v>1547</v>
      </c>
      <c r="I620">
        <v>15</v>
      </c>
      <c r="J620">
        <v>9</v>
      </c>
      <c r="K620">
        <v>731.8</v>
      </c>
      <c r="L620" t="s">
        <v>675</v>
      </c>
      <c r="M620" t="s">
        <v>678</v>
      </c>
      <c r="N620" t="s">
        <v>682</v>
      </c>
      <c r="O620" t="s">
        <v>686</v>
      </c>
      <c r="P620" t="s">
        <v>698</v>
      </c>
      <c r="Q620" s="6">
        <f>marketingdata[[#This Row],[Clicks]]/marketingdata[[#This Row],[Impressions]]</f>
        <v>6.2682333873581852E-2</v>
      </c>
      <c r="R620" s="6">
        <f>marketingdata[[#This Row],[Conversions]]/marketingdata[[#This Row],[Leads]]</f>
        <v>0.6</v>
      </c>
      <c r="S620">
        <f>marketingdata[[#This Row],[Ad_Spend (£)]]/marketingdata[[#This Row],[Leads]]</f>
        <v>11.000666666666666</v>
      </c>
      <c r="T620">
        <f>marketingdata[[#This Row],[Revenue (£)]]/marketingdata[[#This Row],[Ad_Spend (£)]]</f>
        <v>4.4348827343797348</v>
      </c>
      <c r="U620" t="str">
        <f>TEXT(marketingdata[[#This Row],[Date]],"mmm")</f>
        <v>May</v>
      </c>
    </row>
    <row r="621" spans="1:21" x14ac:dyDescent="0.3">
      <c r="A621" s="2">
        <v>45788</v>
      </c>
      <c r="B621" t="s">
        <v>23</v>
      </c>
      <c r="C621" t="s">
        <v>625</v>
      </c>
      <c r="D621" t="s">
        <v>655</v>
      </c>
      <c r="E621" t="s">
        <v>670</v>
      </c>
      <c r="F621">
        <v>111.02</v>
      </c>
      <c r="G621">
        <v>10184</v>
      </c>
      <c r="H621">
        <v>308</v>
      </c>
      <c r="I621">
        <v>46</v>
      </c>
      <c r="J621">
        <v>37</v>
      </c>
      <c r="K621">
        <v>6412.05</v>
      </c>
      <c r="L621" t="s">
        <v>675</v>
      </c>
      <c r="M621" t="s">
        <v>679</v>
      </c>
      <c r="N621" t="s">
        <v>681</v>
      </c>
      <c r="O621" t="s">
        <v>685</v>
      </c>
      <c r="P621" t="s">
        <v>699</v>
      </c>
      <c r="Q621" s="6">
        <f>marketingdata[[#This Row],[Clicks]]/marketingdata[[#This Row],[Impressions]]</f>
        <v>3.0243519245875882E-2</v>
      </c>
      <c r="R621" s="6">
        <f>marketingdata[[#This Row],[Conversions]]/marketingdata[[#This Row],[Leads]]</f>
        <v>0.80434782608695654</v>
      </c>
      <c r="S621">
        <f>marketingdata[[#This Row],[Ad_Spend (£)]]/marketingdata[[#This Row],[Leads]]</f>
        <v>2.4134782608695651</v>
      </c>
      <c r="T621">
        <f>marketingdata[[#This Row],[Revenue (£)]]/marketingdata[[#This Row],[Ad_Spend (£)]]</f>
        <v>57.755809764006486</v>
      </c>
      <c r="U621" t="str">
        <f>TEXT(marketingdata[[#This Row],[Date]],"mmm")</f>
        <v>May</v>
      </c>
    </row>
    <row r="622" spans="1:21" x14ac:dyDescent="0.3">
      <c r="A622" s="2">
        <v>45835</v>
      </c>
      <c r="B622" t="s">
        <v>24</v>
      </c>
      <c r="C622" t="s">
        <v>626</v>
      </c>
      <c r="D622" t="s">
        <v>654</v>
      </c>
      <c r="E622" t="s">
        <v>670</v>
      </c>
      <c r="F622">
        <v>278.82</v>
      </c>
      <c r="G622">
        <v>22381</v>
      </c>
      <c r="H622">
        <v>1606</v>
      </c>
      <c r="I622">
        <v>38</v>
      </c>
      <c r="J622">
        <v>29</v>
      </c>
      <c r="K622">
        <v>5772.56</v>
      </c>
      <c r="L622" t="s">
        <v>675</v>
      </c>
      <c r="M622" t="s">
        <v>679</v>
      </c>
      <c r="N622" t="s">
        <v>681</v>
      </c>
      <c r="O622" t="s">
        <v>687</v>
      </c>
      <c r="P622" t="s">
        <v>695</v>
      </c>
      <c r="Q622" s="6">
        <f>marketingdata[[#This Row],[Clicks]]/marketingdata[[#This Row],[Impressions]]</f>
        <v>7.1757294133416735E-2</v>
      </c>
      <c r="R622" s="6">
        <f>marketingdata[[#This Row],[Conversions]]/marketingdata[[#This Row],[Leads]]</f>
        <v>0.76315789473684215</v>
      </c>
      <c r="S622">
        <f>marketingdata[[#This Row],[Ad_Spend (£)]]/marketingdata[[#This Row],[Leads]]</f>
        <v>7.3373684210526315</v>
      </c>
      <c r="T622">
        <f>marketingdata[[#This Row],[Revenue (£)]]/marketingdata[[#This Row],[Ad_Spend (£)]]</f>
        <v>20.703536331683527</v>
      </c>
      <c r="U622" t="str">
        <f>TEXT(marketingdata[[#This Row],[Date]],"mmm")</f>
        <v>Jun</v>
      </c>
    </row>
    <row r="623" spans="1:21" x14ac:dyDescent="0.3">
      <c r="A623" s="2">
        <v>45766</v>
      </c>
      <c r="B623" t="s">
        <v>23</v>
      </c>
      <c r="C623" t="s">
        <v>627</v>
      </c>
      <c r="D623" t="s">
        <v>655</v>
      </c>
      <c r="E623" t="s">
        <v>666</v>
      </c>
      <c r="F623">
        <v>155.27000000000001</v>
      </c>
      <c r="G623">
        <v>26867</v>
      </c>
      <c r="H623">
        <v>1049</v>
      </c>
      <c r="I623">
        <v>26</v>
      </c>
      <c r="J623">
        <v>8</v>
      </c>
      <c r="K623">
        <v>734.68</v>
      </c>
      <c r="L623" t="s">
        <v>675</v>
      </c>
      <c r="M623" t="s">
        <v>676</v>
      </c>
      <c r="N623" t="s">
        <v>682</v>
      </c>
      <c r="O623" t="s">
        <v>687</v>
      </c>
      <c r="P623" t="s">
        <v>699</v>
      </c>
      <c r="Q623" s="6">
        <f>marketingdata[[#This Row],[Clicks]]/marketingdata[[#This Row],[Impressions]]</f>
        <v>3.9044180593292885E-2</v>
      </c>
      <c r="R623" s="6">
        <f>marketingdata[[#This Row],[Conversions]]/marketingdata[[#This Row],[Leads]]</f>
        <v>0.30769230769230771</v>
      </c>
      <c r="S623">
        <f>marketingdata[[#This Row],[Ad_Spend (£)]]/marketingdata[[#This Row],[Leads]]</f>
        <v>5.9719230769230771</v>
      </c>
      <c r="T623">
        <f>marketingdata[[#This Row],[Revenue (£)]]/marketingdata[[#This Row],[Ad_Spend (£)]]</f>
        <v>4.7316287756810711</v>
      </c>
      <c r="U623" t="str">
        <f>TEXT(marketingdata[[#This Row],[Date]],"mmm")</f>
        <v>Apr</v>
      </c>
    </row>
    <row r="624" spans="1:21" x14ac:dyDescent="0.3">
      <c r="A624" s="2">
        <v>45768</v>
      </c>
      <c r="B624" t="s">
        <v>21</v>
      </c>
      <c r="C624" t="s">
        <v>628</v>
      </c>
      <c r="D624" t="s">
        <v>655</v>
      </c>
      <c r="E624" t="s">
        <v>662</v>
      </c>
      <c r="F624">
        <v>161.91</v>
      </c>
      <c r="G624">
        <v>24471</v>
      </c>
      <c r="H624">
        <v>1878</v>
      </c>
      <c r="I624">
        <v>43</v>
      </c>
      <c r="J624">
        <v>9</v>
      </c>
      <c r="K624">
        <v>276.31</v>
      </c>
      <c r="L624" t="s">
        <v>672</v>
      </c>
      <c r="M624" t="s">
        <v>679</v>
      </c>
      <c r="N624" t="s">
        <v>683</v>
      </c>
      <c r="O624" t="s">
        <v>694</v>
      </c>
      <c r="P624" t="s">
        <v>699</v>
      </c>
      <c r="Q624" s="6">
        <f>marketingdata[[#This Row],[Clicks]]/marketingdata[[#This Row],[Impressions]]</f>
        <v>7.67439009439745E-2</v>
      </c>
      <c r="R624" s="6">
        <f>marketingdata[[#This Row],[Conversions]]/marketingdata[[#This Row],[Leads]]</f>
        <v>0.20930232558139536</v>
      </c>
      <c r="S624">
        <f>marketingdata[[#This Row],[Ad_Spend (£)]]/marketingdata[[#This Row],[Leads]]</f>
        <v>3.7653488372093022</v>
      </c>
      <c r="T624">
        <f>marketingdata[[#This Row],[Revenue (£)]]/marketingdata[[#This Row],[Ad_Spend (£)]]</f>
        <v>1.7065653758260764</v>
      </c>
      <c r="U624" t="str">
        <f>TEXT(marketingdata[[#This Row],[Date]],"mmm")</f>
        <v>Apr</v>
      </c>
    </row>
    <row r="625" spans="1:21" x14ac:dyDescent="0.3">
      <c r="A625" s="2">
        <v>45785</v>
      </c>
      <c r="B625" t="s">
        <v>20</v>
      </c>
      <c r="C625" t="s">
        <v>629</v>
      </c>
      <c r="D625" t="s">
        <v>655</v>
      </c>
      <c r="E625" t="s">
        <v>662</v>
      </c>
      <c r="F625">
        <v>79.02</v>
      </c>
      <c r="G625">
        <v>18698</v>
      </c>
      <c r="H625">
        <v>1099</v>
      </c>
      <c r="I625">
        <v>45</v>
      </c>
      <c r="J625">
        <v>3</v>
      </c>
      <c r="K625">
        <v>294.14</v>
      </c>
      <c r="L625" t="s">
        <v>671</v>
      </c>
      <c r="M625" t="s">
        <v>679</v>
      </c>
      <c r="N625" t="s">
        <v>681</v>
      </c>
      <c r="O625" t="s">
        <v>694</v>
      </c>
      <c r="P625" t="s">
        <v>699</v>
      </c>
      <c r="Q625" s="6">
        <f>marketingdata[[#This Row],[Clicks]]/marketingdata[[#This Row],[Impressions]]</f>
        <v>5.8776339715477591E-2</v>
      </c>
      <c r="R625" s="6">
        <f>marketingdata[[#This Row],[Conversions]]/marketingdata[[#This Row],[Leads]]</f>
        <v>6.6666666666666666E-2</v>
      </c>
      <c r="S625">
        <f>marketingdata[[#This Row],[Ad_Spend (£)]]/marketingdata[[#This Row],[Leads]]</f>
        <v>1.756</v>
      </c>
      <c r="T625">
        <f>marketingdata[[#This Row],[Revenue (£)]]/marketingdata[[#This Row],[Ad_Spend (£)]]</f>
        <v>3.7223487724626678</v>
      </c>
      <c r="U625" t="str">
        <f>TEXT(marketingdata[[#This Row],[Date]],"mmm")</f>
        <v>May</v>
      </c>
    </row>
    <row r="626" spans="1:21" x14ac:dyDescent="0.3">
      <c r="A626" s="2">
        <v>45762</v>
      </c>
      <c r="B626" t="s">
        <v>20</v>
      </c>
      <c r="C626" t="s">
        <v>630</v>
      </c>
      <c r="D626" t="s">
        <v>655</v>
      </c>
      <c r="E626" t="s">
        <v>668</v>
      </c>
      <c r="F626">
        <v>143.97</v>
      </c>
      <c r="G626">
        <v>4401</v>
      </c>
      <c r="H626">
        <v>277</v>
      </c>
      <c r="I626">
        <v>50</v>
      </c>
      <c r="J626">
        <v>11</v>
      </c>
      <c r="K626">
        <v>730.19</v>
      </c>
      <c r="L626" t="s">
        <v>671</v>
      </c>
      <c r="M626" t="s">
        <v>680</v>
      </c>
      <c r="N626" t="s">
        <v>684</v>
      </c>
      <c r="O626" t="s">
        <v>693</v>
      </c>
      <c r="P626" t="s">
        <v>697</v>
      </c>
      <c r="Q626" s="6">
        <f>marketingdata[[#This Row],[Clicks]]/marketingdata[[#This Row],[Impressions]]</f>
        <v>6.2940240854351279E-2</v>
      </c>
      <c r="R626" s="6">
        <f>marketingdata[[#This Row],[Conversions]]/marketingdata[[#This Row],[Leads]]</f>
        <v>0.22</v>
      </c>
      <c r="S626">
        <f>marketingdata[[#This Row],[Ad_Spend (£)]]/marketingdata[[#This Row],[Leads]]</f>
        <v>2.8794</v>
      </c>
      <c r="T626">
        <f>marketingdata[[#This Row],[Revenue (£)]]/marketingdata[[#This Row],[Ad_Spend (£)]]</f>
        <v>5.0718205181635065</v>
      </c>
      <c r="U626" t="str">
        <f>TEXT(marketingdata[[#This Row],[Date]],"mmm")</f>
        <v>Apr</v>
      </c>
    </row>
    <row r="627" spans="1:21" x14ac:dyDescent="0.3">
      <c r="A627" s="2">
        <v>45760</v>
      </c>
      <c r="B627" t="s">
        <v>22</v>
      </c>
      <c r="C627" t="s">
        <v>631</v>
      </c>
      <c r="D627" t="s">
        <v>655</v>
      </c>
      <c r="E627" t="s">
        <v>665</v>
      </c>
      <c r="F627">
        <v>137.32</v>
      </c>
      <c r="G627">
        <v>24314</v>
      </c>
      <c r="H627">
        <v>1261</v>
      </c>
      <c r="I627">
        <v>20</v>
      </c>
      <c r="J627">
        <v>7</v>
      </c>
      <c r="K627">
        <v>404.24</v>
      </c>
      <c r="L627" t="s">
        <v>672</v>
      </c>
      <c r="M627" t="s">
        <v>680</v>
      </c>
      <c r="N627" t="s">
        <v>683</v>
      </c>
      <c r="O627" t="s">
        <v>689</v>
      </c>
      <c r="P627" t="s">
        <v>697</v>
      </c>
      <c r="Q627" s="6">
        <f>marketingdata[[#This Row],[Clicks]]/marketingdata[[#This Row],[Impressions]]</f>
        <v>5.1863124126017929E-2</v>
      </c>
      <c r="R627" s="6">
        <f>marketingdata[[#This Row],[Conversions]]/marketingdata[[#This Row],[Leads]]</f>
        <v>0.35</v>
      </c>
      <c r="S627">
        <f>marketingdata[[#This Row],[Ad_Spend (£)]]/marketingdata[[#This Row],[Leads]]</f>
        <v>6.8659999999999997</v>
      </c>
      <c r="T627">
        <f>marketingdata[[#This Row],[Revenue (£)]]/marketingdata[[#This Row],[Ad_Spend (£)]]</f>
        <v>2.943780949606758</v>
      </c>
      <c r="U627" t="str">
        <f>TEXT(marketingdata[[#This Row],[Date]],"mmm")</f>
        <v>Apr</v>
      </c>
    </row>
    <row r="628" spans="1:21" x14ac:dyDescent="0.3">
      <c r="A628" s="2">
        <v>45800</v>
      </c>
      <c r="B628" t="s">
        <v>21</v>
      </c>
      <c r="C628" t="s">
        <v>632</v>
      </c>
      <c r="D628" t="s">
        <v>655</v>
      </c>
      <c r="E628" t="s">
        <v>662</v>
      </c>
      <c r="F628">
        <v>276.73</v>
      </c>
      <c r="G628">
        <v>16843</v>
      </c>
      <c r="H628">
        <v>1039</v>
      </c>
      <c r="I628">
        <v>26</v>
      </c>
      <c r="J628">
        <v>25</v>
      </c>
      <c r="K628">
        <v>4590.72</v>
      </c>
      <c r="L628" t="s">
        <v>672</v>
      </c>
      <c r="M628" t="s">
        <v>679</v>
      </c>
      <c r="N628" t="s">
        <v>682</v>
      </c>
      <c r="O628" t="s">
        <v>690</v>
      </c>
      <c r="P628" t="s">
        <v>698</v>
      </c>
      <c r="Q628" s="6">
        <f>marketingdata[[#This Row],[Clicks]]/marketingdata[[#This Row],[Impressions]]</f>
        <v>6.1687347859644956E-2</v>
      </c>
      <c r="R628" s="6">
        <f>marketingdata[[#This Row],[Conversions]]/marketingdata[[#This Row],[Leads]]</f>
        <v>0.96153846153846156</v>
      </c>
      <c r="S628">
        <f>marketingdata[[#This Row],[Ad_Spend (£)]]/marketingdata[[#This Row],[Leads]]</f>
        <v>10.643461538461539</v>
      </c>
      <c r="T628">
        <f>marketingdata[[#This Row],[Revenue (£)]]/marketingdata[[#This Row],[Ad_Spend (£)]]</f>
        <v>16.589166335417193</v>
      </c>
      <c r="U628" t="str">
        <f>TEXT(marketingdata[[#This Row],[Date]],"mmm")</f>
        <v>May</v>
      </c>
    </row>
    <row r="629" spans="1:21" x14ac:dyDescent="0.3">
      <c r="A629" s="2">
        <v>45782</v>
      </c>
      <c r="B629" t="s">
        <v>23</v>
      </c>
      <c r="C629" t="s">
        <v>633</v>
      </c>
      <c r="D629" t="s">
        <v>655</v>
      </c>
      <c r="E629" t="s">
        <v>662</v>
      </c>
      <c r="F629">
        <v>64.290000000000006</v>
      </c>
      <c r="G629">
        <v>6415</v>
      </c>
      <c r="H629">
        <v>515</v>
      </c>
      <c r="I629">
        <v>49</v>
      </c>
      <c r="J629">
        <v>8</v>
      </c>
      <c r="K629">
        <v>1501.89</v>
      </c>
      <c r="L629" t="s">
        <v>672</v>
      </c>
      <c r="M629" t="s">
        <v>679</v>
      </c>
      <c r="N629" t="s">
        <v>682</v>
      </c>
      <c r="O629" t="s">
        <v>685</v>
      </c>
      <c r="P629" t="s">
        <v>697</v>
      </c>
      <c r="Q629" s="6">
        <f>marketingdata[[#This Row],[Clicks]]/marketingdata[[#This Row],[Impressions]]</f>
        <v>8.0280592361652373E-2</v>
      </c>
      <c r="R629" s="6">
        <f>marketingdata[[#This Row],[Conversions]]/marketingdata[[#This Row],[Leads]]</f>
        <v>0.16326530612244897</v>
      </c>
      <c r="S629">
        <f>marketingdata[[#This Row],[Ad_Spend (£)]]/marketingdata[[#This Row],[Leads]]</f>
        <v>1.3120408163265307</v>
      </c>
      <c r="T629">
        <f>marketingdata[[#This Row],[Revenue (£)]]/marketingdata[[#This Row],[Ad_Spend (£)]]</f>
        <v>23.361175921605227</v>
      </c>
      <c r="U629" t="str">
        <f>TEXT(marketingdata[[#This Row],[Date]],"mmm")</f>
        <v>May</v>
      </c>
    </row>
    <row r="630" spans="1:21" x14ac:dyDescent="0.3">
      <c r="A630" s="2">
        <v>45799</v>
      </c>
      <c r="B630" t="s">
        <v>21</v>
      </c>
      <c r="C630" t="s">
        <v>634</v>
      </c>
      <c r="D630" t="s">
        <v>654</v>
      </c>
      <c r="E630" t="s">
        <v>661</v>
      </c>
      <c r="F630">
        <v>181.79</v>
      </c>
      <c r="G630">
        <v>16914</v>
      </c>
      <c r="H630">
        <v>1491</v>
      </c>
      <c r="I630">
        <v>19</v>
      </c>
      <c r="J630">
        <v>13</v>
      </c>
      <c r="K630">
        <v>1186.8</v>
      </c>
      <c r="L630" t="s">
        <v>675</v>
      </c>
      <c r="M630" t="s">
        <v>677</v>
      </c>
      <c r="N630" t="s">
        <v>682</v>
      </c>
      <c r="O630" t="s">
        <v>686</v>
      </c>
      <c r="P630" t="s">
        <v>697</v>
      </c>
      <c r="Q630" s="6">
        <f>marketingdata[[#This Row],[Clicks]]/marketingdata[[#This Row],[Impressions]]</f>
        <v>8.8151826888967721E-2</v>
      </c>
      <c r="R630" s="6">
        <f>marketingdata[[#This Row],[Conversions]]/marketingdata[[#This Row],[Leads]]</f>
        <v>0.68421052631578949</v>
      </c>
      <c r="S630">
        <f>marketingdata[[#This Row],[Ad_Spend (£)]]/marketingdata[[#This Row],[Leads]]</f>
        <v>9.5678947368421046</v>
      </c>
      <c r="T630">
        <f>marketingdata[[#This Row],[Revenue (£)]]/marketingdata[[#This Row],[Ad_Spend (£)]]</f>
        <v>6.5284119038450958</v>
      </c>
      <c r="U630" t="str">
        <f>TEXT(marketingdata[[#This Row],[Date]],"mmm")</f>
        <v>May</v>
      </c>
    </row>
    <row r="631" spans="1:21" x14ac:dyDescent="0.3">
      <c r="A631" s="2">
        <v>45786</v>
      </c>
      <c r="B631" t="s">
        <v>22</v>
      </c>
      <c r="C631" t="s">
        <v>635</v>
      </c>
      <c r="D631" t="s">
        <v>654</v>
      </c>
      <c r="E631" t="s">
        <v>663</v>
      </c>
      <c r="F631">
        <v>100.11</v>
      </c>
      <c r="G631">
        <v>1368</v>
      </c>
      <c r="H631">
        <v>92</v>
      </c>
      <c r="I631">
        <v>26</v>
      </c>
      <c r="J631">
        <v>25</v>
      </c>
      <c r="K631">
        <v>1789.95</v>
      </c>
      <c r="L631" t="s">
        <v>671</v>
      </c>
      <c r="M631" t="s">
        <v>680</v>
      </c>
      <c r="N631" t="s">
        <v>681</v>
      </c>
      <c r="O631" t="s">
        <v>686</v>
      </c>
      <c r="P631" t="s">
        <v>695</v>
      </c>
      <c r="Q631" s="6">
        <f>marketingdata[[#This Row],[Clicks]]/marketingdata[[#This Row],[Impressions]]</f>
        <v>6.725146198830409E-2</v>
      </c>
      <c r="R631" s="6">
        <f>marketingdata[[#This Row],[Conversions]]/marketingdata[[#This Row],[Leads]]</f>
        <v>0.96153846153846156</v>
      </c>
      <c r="S631">
        <f>marketingdata[[#This Row],[Ad_Spend (£)]]/marketingdata[[#This Row],[Leads]]</f>
        <v>3.8503846153846153</v>
      </c>
      <c r="T631">
        <f>marketingdata[[#This Row],[Revenue (£)]]/marketingdata[[#This Row],[Ad_Spend (£)]]</f>
        <v>17.879832184596943</v>
      </c>
      <c r="U631" t="str">
        <f>TEXT(marketingdata[[#This Row],[Date]],"mmm")</f>
        <v>May</v>
      </c>
    </row>
    <row r="632" spans="1:21" x14ac:dyDescent="0.3">
      <c r="A632" s="2">
        <v>45826</v>
      </c>
      <c r="B632" t="s">
        <v>20</v>
      </c>
      <c r="C632" t="s">
        <v>636</v>
      </c>
      <c r="D632" t="s">
        <v>655</v>
      </c>
      <c r="E632" t="s">
        <v>662</v>
      </c>
      <c r="F632">
        <v>170.84</v>
      </c>
      <c r="G632">
        <v>24222</v>
      </c>
      <c r="H632">
        <v>1597</v>
      </c>
      <c r="I632">
        <v>23</v>
      </c>
      <c r="J632">
        <v>21</v>
      </c>
      <c r="K632">
        <v>2717.75</v>
      </c>
      <c r="L632" t="s">
        <v>674</v>
      </c>
      <c r="M632" t="s">
        <v>679</v>
      </c>
      <c r="N632" t="s">
        <v>682</v>
      </c>
      <c r="O632" t="s">
        <v>686</v>
      </c>
      <c r="P632" t="s">
        <v>698</v>
      </c>
      <c r="Q632" s="6">
        <f>marketingdata[[#This Row],[Clicks]]/marketingdata[[#This Row],[Impressions]]</f>
        <v>6.5931797539426962E-2</v>
      </c>
      <c r="R632" s="6">
        <f>marketingdata[[#This Row],[Conversions]]/marketingdata[[#This Row],[Leads]]</f>
        <v>0.91304347826086951</v>
      </c>
      <c r="S632">
        <f>marketingdata[[#This Row],[Ad_Spend (£)]]/marketingdata[[#This Row],[Leads]]</f>
        <v>7.4278260869565216</v>
      </c>
      <c r="T632">
        <f>marketingdata[[#This Row],[Revenue (£)]]/marketingdata[[#This Row],[Ad_Spend (£)]]</f>
        <v>15.908159681573402</v>
      </c>
      <c r="U632" t="str">
        <f>TEXT(marketingdata[[#This Row],[Date]],"mmm")</f>
        <v>Jun</v>
      </c>
    </row>
    <row r="633" spans="1:21" x14ac:dyDescent="0.3">
      <c r="A633" s="2">
        <v>45799</v>
      </c>
      <c r="B633" t="s">
        <v>21</v>
      </c>
      <c r="C633" t="s">
        <v>637</v>
      </c>
      <c r="D633" t="s">
        <v>655</v>
      </c>
      <c r="E633" t="s">
        <v>657</v>
      </c>
      <c r="F633">
        <v>171.81</v>
      </c>
      <c r="G633">
        <v>12422</v>
      </c>
      <c r="H633">
        <v>973</v>
      </c>
      <c r="I633">
        <v>14</v>
      </c>
      <c r="J633">
        <v>12</v>
      </c>
      <c r="K633">
        <v>1357.24</v>
      </c>
      <c r="L633" t="s">
        <v>674</v>
      </c>
      <c r="M633" t="s">
        <v>677</v>
      </c>
      <c r="N633" t="s">
        <v>681</v>
      </c>
      <c r="O633" t="s">
        <v>694</v>
      </c>
      <c r="P633" t="s">
        <v>697</v>
      </c>
      <c r="Q633" s="6">
        <f>marketingdata[[#This Row],[Clicks]]/marketingdata[[#This Row],[Impressions]]</f>
        <v>7.8328771534374494E-2</v>
      </c>
      <c r="R633" s="6">
        <f>marketingdata[[#This Row],[Conversions]]/marketingdata[[#This Row],[Leads]]</f>
        <v>0.8571428571428571</v>
      </c>
      <c r="S633">
        <f>marketingdata[[#This Row],[Ad_Spend (£)]]/marketingdata[[#This Row],[Leads]]</f>
        <v>12.272142857142857</v>
      </c>
      <c r="T633">
        <f>marketingdata[[#This Row],[Revenue (£)]]/marketingdata[[#This Row],[Ad_Spend (£)]]</f>
        <v>7.8996565974041095</v>
      </c>
      <c r="U633" t="str">
        <f>TEXT(marketingdata[[#This Row],[Date]],"mmm")</f>
        <v>May</v>
      </c>
    </row>
    <row r="634" spans="1:21" x14ac:dyDescent="0.3">
      <c r="A634" s="2">
        <v>45785</v>
      </c>
      <c r="B634" t="s">
        <v>20</v>
      </c>
      <c r="C634" t="s">
        <v>638</v>
      </c>
      <c r="D634" t="s">
        <v>654</v>
      </c>
      <c r="E634" t="s">
        <v>657</v>
      </c>
      <c r="F634">
        <v>286.27</v>
      </c>
      <c r="G634">
        <v>7180</v>
      </c>
      <c r="H634">
        <v>509</v>
      </c>
      <c r="I634">
        <v>21</v>
      </c>
      <c r="J634">
        <v>20</v>
      </c>
      <c r="K634">
        <v>1197.45</v>
      </c>
      <c r="L634" t="s">
        <v>672</v>
      </c>
      <c r="M634" t="s">
        <v>677</v>
      </c>
      <c r="N634" t="s">
        <v>681</v>
      </c>
      <c r="O634" t="s">
        <v>689</v>
      </c>
      <c r="P634" t="s">
        <v>699</v>
      </c>
      <c r="Q634" s="6">
        <f>marketingdata[[#This Row],[Clicks]]/marketingdata[[#This Row],[Impressions]]</f>
        <v>7.089136490250697E-2</v>
      </c>
      <c r="R634" s="6">
        <f>marketingdata[[#This Row],[Conversions]]/marketingdata[[#This Row],[Leads]]</f>
        <v>0.95238095238095233</v>
      </c>
      <c r="S634">
        <f>marketingdata[[#This Row],[Ad_Spend (£)]]/marketingdata[[#This Row],[Leads]]</f>
        <v>13.63190476190476</v>
      </c>
      <c r="T634">
        <f>marketingdata[[#This Row],[Revenue (£)]]/marketingdata[[#This Row],[Ad_Spend (£)]]</f>
        <v>4.1829391832885046</v>
      </c>
      <c r="U634" t="str">
        <f>TEXT(marketingdata[[#This Row],[Date]],"mmm")</f>
        <v>May</v>
      </c>
    </row>
    <row r="635" spans="1:21" x14ac:dyDescent="0.3">
      <c r="A635" s="2">
        <v>45769</v>
      </c>
      <c r="B635" t="s">
        <v>23</v>
      </c>
      <c r="C635" t="s">
        <v>639</v>
      </c>
      <c r="D635" t="s">
        <v>654</v>
      </c>
      <c r="E635" t="s">
        <v>667</v>
      </c>
      <c r="F635">
        <v>87.61</v>
      </c>
      <c r="G635">
        <v>20421</v>
      </c>
      <c r="H635">
        <v>1428</v>
      </c>
      <c r="I635">
        <v>22</v>
      </c>
      <c r="J635">
        <v>20</v>
      </c>
      <c r="K635">
        <v>3352.72</v>
      </c>
      <c r="L635" t="s">
        <v>672</v>
      </c>
      <c r="M635" t="s">
        <v>677</v>
      </c>
      <c r="N635" t="s">
        <v>683</v>
      </c>
      <c r="O635" t="s">
        <v>688</v>
      </c>
      <c r="P635" t="s">
        <v>696</v>
      </c>
      <c r="Q635" s="6">
        <f>marketingdata[[#This Row],[Clicks]]/marketingdata[[#This Row],[Impressions]]</f>
        <v>6.9928015278389891E-2</v>
      </c>
      <c r="R635" s="6">
        <f>marketingdata[[#This Row],[Conversions]]/marketingdata[[#This Row],[Leads]]</f>
        <v>0.90909090909090906</v>
      </c>
      <c r="S635">
        <f>marketingdata[[#This Row],[Ad_Spend (£)]]/marketingdata[[#This Row],[Leads]]</f>
        <v>3.9822727272727274</v>
      </c>
      <c r="T635">
        <f>marketingdata[[#This Row],[Revenue (£)]]/marketingdata[[#This Row],[Ad_Spend (£)]]</f>
        <v>38.268690788722743</v>
      </c>
      <c r="U635" t="str">
        <f>TEXT(marketingdata[[#This Row],[Date]],"mmm")</f>
        <v>Apr</v>
      </c>
    </row>
    <row r="636" spans="1:21" x14ac:dyDescent="0.3">
      <c r="A636" s="2">
        <v>45776</v>
      </c>
      <c r="B636" t="s">
        <v>21</v>
      </c>
      <c r="C636" t="s">
        <v>298</v>
      </c>
      <c r="D636" t="s">
        <v>655</v>
      </c>
      <c r="E636" t="s">
        <v>665</v>
      </c>
      <c r="F636">
        <v>186.68</v>
      </c>
      <c r="G636">
        <v>26497</v>
      </c>
      <c r="H636">
        <v>1981</v>
      </c>
      <c r="I636">
        <v>44</v>
      </c>
      <c r="J636">
        <v>37</v>
      </c>
      <c r="K636">
        <v>5680.75</v>
      </c>
      <c r="L636" t="s">
        <v>674</v>
      </c>
      <c r="M636" t="s">
        <v>680</v>
      </c>
      <c r="N636" t="s">
        <v>683</v>
      </c>
      <c r="O636" t="s">
        <v>694</v>
      </c>
      <c r="P636" t="s">
        <v>699</v>
      </c>
      <c r="Q636" s="6">
        <f>marketingdata[[#This Row],[Clicks]]/marketingdata[[#This Row],[Impressions]]</f>
        <v>7.4763180737441981E-2</v>
      </c>
      <c r="R636" s="6">
        <f>marketingdata[[#This Row],[Conversions]]/marketingdata[[#This Row],[Leads]]</f>
        <v>0.84090909090909094</v>
      </c>
      <c r="S636">
        <f>marketingdata[[#This Row],[Ad_Spend (£)]]/marketingdata[[#This Row],[Leads]]</f>
        <v>4.2427272727272731</v>
      </c>
      <c r="T636">
        <f>marketingdata[[#This Row],[Revenue (£)]]/marketingdata[[#This Row],[Ad_Spend (£)]]</f>
        <v>30.430415684593957</v>
      </c>
      <c r="U636" t="str">
        <f>TEXT(marketingdata[[#This Row],[Date]],"mmm")</f>
        <v>Apr</v>
      </c>
    </row>
    <row r="637" spans="1:21" x14ac:dyDescent="0.3">
      <c r="A637" s="2">
        <v>45787</v>
      </c>
      <c r="B637" t="s">
        <v>22</v>
      </c>
      <c r="C637" t="s">
        <v>640</v>
      </c>
      <c r="D637" t="s">
        <v>654</v>
      </c>
      <c r="E637" t="s">
        <v>669</v>
      </c>
      <c r="F637">
        <v>152.21</v>
      </c>
      <c r="G637">
        <v>19470</v>
      </c>
      <c r="H637">
        <v>363</v>
      </c>
      <c r="I637">
        <v>12</v>
      </c>
      <c r="J637">
        <v>6</v>
      </c>
      <c r="K637">
        <v>421.53</v>
      </c>
      <c r="L637" t="s">
        <v>675</v>
      </c>
      <c r="M637" t="s">
        <v>676</v>
      </c>
      <c r="N637" t="s">
        <v>683</v>
      </c>
      <c r="O637" t="s">
        <v>692</v>
      </c>
      <c r="P637" t="s">
        <v>699</v>
      </c>
      <c r="Q637" s="6">
        <f>marketingdata[[#This Row],[Clicks]]/marketingdata[[#This Row],[Impressions]]</f>
        <v>1.864406779661017E-2</v>
      </c>
      <c r="R637" s="6">
        <f>marketingdata[[#This Row],[Conversions]]/marketingdata[[#This Row],[Leads]]</f>
        <v>0.5</v>
      </c>
      <c r="S637">
        <f>marketingdata[[#This Row],[Ad_Spend (£)]]/marketingdata[[#This Row],[Leads]]</f>
        <v>12.684166666666668</v>
      </c>
      <c r="T637">
        <f>marketingdata[[#This Row],[Revenue (£)]]/marketingdata[[#This Row],[Ad_Spend (£)]]</f>
        <v>2.769397542868405</v>
      </c>
      <c r="U637" t="str">
        <f>TEXT(marketingdata[[#This Row],[Date]],"mmm")</f>
        <v>May</v>
      </c>
    </row>
    <row r="638" spans="1:21" x14ac:dyDescent="0.3">
      <c r="A638" s="2">
        <v>45756</v>
      </c>
      <c r="B638" t="s">
        <v>20</v>
      </c>
      <c r="C638" t="s">
        <v>641</v>
      </c>
      <c r="D638" t="s">
        <v>655</v>
      </c>
      <c r="E638" t="s">
        <v>665</v>
      </c>
      <c r="F638">
        <v>27.03</v>
      </c>
      <c r="G638">
        <v>24816</v>
      </c>
      <c r="H638">
        <v>1106</v>
      </c>
      <c r="I638">
        <v>21</v>
      </c>
      <c r="J638">
        <v>4</v>
      </c>
      <c r="K638">
        <v>631.75</v>
      </c>
      <c r="L638" t="s">
        <v>674</v>
      </c>
      <c r="M638" t="s">
        <v>680</v>
      </c>
      <c r="N638" t="s">
        <v>684</v>
      </c>
      <c r="O638" t="s">
        <v>689</v>
      </c>
      <c r="P638" t="s">
        <v>697</v>
      </c>
      <c r="Q638" s="6">
        <f>marketingdata[[#This Row],[Clicks]]/marketingdata[[#This Row],[Impressions]]</f>
        <v>4.4568020631850419E-2</v>
      </c>
      <c r="R638" s="6">
        <f>marketingdata[[#This Row],[Conversions]]/marketingdata[[#This Row],[Leads]]</f>
        <v>0.19047619047619047</v>
      </c>
      <c r="S638">
        <f>marketingdata[[#This Row],[Ad_Spend (£)]]/marketingdata[[#This Row],[Leads]]</f>
        <v>1.2871428571428571</v>
      </c>
      <c r="T638">
        <f>marketingdata[[#This Row],[Revenue (£)]]/marketingdata[[#This Row],[Ad_Spend (£)]]</f>
        <v>23.372179060303367</v>
      </c>
      <c r="U638" t="str">
        <f>TEXT(marketingdata[[#This Row],[Date]],"mmm")</f>
        <v>Apr</v>
      </c>
    </row>
    <row r="639" spans="1:21" x14ac:dyDescent="0.3">
      <c r="A639" s="2">
        <v>45823</v>
      </c>
      <c r="B639" t="s">
        <v>23</v>
      </c>
      <c r="C639" t="s">
        <v>642</v>
      </c>
      <c r="D639" t="s">
        <v>654</v>
      </c>
      <c r="E639" t="s">
        <v>669</v>
      </c>
      <c r="F639">
        <v>238.23</v>
      </c>
      <c r="G639">
        <v>4586</v>
      </c>
      <c r="H639">
        <v>105</v>
      </c>
      <c r="I639">
        <v>17</v>
      </c>
      <c r="J639">
        <v>17</v>
      </c>
      <c r="K639">
        <v>2398.63</v>
      </c>
      <c r="L639" t="s">
        <v>671</v>
      </c>
      <c r="M639" t="s">
        <v>676</v>
      </c>
      <c r="N639" t="s">
        <v>683</v>
      </c>
      <c r="O639" t="s">
        <v>685</v>
      </c>
      <c r="P639" t="s">
        <v>699</v>
      </c>
      <c r="Q639" s="6">
        <f>marketingdata[[#This Row],[Clicks]]/marketingdata[[#This Row],[Impressions]]</f>
        <v>2.2895769733972962E-2</v>
      </c>
      <c r="R639" s="6">
        <f>marketingdata[[#This Row],[Conversions]]/marketingdata[[#This Row],[Leads]]</f>
        <v>1</v>
      </c>
      <c r="S639">
        <f>marketingdata[[#This Row],[Ad_Spend (£)]]/marketingdata[[#This Row],[Leads]]</f>
        <v>14.013529411764706</v>
      </c>
      <c r="T639">
        <f>marketingdata[[#This Row],[Revenue (£)]]/marketingdata[[#This Row],[Ad_Spend (£)]]</f>
        <v>10.068547202283508</v>
      </c>
      <c r="U639" t="str">
        <f>TEXT(marketingdata[[#This Row],[Date]],"mmm")</f>
        <v>Jun</v>
      </c>
    </row>
    <row r="640" spans="1:21" x14ac:dyDescent="0.3">
      <c r="A640" s="2">
        <v>45805</v>
      </c>
      <c r="B640" t="s">
        <v>20</v>
      </c>
      <c r="C640" t="s">
        <v>643</v>
      </c>
      <c r="D640" t="s">
        <v>654</v>
      </c>
      <c r="E640" t="s">
        <v>664</v>
      </c>
      <c r="F640">
        <v>238.64</v>
      </c>
      <c r="G640">
        <v>25374</v>
      </c>
      <c r="H640">
        <v>239</v>
      </c>
      <c r="I640">
        <v>15</v>
      </c>
      <c r="J640">
        <v>11</v>
      </c>
      <c r="K640">
        <v>1706.86</v>
      </c>
      <c r="L640" t="s">
        <v>673</v>
      </c>
      <c r="M640" t="s">
        <v>678</v>
      </c>
      <c r="N640" t="s">
        <v>684</v>
      </c>
      <c r="O640" t="s">
        <v>693</v>
      </c>
      <c r="P640" t="s">
        <v>699</v>
      </c>
      <c r="Q640" s="6">
        <f>marketingdata[[#This Row],[Clicks]]/marketingdata[[#This Row],[Impressions]]</f>
        <v>9.419090407503744E-3</v>
      </c>
      <c r="R640" s="6">
        <f>marketingdata[[#This Row],[Conversions]]/marketingdata[[#This Row],[Leads]]</f>
        <v>0.73333333333333328</v>
      </c>
      <c r="S640">
        <f>marketingdata[[#This Row],[Ad_Spend (£)]]/marketingdata[[#This Row],[Leads]]</f>
        <v>15.909333333333333</v>
      </c>
      <c r="T640">
        <f>marketingdata[[#This Row],[Revenue (£)]]/marketingdata[[#This Row],[Ad_Spend (£)]]</f>
        <v>7.1524472008045592</v>
      </c>
      <c r="U640" t="str">
        <f>TEXT(marketingdata[[#This Row],[Date]],"mmm")</f>
        <v>May</v>
      </c>
    </row>
    <row r="641" spans="1:21" x14ac:dyDescent="0.3">
      <c r="A641" s="2">
        <v>45802</v>
      </c>
      <c r="B641" t="s">
        <v>22</v>
      </c>
      <c r="C641" t="s">
        <v>644</v>
      </c>
      <c r="D641" t="s">
        <v>654</v>
      </c>
      <c r="E641" t="s">
        <v>660</v>
      </c>
      <c r="F641">
        <v>191.79</v>
      </c>
      <c r="G641">
        <v>7370</v>
      </c>
      <c r="H641">
        <v>437</v>
      </c>
      <c r="I641">
        <v>28</v>
      </c>
      <c r="J641">
        <v>27</v>
      </c>
      <c r="K641">
        <v>3127.47</v>
      </c>
      <c r="L641" t="s">
        <v>674</v>
      </c>
      <c r="M641" t="s">
        <v>678</v>
      </c>
      <c r="N641" t="s">
        <v>684</v>
      </c>
      <c r="O641" t="s">
        <v>693</v>
      </c>
      <c r="P641" t="s">
        <v>695</v>
      </c>
      <c r="Q641" s="6">
        <f>marketingdata[[#This Row],[Clicks]]/marketingdata[[#This Row],[Impressions]]</f>
        <v>5.9294436906377201E-2</v>
      </c>
      <c r="R641" s="6">
        <f>marketingdata[[#This Row],[Conversions]]/marketingdata[[#This Row],[Leads]]</f>
        <v>0.9642857142857143</v>
      </c>
      <c r="S641">
        <f>marketingdata[[#This Row],[Ad_Spend (£)]]/marketingdata[[#This Row],[Leads]]</f>
        <v>6.8496428571428565</v>
      </c>
      <c r="T641">
        <f>marketingdata[[#This Row],[Revenue (£)]]/marketingdata[[#This Row],[Ad_Spend (£)]]</f>
        <v>16.306741748787736</v>
      </c>
      <c r="U641" t="str">
        <f>TEXT(marketingdata[[#This Row],[Date]],"mmm")</f>
        <v>May</v>
      </c>
    </row>
    <row r="642" spans="1:21" x14ac:dyDescent="0.3">
      <c r="A642" s="2">
        <v>45809</v>
      </c>
      <c r="B642" t="s">
        <v>22</v>
      </c>
      <c r="C642" t="s">
        <v>645</v>
      </c>
      <c r="D642" t="s">
        <v>654</v>
      </c>
      <c r="E642" t="s">
        <v>660</v>
      </c>
      <c r="F642">
        <v>153.84</v>
      </c>
      <c r="G642">
        <v>2919</v>
      </c>
      <c r="H642">
        <v>77</v>
      </c>
      <c r="I642">
        <v>36</v>
      </c>
      <c r="J642">
        <v>11</v>
      </c>
      <c r="K642">
        <v>1562.95</v>
      </c>
      <c r="L642" t="s">
        <v>673</v>
      </c>
      <c r="M642" t="s">
        <v>678</v>
      </c>
      <c r="N642" t="s">
        <v>682</v>
      </c>
      <c r="O642" t="s">
        <v>685</v>
      </c>
      <c r="P642" t="s">
        <v>698</v>
      </c>
      <c r="Q642" s="6">
        <f>marketingdata[[#This Row],[Clicks]]/marketingdata[[#This Row],[Impressions]]</f>
        <v>2.6378896882494004E-2</v>
      </c>
      <c r="R642" s="6">
        <f>marketingdata[[#This Row],[Conversions]]/marketingdata[[#This Row],[Leads]]</f>
        <v>0.30555555555555558</v>
      </c>
      <c r="S642">
        <f>marketingdata[[#This Row],[Ad_Spend (£)]]/marketingdata[[#This Row],[Leads]]</f>
        <v>4.2733333333333334</v>
      </c>
      <c r="T642">
        <f>marketingdata[[#This Row],[Revenue (£)]]/marketingdata[[#This Row],[Ad_Spend (£)]]</f>
        <v>10.159581383255331</v>
      </c>
      <c r="U642" t="str">
        <f>TEXT(marketingdata[[#This Row],[Date]],"mmm")</f>
        <v>Jun</v>
      </c>
    </row>
    <row r="643" spans="1:21" x14ac:dyDescent="0.3">
      <c r="A643" s="2">
        <v>45765</v>
      </c>
      <c r="B643" t="s">
        <v>23</v>
      </c>
      <c r="C643" t="s">
        <v>646</v>
      </c>
      <c r="D643" t="s">
        <v>654</v>
      </c>
      <c r="E643" t="s">
        <v>668</v>
      </c>
      <c r="F643">
        <v>101.34</v>
      </c>
      <c r="G643">
        <v>21915</v>
      </c>
      <c r="H643">
        <v>662</v>
      </c>
      <c r="I643">
        <v>32</v>
      </c>
      <c r="J643">
        <v>6</v>
      </c>
      <c r="K643">
        <v>754.56</v>
      </c>
      <c r="L643" t="s">
        <v>673</v>
      </c>
      <c r="M643" t="s">
        <v>680</v>
      </c>
      <c r="N643" t="s">
        <v>682</v>
      </c>
      <c r="O643" t="s">
        <v>693</v>
      </c>
      <c r="P643" t="s">
        <v>697</v>
      </c>
      <c r="Q643" s="6">
        <f>marketingdata[[#This Row],[Clicks]]/marketingdata[[#This Row],[Impressions]]</f>
        <v>3.0207620351357517E-2</v>
      </c>
      <c r="R643" s="6">
        <f>marketingdata[[#This Row],[Conversions]]/marketingdata[[#This Row],[Leads]]</f>
        <v>0.1875</v>
      </c>
      <c r="S643">
        <f>marketingdata[[#This Row],[Ad_Spend (£)]]/marketingdata[[#This Row],[Leads]]</f>
        <v>3.1668750000000001</v>
      </c>
      <c r="T643">
        <f>marketingdata[[#This Row],[Revenue (£)]]/marketingdata[[#This Row],[Ad_Spend (£)]]</f>
        <v>7.44582593250444</v>
      </c>
      <c r="U643" t="str">
        <f>TEXT(marketingdata[[#This Row],[Date]],"mmm")</f>
        <v>Apr</v>
      </c>
    </row>
    <row r="644" spans="1:21" x14ac:dyDescent="0.3">
      <c r="A644" s="2">
        <v>45757</v>
      </c>
      <c r="B644" t="s">
        <v>20</v>
      </c>
      <c r="C644" t="s">
        <v>647</v>
      </c>
      <c r="D644" t="s">
        <v>655</v>
      </c>
      <c r="E644" t="s">
        <v>662</v>
      </c>
      <c r="F644">
        <v>195.05</v>
      </c>
      <c r="G644">
        <v>10679</v>
      </c>
      <c r="H644">
        <v>321</v>
      </c>
      <c r="I644">
        <v>46</v>
      </c>
      <c r="J644">
        <v>15</v>
      </c>
      <c r="K644">
        <v>2237</v>
      </c>
      <c r="L644" t="s">
        <v>675</v>
      </c>
      <c r="M644" t="s">
        <v>679</v>
      </c>
      <c r="N644" t="s">
        <v>681</v>
      </c>
      <c r="O644" t="s">
        <v>688</v>
      </c>
      <c r="P644" t="s">
        <v>698</v>
      </c>
      <c r="Q644" s="6">
        <f>marketingdata[[#This Row],[Clicks]]/marketingdata[[#This Row],[Impressions]]</f>
        <v>3.0058994287854669E-2</v>
      </c>
      <c r="R644" s="6">
        <f>marketingdata[[#This Row],[Conversions]]/marketingdata[[#This Row],[Leads]]</f>
        <v>0.32608695652173914</v>
      </c>
      <c r="S644">
        <f>marketingdata[[#This Row],[Ad_Spend (£)]]/marketingdata[[#This Row],[Leads]]</f>
        <v>4.2402173913043484</v>
      </c>
      <c r="T644">
        <f>marketingdata[[#This Row],[Revenue (£)]]/marketingdata[[#This Row],[Ad_Spend (£)]]</f>
        <v>11.468854139964112</v>
      </c>
      <c r="U644" t="str">
        <f>TEXT(marketingdata[[#This Row],[Date]],"mmm")</f>
        <v>Apr</v>
      </c>
    </row>
    <row r="645" spans="1:21" x14ac:dyDescent="0.3">
      <c r="A645" s="2">
        <v>45791</v>
      </c>
      <c r="B645" t="s">
        <v>20</v>
      </c>
      <c r="C645" t="s">
        <v>192</v>
      </c>
      <c r="D645" t="s">
        <v>654</v>
      </c>
      <c r="E645" t="s">
        <v>662</v>
      </c>
      <c r="F645">
        <v>260.26</v>
      </c>
      <c r="G645">
        <v>15561</v>
      </c>
      <c r="H645">
        <v>724</v>
      </c>
      <c r="I645">
        <v>47</v>
      </c>
      <c r="J645">
        <v>11</v>
      </c>
      <c r="K645">
        <v>531.03</v>
      </c>
      <c r="L645" t="s">
        <v>673</v>
      </c>
      <c r="M645" t="s">
        <v>679</v>
      </c>
      <c r="N645" t="s">
        <v>681</v>
      </c>
      <c r="O645" t="s">
        <v>693</v>
      </c>
      <c r="P645" t="s">
        <v>698</v>
      </c>
      <c r="Q645" s="6">
        <f>marketingdata[[#This Row],[Clicks]]/marketingdata[[#This Row],[Impressions]]</f>
        <v>4.6526572842362314E-2</v>
      </c>
      <c r="R645" s="6">
        <f>marketingdata[[#This Row],[Conversions]]/marketingdata[[#This Row],[Leads]]</f>
        <v>0.23404255319148937</v>
      </c>
      <c r="S645">
        <f>marketingdata[[#This Row],[Ad_Spend (£)]]/marketingdata[[#This Row],[Leads]]</f>
        <v>5.5374468085106381</v>
      </c>
      <c r="T645">
        <f>marketingdata[[#This Row],[Revenue (£)]]/marketingdata[[#This Row],[Ad_Spend (£)]]</f>
        <v>2.0403826942288479</v>
      </c>
      <c r="U645" t="str">
        <f>TEXT(marketingdata[[#This Row],[Date]],"mmm")</f>
        <v>May</v>
      </c>
    </row>
    <row r="646" spans="1:21" x14ac:dyDescent="0.3">
      <c r="A646" s="2">
        <v>45799</v>
      </c>
      <c r="B646" t="s">
        <v>21</v>
      </c>
      <c r="C646" t="s">
        <v>648</v>
      </c>
      <c r="D646" t="s">
        <v>655</v>
      </c>
      <c r="E646" t="s">
        <v>660</v>
      </c>
      <c r="F646">
        <v>128.91999999999999</v>
      </c>
      <c r="G646">
        <v>24512</v>
      </c>
      <c r="H646">
        <v>2112</v>
      </c>
      <c r="I646">
        <v>13</v>
      </c>
      <c r="J646">
        <v>2</v>
      </c>
      <c r="K646">
        <v>369.89</v>
      </c>
      <c r="L646" t="s">
        <v>672</v>
      </c>
      <c r="M646" t="s">
        <v>678</v>
      </c>
      <c r="N646" t="s">
        <v>683</v>
      </c>
      <c r="O646" t="s">
        <v>693</v>
      </c>
      <c r="P646" t="s">
        <v>696</v>
      </c>
      <c r="Q646" s="6">
        <f>marketingdata[[#This Row],[Clicks]]/marketingdata[[#This Row],[Impressions]]</f>
        <v>8.6161879895561358E-2</v>
      </c>
      <c r="R646" s="6">
        <f>marketingdata[[#This Row],[Conversions]]/marketingdata[[#This Row],[Leads]]</f>
        <v>0.15384615384615385</v>
      </c>
      <c r="S646">
        <f>marketingdata[[#This Row],[Ad_Spend (£)]]/marketingdata[[#This Row],[Leads]]</f>
        <v>9.9169230769230765</v>
      </c>
      <c r="T646">
        <f>marketingdata[[#This Row],[Revenue (£)]]/marketingdata[[#This Row],[Ad_Spend (£)]]</f>
        <v>2.8691436549798328</v>
      </c>
      <c r="U646" t="str">
        <f>TEXT(marketingdata[[#This Row],[Date]],"mmm")</f>
        <v>May</v>
      </c>
    </row>
    <row r="647" spans="1:21" x14ac:dyDescent="0.3">
      <c r="A647" s="2">
        <v>45820</v>
      </c>
      <c r="B647" t="s">
        <v>20</v>
      </c>
      <c r="C647" t="s">
        <v>649</v>
      </c>
      <c r="D647" t="s">
        <v>654</v>
      </c>
      <c r="E647" t="s">
        <v>669</v>
      </c>
      <c r="F647">
        <v>30.58</v>
      </c>
      <c r="G647">
        <v>10528</v>
      </c>
      <c r="H647">
        <v>235</v>
      </c>
      <c r="I647">
        <v>35</v>
      </c>
      <c r="J647">
        <v>28</v>
      </c>
      <c r="K647">
        <v>5301.56</v>
      </c>
      <c r="L647" t="s">
        <v>673</v>
      </c>
      <c r="M647" t="s">
        <v>676</v>
      </c>
      <c r="N647" t="s">
        <v>683</v>
      </c>
      <c r="O647" t="s">
        <v>687</v>
      </c>
      <c r="P647" t="s">
        <v>695</v>
      </c>
      <c r="Q647" s="6">
        <f>marketingdata[[#This Row],[Clicks]]/marketingdata[[#This Row],[Impressions]]</f>
        <v>2.2321428571428572E-2</v>
      </c>
      <c r="R647" s="6">
        <f>marketingdata[[#This Row],[Conversions]]/marketingdata[[#This Row],[Leads]]</f>
        <v>0.8</v>
      </c>
      <c r="S647">
        <f>marketingdata[[#This Row],[Ad_Spend (£)]]/marketingdata[[#This Row],[Leads]]</f>
        <v>0.87371428571428567</v>
      </c>
      <c r="T647">
        <f>marketingdata[[#This Row],[Revenue (£)]]/marketingdata[[#This Row],[Ad_Spend (£)]]</f>
        <v>173.36690647482015</v>
      </c>
      <c r="U647" t="str">
        <f>TEXT(marketingdata[[#This Row],[Date]],"mmm")</f>
        <v>Jun</v>
      </c>
    </row>
    <row r="648" spans="1:21" x14ac:dyDescent="0.3">
      <c r="A648" s="2">
        <v>45809</v>
      </c>
      <c r="B648" t="s">
        <v>23</v>
      </c>
      <c r="C648" t="s">
        <v>650</v>
      </c>
      <c r="D648" t="s">
        <v>655</v>
      </c>
      <c r="E648" t="s">
        <v>663</v>
      </c>
      <c r="F648">
        <v>100.37</v>
      </c>
      <c r="G648">
        <v>10232</v>
      </c>
      <c r="H648">
        <v>555</v>
      </c>
      <c r="I648">
        <v>21</v>
      </c>
      <c r="J648">
        <v>17</v>
      </c>
      <c r="K648">
        <v>566.96</v>
      </c>
      <c r="L648" t="s">
        <v>674</v>
      </c>
      <c r="M648" t="s">
        <v>680</v>
      </c>
      <c r="N648" t="s">
        <v>682</v>
      </c>
      <c r="O648" t="s">
        <v>694</v>
      </c>
      <c r="P648" t="s">
        <v>695</v>
      </c>
      <c r="Q648" s="6">
        <f>marketingdata[[#This Row],[Clicks]]/marketingdata[[#This Row],[Impressions]]</f>
        <v>5.4241594996090693E-2</v>
      </c>
      <c r="R648" s="6">
        <f>marketingdata[[#This Row],[Conversions]]/marketingdata[[#This Row],[Leads]]</f>
        <v>0.80952380952380953</v>
      </c>
      <c r="S648">
        <f>marketingdata[[#This Row],[Ad_Spend (£)]]/marketingdata[[#This Row],[Leads]]</f>
        <v>4.77952380952381</v>
      </c>
      <c r="T648">
        <f>marketingdata[[#This Row],[Revenue (£)]]/marketingdata[[#This Row],[Ad_Spend (£)]]</f>
        <v>5.6486998107004087</v>
      </c>
      <c r="U648" t="str">
        <f>TEXT(marketingdata[[#This Row],[Date]],"mmm")</f>
        <v>Jun</v>
      </c>
    </row>
    <row r="649" spans="1:21" x14ac:dyDescent="0.3">
      <c r="A649" s="2">
        <v>45803</v>
      </c>
      <c r="B649" t="s">
        <v>21</v>
      </c>
      <c r="C649" t="s">
        <v>651</v>
      </c>
      <c r="D649" t="s">
        <v>655</v>
      </c>
      <c r="E649" t="s">
        <v>662</v>
      </c>
      <c r="F649">
        <v>161.75</v>
      </c>
      <c r="G649">
        <v>5036</v>
      </c>
      <c r="H649">
        <v>119</v>
      </c>
      <c r="I649">
        <v>44</v>
      </c>
      <c r="J649">
        <v>18</v>
      </c>
      <c r="K649">
        <v>2587.5700000000002</v>
      </c>
      <c r="L649" t="s">
        <v>675</v>
      </c>
      <c r="M649" t="s">
        <v>679</v>
      </c>
      <c r="N649" t="s">
        <v>681</v>
      </c>
      <c r="O649" t="s">
        <v>690</v>
      </c>
      <c r="P649" t="s">
        <v>699</v>
      </c>
      <c r="Q649" s="6">
        <f>marketingdata[[#This Row],[Clicks]]/marketingdata[[#This Row],[Impressions]]</f>
        <v>2.3629864972200158E-2</v>
      </c>
      <c r="R649" s="6">
        <f>marketingdata[[#This Row],[Conversions]]/marketingdata[[#This Row],[Leads]]</f>
        <v>0.40909090909090912</v>
      </c>
      <c r="S649">
        <f>marketingdata[[#This Row],[Ad_Spend (£)]]/marketingdata[[#This Row],[Leads]]</f>
        <v>3.6761363636363638</v>
      </c>
      <c r="T649">
        <f>marketingdata[[#This Row],[Revenue (£)]]/marketingdata[[#This Row],[Ad_Spend (£)]]</f>
        <v>15.997341576506956</v>
      </c>
      <c r="U649" t="str">
        <f>TEXT(marketingdata[[#This Row],[Date]],"mmm")</f>
        <v>May</v>
      </c>
    </row>
    <row r="650" spans="1:21" x14ac:dyDescent="0.3">
      <c r="A650" s="2">
        <v>45789</v>
      </c>
      <c r="B650" t="s">
        <v>21</v>
      </c>
      <c r="C650" t="s">
        <v>652</v>
      </c>
      <c r="D650" t="s">
        <v>654</v>
      </c>
      <c r="E650" t="s">
        <v>656</v>
      </c>
      <c r="F650">
        <v>234.18</v>
      </c>
      <c r="G650">
        <v>9388</v>
      </c>
      <c r="H650">
        <v>812</v>
      </c>
      <c r="I650">
        <v>16</v>
      </c>
      <c r="J650">
        <v>15</v>
      </c>
      <c r="K650">
        <v>1643.38</v>
      </c>
      <c r="L650" t="s">
        <v>673</v>
      </c>
      <c r="M650" t="s">
        <v>676</v>
      </c>
      <c r="N650" t="s">
        <v>681</v>
      </c>
      <c r="O650" t="s">
        <v>692</v>
      </c>
      <c r="P650" t="s">
        <v>696</v>
      </c>
      <c r="Q650" s="6">
        <f>marketingdata[[#This Row],[Clicks]]/marketingdata[[#This Row],[Impressions]]</f>
        <v>8.6493395824456754E-2</v>
      </c>
      <c r="R650" s="6">
        <f>marketingdata[[#This Row],[Conversions]]/marketingdata[[#This Row],[Leads]]</f>
        <v>0.9375</v>
      </c>
      <c r="S650">
        <f>marketingdata[[#This Row],[Ad_Spend (£)]]/marketingdata[[#This Row],[Leads]]</f>
        <v>14.63625</v>
      </c>
      <c r="T650">
        <f>marketingdata[[#This Row],[Revenue (£)]]/marketingdata[[#This Row],[Ad_Spend (£)]]</f>
        <v>7.0175933042958407</v>
      </c>
      <c r="U650" t="str">
        <f>TEXT(marketingdata[[#This Row],[Date]],"mmm")</f>
        <v>May</v>
      </c>
    </row>
    <row r="651" spans="1:21" x14ac:dyDescent="0.3">
      <c r="A651" s="2">
        <v>45811</v>
      </c>
      <c r="B651" t="s">
        <v>24</v>
      </c>
      <c r="C651" t="s">
        <v>653</v>
      </c>
      <c r="D651" t="s">
        <v>655</v>
      </c>
      <c r="E651" t="s">
        <v>667</v>
      </c>
      <c r="F651">
        <v>176.81</v>
      </c>
      <c r="G651">
        <v>15295</v>
      </c>
      <c r="H651">
        <v>564</v>
      </c>
      <c r="I651">
        <v>47</v>
      </c>
      <c r="J651">
        <v>23</v>
      </c>
      <c r="K651">
        <v>1836.56</v>
      </c>
      <c r="L651" t="s">
        <v>673</v>
      </c>
      <c r="M651" t="s">
        <v>677</v>
      </c>
      <c r="N651" t="s">
        <v>683</v>
      </c>
      <c r="O651" t="s">
        <v>687</v>
      </c>
      <c r="P651" t="s">
        <v>696</v>
      </c>
      <c r="Q651" s="6">
        <f>marketingdata[[#This Row],[Clicks]]/marketingdata[[#This Row],[Impressions]]</f>
        <v>3.6874795684864334E-2</v>
      </c>
      <c r="R651" s="6">
        <f>marketingdata[[#This Row],[Conversions]]/marketingdata[[#This Row],[Leads]]</f>
        <v>0.48936170212765956</v>
      </c>
      <c r="S651">
        <f>marketingdata[[#This Row],[Ad_Spend (£)]]/marketingdata[[#This Row],[Leads]]</f>
        <v>3.7619148936170212</v>
      </c>
      <c r="T651">
        <f>marketingdata[[#This Row],[Revenue (£)]]/marketingdata[[#This Row],[Ad_Spend (£)]]</f>
        <v>10.387195294383801</v>
      </c>
      <c r="U651" t="str">
        <f>TEXT(marketingdata[[#This Row],[Date]],"mmm")</f>
        <v>Jun</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D7809E-BD39-4E11-9060-87548BBDE7A4}">
  <dimension ref="C3:C7"/>
  <sheetViews>
    <sheetView workbookViewId="0">
      <selection activeCell="C12" sqref="C12"/>
    </sheetView>
  </sheetViews>
  <sheetFormatPr defaultRowHeight="14.4" x14ac:dyDescent="0.3"/>
  <sheetData>
    <row r="3" spans="3:3" x14ac:dyDescent="0.3">
      <c r="C3" t="s">
        <v>711</v>
      </c>
    </row>
    <row r="4" spans="3:3" x14ac:dyDescent="0.3">
      <c r="C4" t="s">
        <v>712</v>
      </c>
    </row>
    <row r="5" spans="3:3" x14ac:dyDescent="0.3">
      <c r="C5" t="s">
        <v>713</v>
      </c>
    </row>
    <row r="6" spans="3:3" x14ac:dyDescent="0.3">
      <c r="C6" t="s">
        <v>714</v>
      </c>
    </row>
    <row r="7" spans="3:3" x14ac:dyDescent="0.3">
      <c r="C7" t="s">
        <v>715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651"/>
  <sheetViews>
    <sheetView topLeftCell="B1" workbookViewId="0">
      <selection activeCell="E25" sqref="E25"/>
    </sheetView>
  </sheetViews>
  <sheetFormatPr defaultRowHeight="14.4" x14ac:dyDescent="0.3"/>
  <cols>
    <col min="1" max="1" width="10.33203125" bestFit="1" customWidth="1"/>
    <col min="2" max="2" width="13.5546875" bestFit="1" customWidth="1"/>
    <col min="3" max="3" width="12.21875" bestFit="1" customWidth="1"/>
    <col min="4" max="4" width="10.109375" bestFit="1" customWidth="1"/>
    <col min="5" max="5" width="25.21875" bestFit="1" customWidth="1"/>
    <col min="6" max="6" width="12.44140625" bestFit="1" customWidth="1"/>
    <col min="7" max="7" width="11" bestFit="1" customWidth="1"/>
    <col min="8" max="8" width="5.6640625" bestFit="1" customWidth="1"/>
    <col min="9" max="9" width="5.77734375" bestFit="1" customWidth="1"/>
    <col min="10" max="10" width="11.21875" bestFit="1" customWidth="1"/>
    <col min="11" max="11" width="11.109375" bestFit="1" customWidth="1"/>
    <col min="12" max="12" width="10.6640625" bestFit="1" customWidth="1"/>
    <col min="13" max="13" width="17.5546875" bestFit="1" customWidth="1"/>
    <col min="14" max="14" width="9.88671875" bestFit="1" customWidth="1"/>
    <col min="15" max="15" width="12.77734375" bestFit="1" customWidth="1"/>
    <col min="16" max="16" width="15.21875" bestFit="1" customWidth="1"/>
    <col min="17" max="17" width="5" bestFit="1" customWidth="1"/>
    <col min="18" max="19" width="6" bestFit="1" customWidth="1"/>
    <col min="20" max="20" width="7" bestFit="1" customWidth="1"/>
  </cols>
  <sheetData>
    <row r="1" spans="1:20" x14ac:dyDescent="0.3">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row>
    <row r="2" spans="1:20" x14ac:dyDescent="0.3">
      <c r="A2" s="2">
        <v>45808</v>
      </c>
      <c r="B2" t="s">
        <v>20</v>
      </c>
      <c r="C2" t="s">
        <v>25</v>
      </c>
      <c r="D2" t="s">
        <v>654</v>
      </c>
      <c r="E2" t="s">
        <v>656</v>
      </c>
      <c r="F2">
        <v>52.67</v>
      </c>
      <c r="G2">
        <v>9475</v>
      </c>
      <c r="H2">
        <v>595</v>
      </c>
      <c r="I2">
        <v>32</v>
      </c>
      <c r="J2">
        <v>17</v>
      </c>
      <c r="K2">
        <v>1966.7</v>
      </c>
      <c r="L2" t="s">
        <v>671</v>
      </c>
      <c r="M2" t="s">
        <v>676</v>
      </c>
      <c r="N2" t="s">
        <v>681</v>
      </c>
      <c r="O2" t="s">
        <v>685</v>
      </c>
      <c r="P2" t="s">
        <v>695</v>
      </c>
      <c r="Q2">
        <v>6.28</v>
      </c>
      <c r="R2">
        <v>2.86</v>
      </c>
      <c r="S2">
        <v>1.65</v>
      </c>
      <c r="T2">
        <v>37.340000000000003</v>
      </c>
    </row>
    <row r="3" spans="1:20" x14ac:dyDescent="0.3">
      <c r="A3" s="2">
        <v>45834</v>
      </c>
      <c r="B3" t="s">
        <v>20</v>
      </c>
      <c r="C3" t="s">
        <v>26</v>
      </c>
      <c r="D3" t="s">
        <v>654</v>
      </c>
      <c r="E3" t="s">
        <v>657</v>
      </c>
      <c r="F3">
        <v>67.459999999999994</v>
      </c>
      <c r="G3">
        <v>18792</v>
      </c>
      <c r="H3">
        <v>902</v>
      </c>
      <c r="I3">
        <v>13</v>
      </c>
      <c r="J3">
        <v>8</v>
      </c>
      <c r="K3">
        <v>1476.95</v>
      </c>
      <c r="L3" t="s">
        <v>672</v>
      </c>
      <c r="M3" t="s">
        <v>677</v>
      </c>
      <c r="N3" t="s">
        <v>681</v>
      </c>
      <c r="O3" t="s">
        <v>686</v>
      </c>
      <c r="P3" t="s">
        <v>695</v>
      </c>
      <c r="Q3">
        <v>4.8</v>
      </c>
      <c r="R3">
        <v>0.89</v>
      </c>
      <c r="S3">
        <v>5.19</v>
      </c>
      <c r="T3">
        <v>21.89</v>
      </c>
    </row>
    <row r="4" spans="1:20" x14ac:dyDescent="0.3">
      <c r="A4" s="2">
        <v>45800</v>
      </c>
      <c r="B4" t="s">
        <v>21</v>
      </c>
      <c r="C4" t="s">
        <v>27</v>
      </c>
      <c r="D4" t="s">
        <v>654</v>
      </c>
      <c r="E4" t="s">
        <v>658</v>
      </c>
      <c r="F4">
        <v>292.8</v>
      </c>
      <c r="G4">
        <v>26337</v>
      </c>
      <c r="H4">
        <v>1447</v>
      </c>
      <c r="I4">
        <v>46</v>
      </c>
      <c r="J4">
        <v>43</v>
      </c>
      <c r="K4">
        <v>7290.98</v>
      </c>
      <c r="L4" t="s">
        <v>672</v>
      </c>
      <c r="M4" t="s">
        <v>678</v>
      </c>
      <c r="N4" t="s">
        <v>682</v>
      </c>
      <c r="O4" t="s">
        <v>687</v>
      </c>
      <c r="P4" t="s">
        <v>696</v>
      </c>
      <c r="Q4">
        <v>5.49</v>
      </c>
      <c r="R4">
        <v>2.97</v>
      </c>
      <c r="S4">
        <v>6.37</v>
      </c>
      <c r="T4">
        <v>24.9</v>
      </c>
    </row>
    <row r="5" spans="1:20" x14ac:dyDescent="0.3">
      <c r="A5" s="2">
        <v>45835</v>
      </c>
      <c r="B5" t="s">
        <v>20</v>
      </c>
      <c r="C5" t="s">
        <v>28</v>
      </c>
      <c r="D5" t="s">
        <v>655</v>
      </c>
      <c r="E5" t="s">
        <v>656</v>
      </c>
      <c r="F5">
        <v>166.4</v>
      </c>
      <c r="G5">
        <v>25976</v>
      </c>
      <c r="H5">
        <v>76</v>
      </c>
      <c r="I5">
        <v>22</v>
      </c>
      <c r="J5">
        <v>1</v>
      </c>
      <c r="K5">
        <v>163.44</v>
      </c>
      <c r="L5" t="s">
        <v>673</v>
      </c>
      <c r="M5" t="s">
        <v>676</v>
      </c>
      <c r="N5" t="s">
        <v>683</v>
      </c>
      <c r="O5" t="s">
        <v>688</v>
      </c>
      <c r="P5" t="s">
        <v>697</v>
      </c>
      <c r="Q5">
        <v>0.28999999999999998</v>
      </c>
      <c r="R5">
        <v>1.32</v>
      </c>
      <c r="S5">
        <v>7.56</v>
      </c>
      <c r="T5">
        <v>0.98</v>
      </c>
    </row>
    <row r="6" spans="1:20" x14ac:dyDescent="0.3">
      <c r="A6" s="2">
        <v>45792</v>
      </c>
      <c r="B6" t="s">
        <v>22</v>
      </c>
      <c r="C6" t="s">
        <v>29</v>
      </c>
      <c r="D6" t="s">
        <v>655</v>
      </c>
      <c r="E6" t="s">
        <v>659</v>
      </c>
      <c r="F6">
        <v>246.04</v>
      </c>
      <c r="G6">
        <v>9097</v>
      </c>
      <c r="H6">
        <v>68</v>
      </c>
      <c r="I6">
        <v>16</v>
      </c>
      <c r="J6">
        <v>16</v>
      </c>
      <c r="K6">
        <v>1939</v>
      </c>
      <c r="L6" t="s">
        <v>673</v>
      </c>
      <c r="M6" t="s">
        <v>679</v>
      </c>
      <c r="N6" t="s">
        <v>684</v>
      </c>
      <c r="O6" t="s">
        <v>687</v>
      </c>
      <c r="P6" t="s">
        <v>695</v>
      </c>
      <c r="Q6">
        <v>0.75</v>
      </c>
      <c r="R6">
        <v>23.53</v>
      </c>
      <c r="S6">
        <v>15.38</v>
      </c>
      <c r="T6">
        <v>7.88</v>
      </c>
    </row>
    <row r="7" spans="1:20" x14ac:dyDescent="0.3">
      <c r="A7" s="2">
        <v>45770</v>
      </c>
      <c r="B7" t="s">
        <v>23</v>
      </c>
      <c r="C7" t="s">
        <v>30</v>
      </c>
      <c r="D7" t="s">
        <v>654</v>
      </c>
      <c r="E7" t="s">
        <v>660</v>
      </c>
      <c r="F7">
        <v>32.270000000000003</v>
      </c>
      <c r="G7">
        <v>23457</v>
      </c>
      <c r="H7">
        <v>969</v>
      </c>
      <c r="I7">
        <v>34</v>
      </c>
      <c r="J7">
        <v>20</v>
      </c>
      <c r="K7">
        <v>1849.4</v>
      </c>
      <c r="L7" t="s">
        <v>674</v>
      </c>
      <c r="M7" t="s">
        <v>678</v>
      </c>
      <c r="N7" t="s">
        <v>681</v>
      </c>
      <c r="O7" t="s">
        <v>689</v>
      </c>
      <c r="P7" t="s">
        <v>698</v>
      </c>
      <c r="Q7">
        <v>4.13</v>
      </c>
      <c r="R7">
        <v>2.06</v>
      </c>
      <c r="S7">
        <v>0.95</v>
      </c>
      <c r="T7">
        <v>57.31</v>
      </c>
    </row>
    <row r="8" spans="1:20" x14ac:dyDescent="0.3">
      <c r="A8" s="2">
        <v>45805</v>
      </c>
      <c r="B8" t="s">
        <v>24</v>
      </c>
      <c r="C8" t="s">
        <v>31</v>
      </c>
      <c r="D8" t="s">
        <v>654</v>
      </c>
      <c r="E8" t="s">
        <v>659</v>
      </c>
      <c r="F8">
        <v>167.11</v>
      </c>
      <c r="G8">
        <v>13516</v>
      </c>
      <c r="H8">
        <v>1241</v>
      </c>
      <c r="I8">
        <v>32</v>
      </c>
      <c r="J8">
        <v>2</v>
      </c>
      <c r="K8">
        <v>378.99</v>
      </c>
      <c r="L8" t="s">
        <v>671</v>
      </c>
      <c r="M8" t="s">
        <v>679</v>
      </c>
      <c r="N8" t="s">
        <v>682</v>
      </c>
      <c r="O8" t="s">
        <v>690</v>
      </c>
      <c r="P8" t="s">
        <v>698</v>
      </c>
      <c r="Q8">
        <v>9.18</v>
      </c>
      <c r="R8">
        <v>0.16</v>
      </c>
      <c r="S8">
        <v>5.22</v>
      </c>
      <c r="T8">
        <v>2.27</v>
      </c>
    </row>
    <row r="9" spans="1:20" x14ac:dyDescent="0.3">
      <c r="A9" s="2">
        <v>45770</v>
      </c>
      <c r="B9" t="s">
        <v>24</v>
      </c>
      <c r="C9" t="s">
        <v>32</v>
      </c>
      <c r="D9" t="s">
        <v>654</v>
      </c>
      <c r="E9" t="s">
        <v>661</v>
      </c>
      <c r="F9">
        <v>272.88</v>
      </c>
      <c r="G9">
        <v>7135</v>
      </c>
      <c r="H9">
        <v>487</v>
      </c>
      <c r="I9">
        <v>33</v>
      </c>
      <c r="J9">
        <v>25</v>
      </c>
      <c r="K9">
        <v>4189.22</v>
      </c>
      <c r="L9" t="s">
        <v>672</v>
      </c>
      <c r="M9" t="s">
        <v>677</v>
      </c>
      <c r="N9" t="s">
        <v>684</v>
      </c>
      <c r="O9" t="s">
        <v>691</v>
      </c>
      <c r="P9" t="s">
        <v>699</v>
      </c>
      <c r="Q9">
        <v>6.83</v>
      </c>
      <c r="R9">
        <v>5.13</v>
      </c>
      <c r="S9">
        <v>8.27</v>
      </c>
      <c r="T9">
        <v>15.35</v>
      </c>
    </row>
    <row r="10" spans="1:20" x14ac:dyDescent="0.3">
      <c r="A10" s="2">
        <v>45821</v>
      </c>
      <c r="B10" t="s">
        <v>20</v>
      </c>
      <c r="C10" t="s">
        <v>33</v>
      </c>
      <c r="D10" t="s">
        <v>654</v>
      </c>
      <c r="E10" t="s">
        <v>662</v>
      </c>
      <c r="F10">
        <v>152.63999999999999</v>
      </c>
      <c r="G10">
        <v>12338</v>
      </c>
      <c r="H10">
        <v>770</v>
      </c>
      <c r="I10">
        <v>10</v>
      </c>
      <c r="J10">
        <v>0</v>
      </c>
      <c r="K10">
        <v>0</v>
      </c>
      <c r="L10" t="s">
        <v>672</v>
      </c>
      <c r="M10" t="s">
        <v>679</v>
      </c>
      <c r="N10" t="s">
        <v>683</v>
      </c>
      <c r="O10" t="s">
        <v>692</v>
      </c>
      <c r="P10" t="s">
        <v>696</v>
      </c>
      <c r="Q10">
        <v>6.24</v>
      </c>
      <c r="R10">
        <v>0</v>
      </c>
      <c r="S10">
        <v>15.26</v>
      </c>
      <c r="T10">
        <v>0</v>
      </c>
    </row>
    <row r="11" spans="1:20" x14ac:dyDescent="0.3">
      <c r="A11" s="2">
        <v>45756</v>
      </c>
      <c r="B11" t="s">
        <v>24</v>
      </c>
      <c r="C11" t="s">
        <v>34</v>
      </c>
      <c r="D11" t="s">
        <v>655</v>
      </c>
      <c r="E11" t="s">
        <v>663</v>
      </c>
      <c r="F11">
        <v>194.76</v>
      </c>
      <c r="G11">
        <v>2214</v>
      </c>
      <c r="H11">
        <v>167</v>
      </c>
      <c r="I11">
        <v>41</v>
      </c>
      <c r="J11">
        <v>24</v>
      </c>
      <c r="K11">
        <v>2472.63</v>
      </c>
      <c r="L11" t="s">
        <v>671</v>
      </c>
      <c r="M11" t="s">
        <v>680</v>
      </c>
      <c r="N11" t="s">
        <v>682</v>
      </c>
      <c r="O11" t="s">
        <v>692</v>
      </c>
      <c r="P11" t="s">
        <v>699</v>
      </c>
      <c r="Q11">
        <v>7.54</v>
      </c>
      <c r="R11">
        <v>14.37</v>
      </c>
      <c r="S11">
        <v>4.75</v>
      </c>
      <c r="T11">
        <v>12.7</v>
      </c>
    </row>
    <row r="12" spans="1:20" x14ac:dyDescent="0.3">
      <c r="A12" s="2">
        <v>45808</v>
      </c>
      <c r="B12" t="s">
        <v>20</v>
      </c>
      <c r="C12" t="s">
        <v>35</v>
      </c>
      <c r="D12" t="s">
        <v>654</v>
      </c>
      <c r="E12" t="s">
        <v>664</v>
      </c>
      <c r="F12">
        <v>294.36</v>
      </c>
      <c r="G12">
        <v>24908</v>
      </c>
      <c r="H12">
        <v>2373</v>
      </c>
      <c r="I12">
        <v>33</v>
      </c>
      <c r="J12">
        <v>33</v>
      </c>
      <c r="K12">
        <v>6350.32</v>
      </c>
      <c r="L12" t="s">
        <v>672</v>
      </c>
      <c r="M12" t="s">
        <v>678</v>
      </c>
      <c r="N12" t="s">
        <v>682</v>
      </c>
      <c r="O12" t="s">
        <v>688</v>
      </c>
      <c r="P12" t="s">
        <v>696</v>
      </c>
      <c r="Q12">
        <v>9.5299999999999994</v>
      </c>
      <c r="R12">
        <v>1.39</v>
      </c>
      <c r="S12">
        <v>8.92</v>
      </c>
      <c r="T12">
        <v>21.57</v>
      </c>
    </row>
    <row r="13" spans="1:20" x14ac:dyDescent="0.3">
      <c r="A13" s="2">
        <v>45783</v>
      </c>
      <c r="B13" t="s">
        <v>20</v>
      </c>
      <c r="C13" t="s">
        <v>36</v>
      </c>
      <c r="D13" t="s">
        <v>654</v>
      </c>
      <c r="E13" t="s">
        <v>660</v>
      </c>
      <c r="F13">
        <v>22.85</v>
      </c>
      <c r="G13">
        <v>11587</v>
      </c>
      <c r="H13">
        <v>714</v>
      </c>
      <c r="I13">
        <v>48</v>
      </c>
      <c r="J13">
        <v>36</v>
      </c>
      <c r="K13">
        <v>3514.42</v>
      </c>
      <c r="L13" t="s">
        <v>674</v>
      </c>
      <c r="M13" t="s">
        <v>678</v>
      </c>
      <c r="N13" t="s">
        <v>681</v>
      </c>
      <c r="O13" t="s">
        <v>689</v>
      </c>
      <c r="P13" t="s">
        <v>698</v>
      </c>
      <c r="Q13">
        <v>6.16</v>
      </c>
      <c r="R13">
        <v>5.04</v>
      </c>
      <c r="S13">
        <v>0.48</v>
      </c>
      <c r="T13">
        <v>153.80000000000001</v>
      </c>
    </row>
    <row r="14" spans="1:20" x14ac:dyDescent="0.3">
      <c r="A14" s="2">
        <v>45803</v>
      </c>
      <c r="B14" t="s">
        <v>22</v>
      </c>
      <c r="C14" t="s">
        <v>37</v>
      </c>
      <c r="D14" t="s">
        <v>655</v>
      </c>
      <c r="E14" t="s">
        <v>658</v>
      </c>
      <c r="F14">
        <v>224.18</v>
      </c>
      <c r="G14">
        <v>4905</v>
      </c>
      <c r="H14">
        <v>158</v>
      </c>
      <c r="I14">
        <v>30</v>
      </c>
      <c r="J14">
        <v>2</v>
      </c>
      <c r="K14">
        <v>89.73</v>
      </c>
      <c r="L14" t="s">
        <v>674</v>
      </c>
      <c r="M14" t="s">
        <v>678</v>
      </c>
      <c r="N14" t="s">
        <v>682</v>
      </c>
      <c r="O14" t="s">
        <v>687</v>
      </c>
      <c r="P14" t="s">
        <v>697</v>
      </c>
      <c r="Q14">
        <v>3.22</v>
      </c>
      <c r="R14">
        <v>1.27</v>
      </c>
      <c r="S14">
        <v>7.47</v>
      </c>
      <c r="T14">
        <v>0.4</v>
      </c>
    </row>
    <row r="15" spans="1:20" x14ac:dyDescent="0.3">
      <c r="A15" s="2">
        <v>45807</v>
      </c>
      <c r="B15" t="s">
        <v>21</v>
      </c>
      <c r="C15" t="s">
        <v>38</v>
      </c>
      <c r="D15" t="s">
        <v>654</v>
      </c>
      <c r="E15" t="s">
        <v>661</v>
      </c>
      <c r="F15">
        <v>286.95</v>
      </c>
      <c r="G15">
        <v>21006</v>
      </c>
      <c r="H15">
        <v>146</v>
      </c>
      <c r="I15">
        <v>49</v>
      </c>
      <c r="J15">
        <v>18</v>
      </c>
      <c r="K15">
        <v>1317.73</v>
      </c>
      <c r="L15" t="s">
        <v>675</v>
      </c>
      <c r="M15" t="s">
        <v>677</v>
      </c>
      <c r="N15" t="s">
        <v>682</v>
      </c>
      <c r="O15" t="s">
        <v>690</v>
      </c>
      <c r="P15" t="s">
        <v>695</v>
      </c>
      <c r="Q15">
        <v>0.7</v>
      </c>
      <c r="R15">
        <v>12.33</v>
      </c>
      <c r="S15">
        <v>5.86</v>
      </c>
      <c r="T15">
        <v>4.59</v>
      </c>
    </row>
    <row r="16" spans="1:20" x14ac:dyDescent="0.3">
      <c r="A16" s="2">
        <v>45775</v>
      </c>
      <c r="B16" t="s">
        <v>20</v>
      </c>
      <c r="C16" t="s">
        <v>39</v>
      </c>
      <c r="D16" t="s">
        <v>655</v>
      </c>
      <c r="E16" t="s">
        <v>665</v>
      </c>
      <c r="F16">
        <v>176.14</v>
      </c>
      <c r="G16">
        <v>8657</v>
      </c>
      <c r="H16">
        <v>531</v>
      </c>
      <c r="I16">
        <v>25</v>
      </c>
      <c r="J16">
        <v>17</v>
      </c>
      <c r="K16">
        <v>2954.58</v>
      </c>
      <c r="L16" t="s">
        <v>675</v>
      </c>
      <c r="M16" t="s">
        <v>680</v>
      </c>
      <c r="N16" t="s">
        <v>684</v>
      </c>
      <c r="O16" t="s">
        <v>687</v>
      </c>
      <c r="P16" t="s">
        <v>695</v>
      </c>
      <c r="Q16">
        <v>6.13</v>
      </c>
      <c r="R16">
        <v>3.2</v>
      </c>
      <c r="S16">
        <v>7.05</v>
      </c>
      <c r="T16">
        <v>16.77</v>
      </c>
    </row>
    <row r="17" spans="1:20" x14ac:dyDescent="0.3">
      <c r="A17" s="2">
        <v>45817</v>
      </c>
      <c r="B17" t="s">
        <v>22</v>
      </c>
      <c r="C17" t="s">
        <v>40</v>
      </c>
      <c r="D17" t="s">
        <v>655</v>
      </c>
      <c r="E17" t="s">
        <v>666</v>
      </c>
      <c r="F17">
        <v>103.7</v>
      </c>
      <c r="G17">
        <v>22096</v>
      </c>
      <c r="H17">
        <v>2181</v>
      </c>
      <c r="I17">
        <v>43</v>
      </c>
      <c r="J17">
        <v>7</v>
      </c>
      <c r="K17">
        <v>1076.23</v>
      </c>
      <c r="L17" t="s">
        <v>671</v>
      </c>
      <c r="M17" t="s">
        <v>676</v>
      </c>
      <c r="N17" t="s">
        <v>683</v>
      </c>
      <c r="O17" t="s">
        <v>689</v>
      </c>
      <c r="P17" t="s">
        <v>696</v>
      </c>
      <c r="Q17">
        <v>9.8699999999999992</v>
      </c>
      <c r="R17">
        <v>0.32</v>
      </c>
      <c r="S17">
        <v>2.41</v>
      </c>
      <c r="T17">
        <v>10.38</v>
      </c>
    </row>
    <row r="18" spans="1:20" x14ac:dyDescent="0.3">
      <c r="A18" s="2">
        <v>45771</v>
      </c>
      <c r="B18" t="s">
        <v>24</v>
      </c>
      <c r="C18" t="s">
        <v>41</v>
      </c>
      <c r="D18" t="s">
        <v>655</v>
      </c>
      <c r="E18" t="s">
        <v>666</v>
      </c>
      <c r="F18">
        <v>226.69</v>
      </c>
      <c r="G18">
        <v>25057</v>
      </c>
      <c r="H18">
        <v>1289</v>
      </c>
      <c r="I18">
        <v>40</v>
      </c>
      <c r="J18">
        <v>34</v>
      </c>
      <c r="K18">
        <v>4861.3100000000004</v>
      </c>
      <c r="L18" t="s">
        <v>675</v>
      </c>
      <c r="M18" t="s">
        <v>676</v>
      </c>
      <c r="N18" t="s">
        <v>681</v>
      </c>
      <c r="O18" t="s">
        <v>689</v>
      </c>
      <c r="P18" t="s">
        <v>696</v>
      </c>
      <c r="Q18">
        <v>5.14</v>
      </c>
      <c r="R18">
        <v>2.64</v>
      </c>
      <c r="S18">
        <v>5.67</v>
      </c>
      <c r="T18">
        <v>21.44</v>
      </c>
    </row>
    <row r="19" spans="1:20" x14ac:dyDescent="0.3">
      <c r="A19" s="2">
        <v>45823</v>
      </c>
      <c r="B19" t="s">
        <v>23</v>
      </c>
      <c r="C19" t="s">
        <v>42</v>
      </c>
      <c r="D19" t="s">
        <v>654</v>
      </c>
      <c r="E19" t="s">
        <v>663</v>
      </c>
      <c r="F19">
        <v>112.41</v>
      </c>
      <c r="G19">
        <v>19741</v>
      </c>
      <c r="H19">
        <v>883</v>
      </c>
      <c r="I19">
        <v>46</v>
      </c>
      <c r="J19">
        <v>24</v>
      </c>
      <c r="K19">
        <v>3062.78</v>
      </c>
      <c r="L19" t="s">
        <v>675</v>
      </c>
      <c r="M19" t="s">
        <v>680</v>
      </c>
      <c r="N19" t="s">
        <v>683</v>
      </c>
      <c r="O19" t="s">
        <v>691</v>
      </c>
      <c r="P19" t="s">
        <v>696</v>
      </c>
      <c r="Q19">
        <v>4.47</v>
      </c>
      <c r="R19">
        <v>2.72</v>
      </c>
      <c r="S19">
        <v>2.44</v>
      </c>
      <c r="T19">
        <v>27.25</v>
      </c>
    </row>
    <row r="20" spans="1:20" x14ac:dyDescent="0.3">
      <c r="A20" s="2">
        <v>45826</v>
      </c>
      <c r="B20" t="s">
        <v>22</v>
      </c>
      <c r="C20" t="s">
        <v>43</v>
      </c>
      <c r="D20" t="s">
        <v>655</v>
      </c>
      <c r="E20" t="s">
        <v>656</v>
      </c>
      <c r="F20">
        <v>122.28</v>
      </c>
      <c r="G20">
        <v>17496</v>
      </c>
      <c r="H20">
        <v>365</v>
      </c>
      <c r="I20">
        <v>45</v>
      </c>
      <c r="J20">
        <v>40</v>
      </c>
      <c r="K20">
        <v>1482.49</v>
      </c>
      <c r="L20" t="s">
        <v>675</v>
      </c>
      <c r="M20" t="s">
        <v>676</v>
      </c>
      <c r="N20" t="s">
        <v>683</v>
      </c>
      <c r="O20" t="s">
        <v>685</v>
      </c>
      <c r="P20" t="s">
        <v>695</v>
      </c>
      <c r="Q20">
        <v>2.09</v>
      </c>
      <c r="R20">
        <v>10.96</v>
      </c>
      <c r="S20">
        <v>2.72</v>
      </c>
      <c r="T20">
        <v>12.12</v>
      </c>
    </row>
    <row r="21" spans="1:20" x14ac:dyDescent="0.3">
      <c r="A21" s="2">
        <v>45764</v>
      </c>
      <c r="B21" t="s">
        <v>23</v>
      </c>
      <c r="C21" t="s">
        <v>44</v>
      </c>
      <c r="D21" t="s">
        <v>655</v>
      </c>
      <c r="E21" t="s">
        <v>667</v>
      </c>
      <c r="F21">
        <v>42.04</v>
      </c>
      <c r="G21">
        <v>6071</v>
      </c>
      <c r="H21">
        <v>307</v>
      </c>
      <c r="I21">
        <v>50</v>
      </c>
      <c r="J21">
        <v>11</v>
      </c>
      <c r="K21">
        <v>1944.8</v>
      </c>
      <c r="L21" t="s">
        <v>674</v>
      </c>
      <c r="M21" t="s">
        <v>677</v>
      </c>
      <c r="N21" t="s">
        <v>684</v>
      </c>
      <c r="O21" t="s">
        <v>686</v>
      </c>
      <c r="P21" t="s">
        <v>698</v>
      </c>
      <c r="Q21">
        <v>5.0599999999999996</v>
      </c>
      <c r="R21">
        <v>3.58</v>
      </c>
      <c r="S21">
        <v>0.84</v>
      </c>
      <c r="T21">
        <v>46.26</v>
      </c>
    </row>
    <row r="22" spans="1:20" x14ac:dyDescent="0.3">
      <c r="A22" s="2">
        <v>45786</v>
      </c>
      <c r="B22" t="s">
        <v>20</v>
      </c>
      <c r="C22" t="s">
        <v>45</v>
      </c>
      <c r="D22" t="s">
        <v>654</v>
      </c>
      <c r="E22" t="s">
        <v>667</v>
      </c>
      <c r="F22">
        <v>48.32</v>
      </c>
      <c r="G22">
        <v>8572</v>
      </c>
      <c r="H22">
        <v>341</v>
      </c>
      <c r="I22">
        <v>22</v>
      </c>
      <c r="J22">
        <v>19</v>
      </c>
      <c r="K22">
        <v>2943.1</v>
      </c>
      <c r="L22" t="s">
        <v>672</v>
      </c>
      <c r="M22" t="s">
        <v>677</v>
      </c>
      <c r="N22" t="s">
        <v>684</v>
      </c>
      <c r="O22" t="s">
        <v>692</v>
      </c>
      <c r="P22" t="s">
        <v>696</v>
      </c>
      <c r="Q22">
        <v>3.98</v>
      </c>
      <c r="R22">
        <v>5.57</v>
      </c>
      <c r="S22">
        <v>2.2000000000000002</v>
      </c>
      <c r="T22">
        <v>60.91</v>
      </c>
    </row>
    <row r="23" spans="1:20" x14ac:dyDescent="0.3">
      <c r="A23" s="2">
        <v>45805</v>
      </c>
      <c r="B23" t="s">
        <v>23</v>
      </c>
      <c r="C23" t="s">
        <v>46</v>
      </c>
      <c r="D23" t="s">
        <v>654</v>
      </c>
      <c r="E23" t="s">
        <v>659</v>
      </c>
      <c r="F23">
        <v>122.68</v>
      </c>
      <c r="G23">
        <v>27890</v>
      </c>
      <c r="H23">
        <v>2739</v>
      </c>
      <c r="I23">
        <v>23</v>
      </c>
      <c r="J23">
        <v>17</v>
      </c>
      <c r="K23">
        <v>2733.1</v>
      </c>
      <c r="L23" t="s">
        <v>672</v>
      </c>
      <c r="M23" t="s">
        <v>679</v>
      </c>
      <c r="N23" t="s">
        <v>684</v>
      </c>
      <c r="O23" t="s">
        <v>689</v>
      </c>
      <c r="P23" t="s">
        <v>698</v>
      </c>
      <c r="Q23">
        <v>9.82</v>
      </c>
      <c r="R23">
        <v>0.62</v>
      </c>
      <c r="S23">
        <v>5.33</v>
      </c>
      <c r="T23">
        <v>22.28</v>
      </c>
    </row>
    <row r="24" spans="1:20" x14ac:dyDescent="0.3">
      <c r="A24" s="2">
        <v>45791</v>
      </c>
      <c r="B24" t="s">
        <v>20</v>
      </c>
      <c r="C24" t="s">
        <v>47</v>
      </c>
      <c r="D24" t="s">
        <v>654</v>
      </c>
      <c r="E24" t="s">
        <v>668</v>
      </c>
      <c r="F24">
        <v>96.96</v>
      </c>
      <c r="G24">
        <v>4337</v>
      </c>
      <c r="H24">
        <v>284</v>
      </c>
      <c r="I24">
        <v>15</v>
      </c>
      <c r="J24">
        <v>4</v>
      </c>
      <c r="K24">
        <v>149.4</v>
      </c>
      <c r="L24" t="s">
        <v>671</v>
      </c>
      <c r="M24" t="s">
        <v>680</v>
      </c>
      <c r="N24" t="s">
        <v>681</v>
      </c>
      <c r="O24" t="s">
        <v>691</v>
      </c>
      <c r="P24" t="s">
        <v>699</v>
      </c>
      <c r="Q24">
        <v>6.55</v>
      </c>
      <c r="R24">
        <v>1.41</v>
      </c>
      <c r="S24">
        <v>6.46</v>
      </c>
      <c r="T24">
        <v>1.54</v>
      </c>
    </row>
    <row r="25" spans="1:20" x14ac:dyDescent="0.3">
      <c r="A25" s="2">
        <v>45831</v>
      </c>
      <c r="B25" t="s">
        <v>21</v>
      </c>
      <c r="C25" t="s">
        <v>48</v>
      </c>
      <c r="D25" t="s">
        <v>654</v>
      </c>
      <c r="E25" t="s">
        <v>668</v>
      </c>
      <c r="F25">
        <v>75.05</v>
      </c>
      <c r="G25">
        <v>8824</v>
      </c>
      <c r="H25">
        <v>796</v>
      </c>
      <c r="I25">
        <v>42</v>
      </c>
      <c r="J25">
        <v>32</v>
      </c>
      <c r="K25">
        <v>1708.46</v>
      </c>
      <c r="L25" t="s">
        <v>672</v>
      </c>
      <c r="M25" t="s">
        <v>680</v>
      </c>
      <c r="N25" t="s">
        <v>682</v>
      </c>
      <c r="O25" t="s">
        <v>689</v>
      </c>
      <c r="P25" t="s">
        <v>695</v>
      </c>
      <c r="Q25">
        <v>9.02</v>
      </c>
      <c r="R25">
        <v>4.0199999999999996</v>
      </c>
      <c r="S25">
        <v>1.79</v>
      </c>
      <c r="T25">
        <v>22.76</v>
      </c>
    </row>
    <row r="26" spans="1:20" x14ac:dyDescent="0.3">
      <c r="A26" s="2">
        <v>45815</v>
      </c>
      <c r="B26" t="s">
        <v>22</v>
      </c>
      <c r="C26" t="s">
        <v>49</v>
      </c>
      <c r="D26" t="s">
        <v>654</v>
      </c>
      <c r="E26" t="s">
        <v>661</v>
      </c>
      <c r="F26">
        <v>275.95</v>
      </c>
      <c r="G26">
        <v>11583</v>
      </c>
      <c r="H26">
        <v>326</v>
      </c>
      <c r="I26">
        <v>24</v>
      </c>
      <c r="J26">
        <v>17</v>
      </c>
      <c r="K26">
        <v>1825.3</v>
      </c>
      <c r="L26" t="s">
        <v>674</v>
      </c>
      <c r="M26" t="s">
        <v>677</v>
      </c>
      <c r="N26" t="s">
        <v>683</v>
      </c>
      <c r="O26" t="s">
        <v>693</v>
      </c>
      <c r="P26" t="s">
        <v>697</v>
      </c>
      <c r="Q26">
        <v>2.81</v>
      </c>
      <c r="R26">
        <v>5.21</v>
      </c>
      <c r="S26">
        <v>11.5</v>
      </c>
      <c r="T26">
        <v>6.61</v>
      </c>
    </row>
    <row r="27" spans="1:20" x14ac:dyDescent="0.3">
      <c r="A27" s="2">
        <v>45765</v>
      </c>
      <c r="B27" t="s">
        <v>22</v>
      </c>
      <c r="C27" t="s">
        <v>50</v>
      </c>
      <c r="D27" t="s">
        <v>654</v>
      </c>
      <c r="E27" t="s">
        <v>664</v>
      </c>
      <c r="F27">
        <v>186.42</v>
      </c>
      <c r="G27">
        <v>13146</v>
      </c>
      <c r="H27">
        <v>423</v>
      </c>
      <c r="I27">
        <v>21</v>
      </c>
      <c r="J27">
        <v>14</v>
      </c>
      <c r="K27">
        <v>2180.9299999999998</v>
      </c>
      <c r="L27" t="s">
        <v>673</v>
      </c>
      <c r="M27" t="s">
        <v>678</v>
      </c>
      <c r="N27" t="s">
        <v>681</v>
      </c>
      <c r="O27" t="s">
        <v>693</v>
      </c>
      <c r="P27" t="s">
        <v>695</v>
      </c>
      <c r="Q27">
        <v>3.22</v>
      </c>
      <c r="R27">
        <v>3.31</v>
      </c>
      <c r="S27">
        <v>8.8800000000000008</v>
      </c>
      <c r="T27">
        <v>11.7</v>
      </c>
    </row>
    <row r="28" spans="1:20" x14ac:dyDescent="0.3">
      <c r="A28" s="2">
        <v>45813</v>
      </c>
      <c r="B28" t="s">
        <v>20</v>
      </c>
      <c r="C28" t="s">
        <v>51</v>
      </c>
      <c r="D28" t="s">
        <v>655</v>
      </c>
      <c r="E28" t="s">
        <v>665</v>
      </c>
      <c r="F28">
        <v>104.63</v>
      </c>
      <c r="G28">
        <v>10267</v>
      </c>
      <c r="H28">
        <v>496</v>
      </c>
      <c r="I28">
        <v>25</v>
      </c>
      <c r="J28">
        <v>13</v>
      </c>
      <c r="K28">
        <v>440.8</v>
      </c>
      <c r="L28" t="s">
        <v>673</v>
      </c>
      <c r="M28" t="s">
        <v>680</v>
      </c>
      <c r="N28" t="s">
        <v>682</v>
      </c>
      <c r="O28" t="s">
        <v>690</v>
      </c>
      <c r="P28" t="s">
        <v>696</v>
      </c>
      <c r="Q28">
        <v>4.83</v>
      </c>
      <c r="R28">
        <v>2.62</v>
      </c>
      <c r="S28">
        <v>4.1900000000000004</v>
      </c>
      <c r="T28">
        <v>4.21</v>
      </c>
    </row>
    <row r="29" spans="1:20" x14ac:dyDescent="0.3">
      <c r="A29" s="2">
        <v>45794</v>
      </c>
      <c r="B29" t="s">
        <v>24</v>
      </c>
      <c r="C29" t="s">
        <v>52</v>
      </c>
      <c r="D29" t="s">
        <v>654</v>
      </c>
      <c r="E29" t="s">
        <v>664</v>
      </c>
      <c r="F29">
        <v>67.959999999999994</v>
      </c>
      <c r="G29">
        <v>6232</v>
      </c>
      <c r="H29">
        <v>267</v>
      </c>
      <c r="I29">
        <v>20</v>
      </c>
      <c r="J29">
        <v>16</v>
      </c>
      <c r="K29">
        <v>1894.23</v>
      </c>
      <c r="L29" t="s">
        <v>671</v>
      </c>
      <c r="M29" t="s">
        <v>678</v>
      </c>
      <c r="N29" t="s">
        <v>681</v>
      </c>
      <c r="O29" t="s">
        <v>694</v>
      </c>
      <c r="P29" t="s">
        <v>697</v>
      </c>
      <c r="Q29">
        <v>4.28</v>
      </c>
      <c r="R29">
        <v>5.99</v>
      </c>
      <c r="S29">
        <v>3.4</v>
      </c>
      <c r="T29">
        <v>27.87</v>
      </c>
    </row>
    <row r="30" spans="1:20" x14ac:dyDescent="0.3">
      <c r="A30" s="2">
        <v>45829</v>
      </c>
      <c r="B30" t="s">
        <v>20</v>
      </c>
      <c r="C30" t="s">
        <v>53</v>
      </c>
      <c r="D30" t="s">
        <v>654</v>
      </c>
      <c r="E30" t="s">
        <v>660</v>
      </c>
      <c r="F30">
        <v>183.75</v>
      </c>
      <c r="G30">
        <v>28206</v>
      </c>
      <c r="H30">
        <v>1952</v>
      </c>
      <c r="I30">
        <v>34</v>
      </c>
      <c r="J30">
        <v>34</v>
      </c>
      <c r="K30">
        <v>2523.5700000000002</v>
      </c>
      <c r="L30" t="s">
        <v>672</v>
      </c>
      <c r="M30" t="s">
        <v>678</v>
      </c>
      <c r="N30" t="s">
        <v>682</v>
      </c>
      <c r="O30" t="s">
        <v>685</v>
      </c>
      <c r="P30" t="s">
        <v>695</v>
      </c>
      <c r="Q30">
        <v>6.92</v>
      </c>
      <c r="R30">
        <v>1.74</v>
      </c>
      <c r="S30">
        <v>5.4</v>
      </c>
      <c r="T30">
        <v>13.73</v>
      </c>
    </row>
    <row r="31" spans="1:20" x14ac:dyDescent="0.3">
      <c r="A31" s="2">
        <v>45833</v>
      </c>
      <c r="B31" t="s">
        <v>24</v>
      </c>
      <c r="C31" t="s">
        <v>54</v>
      </c>
      <c r="D31" t="s">
        <v>655</v>
      </c>
      <c r="E31" t="s">
        <v>659</v>
      </c>
      <c r="F31">
        <v>279.89</v>
      </c>
      <c r="G31">
        <v>6080</v>
      </c>
      <c r="H31">
        <v>486</v>
      </c>
      <c r="I31">
        <v>37</v>
      </c>
      <c r="J31">
        <v>19</v>
      </c>
      <c r="K31">
        <v>2943.53</v>
      </c>
      <c r="L31" t="s">
        <v>672</v>
      </c>
      <c r="M31" t="s">
        <v>679</v>
      </c>
      <c r="N31" t="s">
        <v>684</v>
      </c>
      <c r="O31" t="s">
        <v>688</v>
      </c>
      <c r="P31" t="s">
        <v>696</v>
      </c>
      <c r="Q31">
        <v>7.99</v>
      </c>
      <c r="R31">
        <v>3.91</v>
      </c>
      <c r="S31">
        <v>7.56</v>
      </c>
      <c r="T31">
        <v>10.52</v>
      </c>
    </row>
    <row r="32" spans="1:20" x14ac:dyDescent="0.3">
      <c r="A32" s="2">
        <v>45802</v>
      </c>
      <c r="B32" t="s">
        <v>22</v>
      </c>
      <c r="C32" t="s">
        <v>55</v>
      </c>
      <c r="D32" t="s">
        <v>654</v>
      </c>
      <c r="E32" t="s">
        <v>661</v>
      </c>
      <c r="F32">
        <v>281.05</v>
      </c>
      <c r="G32">
        <v>1783</v>
      </c>
      <c r="H32">
        <v>61</v>
      </c>
      <c r="I32">
        <v>12</v>
      </c>
      <c r="J32">
        <v>10</v>
      </c>
      <c r="K32">
        <v>1325.65</v>
      </c>
      <c r="L32" t="s">
        <v>675</v>
      </c>
      <c r="M32" t="s">
        <v>677</v>
      </c>
      <c r="N32" t="s">
        <v>684</v>
      </c>
      <c r="O32" t="s">
        <v>693</v>
      </c>
      <c r="P32" t="s">
        <v>699</v>
      </c>
      <c r="Q32">
        <v>3.42</v>
      </c>
      <c r="R32">
        <v>16.39</v>
      </c>
      <c r="S32">
        <v>23.42</v>
      </c>
      <c r="T32">
        <v>4.72</v>
      </c>
    </row>
    <row r="33" spans="1:20" x14ac:dyDescent="0.3">
      <c r="A33" s="2">
        <v>45792</v>
      </c>
      <c r="B33" t="s">
        <v>22</v>
      </c>
      <c r="C33" t="s">
        <v>56</v>
      </c>
      <c r="D33" t="s">
        <v>654</v>
      </c>
      <c r="E33" t="s">
        <v>665</v>
      </c>
      <c r="F33">
        <v>250.09</v>
      </c>
      <c r="G33">
        <v>19289</v>
      </c>
      <c r="H33">
        <v>579</v>
      </c>
      <c r="I33">
        <v>13</v>
      </c>
      <c r="J33">
        <v>5</v>
      </c>
      <c r="K33">
        <v>981.05</v>
      </c>
      <c r="L33" t="s">
        <v>675</v>
      </c>
      <c r="M33" t="s">
        <v>680</v>
      </c>
      <c r="N33" t="s">
        <v>682</v>
      </c>
      <c r="O33" t="s">
        <v>691</v>
      </c>
      <c r="P33" t="s">
        <v>695</v>
      </c>
      <c r="Q33">
        <v>3</v>
      </c>
      <c r="R33">
        <v>0.86</v>
      </c>
      <c r="S33">
        <v>19.239999999999998</v>
      </c>
      <c r="T33">
        <v>3.92</v>
      </c>
    </row>
    <row r="34" spans="1:20" x14ac:dyDescent="0.3">
      <c r="A34" s="2">
        <v>45813</v>
      </c>
      <c r="B34" t="s">
        <v>23</v>
      </c>
      <c r="C34" t="s">
        <v>57</v>
      </c>
      <c r="D34" t="s">
        <v>655</v>
      </c>
      <c r="E34" t="s">
        <v>666</v>
      </c>
      <c r="F34">
        <v>91.16</v>
      </c>
      <c r="G34">
        <v>12869</v>
      </c>
      <c r="H34">
        <v>1047</v>
      </c>
      <c r="I34">
        <v>39</v>
      </c>
      <c r="J34">
        <v>32</v>
      </c>
      <c r="K34">
        <v>3937.04</v>
      </c>
      <c r="L34" t="s">
        <v>675</v>
      </c>
      <c r="M34" t="s">
        <v>676</v>
      </c>
      <c r="N34" t="s">
        <v>684</v>
      </c>
      <c r="O34" t="s">
        <v>686</v>
      </c>
      <c r="P34" t="s">
        <v>697</v>
      </c>
      <c r="Q34">
        <v>8.14</v>
      </c>
      <c r="R34">
        <v>3.06</v>
      </c>
      <c r="S34">
        <v>2.34</v>
      </c>
      <c r="T34">
        <v>43.19</v>
      </c>
    </row>
    <row r="35" spans="1:20" x14ac:dyDescent="0.3">
      <c r="A35" s="2">
        <v>45793</v>
      </c>
      <c r="B35" t="s">
        <v>20</v>
      </c>
      <c r="C35" t="s">
        <v>58</v>
      </c>
      <c r="D35" t="s">
        <v>655</v>
      </c>
      <c r="E35" t="s">
        <v>661</v>
      </c>
      <c r="F35">
        <v>44.73</v>
      </c>
      <c r="G35">
        <v>4475</v>
      </c>
      <c r="H35">
        <v>138</v>
      </c>
      <c r="I35">
        <v>11</v>
      </c>
      <c r="J35">
        <v>5</v>
      </c>
      <c r="K35">
        <v>933.49</v>
      </c>
      <c r="L35" t="s">
        <v>672</v>
      </c>
      <c r="M35" t="s">
        <v>677</v>
      </c>
      <c r="N35" t="s">
        <v>681</v>
      </c>
      <c r="O35" t="s">
        <v>694</v>
      </c>
      <c r="P35" t="s">
        <v>696</v>
      </c>
      <c r="Q35">
        <v>3.08</v>
      </c>
      <c r="R35">
        <v>3.62</v>
      </c>
      <c r="S35">
        <v>4.07</v>
      </c>
      <c r="T35">
        <v>20.87</v>
      </c>
    </row>
    <row r="36" spans="1:20" x14ac:dyDescent="0.3">
      <c r="A36" s="2">
        <v>45773</v>
      </c>
      <c r="B36" t="s">
        <v>22</v>
      </c>
      <c r="C36" t="s">
        <v>59</v>
      </c>
      <c r="D36" t="s">
        <v>655</v>
      </c>
      <c r="E36" t="s">
        <v>660</v>
      </c>
      <c r="F36">
        <v>155.52000000000001</v>
      </c>
      <c r="G36">
        <v>17726</v>
      </c>
      <c r="H36">
        <v>333</v>
      </c>
      <c r="I36">
        <v>33</v>
      </c>
      <c r="J36">
        <v>28</v>
      </c>
      <c r="K36">
        <v>2417.15</v>
      </c>
      <c r="L36" t="s">
        <v>674</v>
      </c>
      <c r="M36" t="s">
        <v>678</v>
      </c>
      <c r="N36" t="s">
        <v>682</v>
      </c>
      <c r="O36" t="s">
        <v>689</v>
      </c>
      <c r="P36" t="s">
        <v>695</v>
      </c>
      <c r="Q36">
        <v>1.88</v>
      </c>
      <c r="R36">
        <v>8.41</v>
      </c>
      <c r="S36">
        <v>4.71</v>
      </c>
      <c r="T36">
        <v>15.54</v>
      </c>
    </row>
    <row r="37" spans="1:20" x14ac:dyDescent="0.3">
      <c r="A37" s="2">
        <v>45807</v>
      </c>
      <c r="B37" t="s">
        <v>20</v>
      </c>
      <c r="C37" t="s">
        <v>60</v>
      </c>
      <c r="D37" t="s">
        <v>654</v>
      </c>
      <c r="E37" t="s">
        <v>663</v>
      </c>
      <c r="F37">
        <v>267.7</v>
      </c>
      <c r="G37">
        <v>4628</v>
      </c>
      <c r="H37">
        <v>133</v>
      </c>
      <c r="I37">
        <v>30</v>
      </c>
      <c r="J37">
        <v>23</v>
      </c>
      <c r="K37">
        <v>2794.27</v>
      </c>
      <c r="L37" t="s">
        <v>674</v>
      </c>
      <c r="M37" t="s">
        <v>680</v>
      </c>
      <c r="N37" t="s">
        <v>682</v>
      </c>
      <c r="O37" t="s">
        <v>686</v>
      </c>
      <c r="P37" t="s">
        <v>697</v>
      </c>
      <c r="Q37">
        <v>2.87</v>
      </c>
      <c r="R37">
        <v>17.29</v>
      </c>
      <c r="S37">
        <v>8.92</v>
      </c>
      <c r="T37">
        <v>10.44</v>
      </c>
    </row>
    <row r="38" spans="1:20" x14ac:dyDescent="0.3">
      <c r="A38" s="2">
        <v>45817</v>
      </c>
      <c r="B38" t="s">
        <v>23</v>
      </c>
      <c r="C38" t="s">
        <v>61</v>
      </c>
      <c r="D38" t="s">
        <v>655</v>
      </c>
      <c r="E38" t="s">
        <v>658</v>
      </c>
      <c r="F38">
        <v>141.33000000000001</v>
      </c>
      <c r="G38">
        <v>10457</v>
      </c>
      <c r="H38">
        <v>774</v>
      </c>
      <c r="I38">
        <v>41</v>
      </c>
      <c r="J38">
        <v>16</v>
      </c>
      <c r="K38">
        <v>1963.93</v>
      </c>
      <c r="L38" t="s">
        <v>672</v>
      </c>
      <c r="M38" t="s">
        <v>678</v>
      </c>
      <c r="N38" t="s">
        <v>681</v>
      </c>
      <c r="O38" t="s">
        <v>690</v>
      </c>
      <c r="P38" t="s">
        <v>698</v>
      </c>
      <c r="Q38">
        <v>7.4</v>
      </c>
      <c r="R38">
        <v>2.0699999999999998</v>
      </c>
      <c r="S38">
        <v>3.45</v>
      </c>
      <c r="T38">
        <v>13.9</v>
      </c>
    </row>
    <row r="39" spans="1:20" x14ac:dyDescent="0.3">
      <c r="A39" s="2">
        <v>45792</v>
      </c>
      <c r="B39" t="s">
        <v>20</v>
      </c>
      <c r="C39" t="s">
        <v>62</v>
      </c>
      <c r="D39" t="s">
        <v>654</v>
      </c>
      <c r="E39" t="s">
        <v>665</v>
      </c>
      <c r="F39">
        <v>159.78</v>
      </c>
      <c r="G39">
        <v>16403</v>
      </c>
      <c r="H39">
        <v>1600</v>
      </c>
      <c r="I39">
        <v>24</v>
      </c>
      <c r="J39">
        <v>23</v>
      </c>
      <c r="K39">
        <v>2702.04</v>
      </c>
      <c r="L39" t="s">
        <v>674</v>
      </c>
      <c r="M39" t="s">
        <v>680</v>
      </c>
      <c r="N39" t="s">
        <v>684</v>
      </c>
      <c r="O39" t="s">
        <v>691</v>
      </c>
      <c r="P39" t="s">
        <v>695</v>
      </c>
      <c r="Q39">
        <v>9.75</v>
      </c>
      <c r="R39">
        <v>1.44</v>
      </c>
      <c r="S39">
        <v>6.66</v>
      </c>
      <c r="T39">
        <v>16.91</v>
      </c>
    </row>
    <row r="40" spans="1:20" x14ac:dyDescent="0.3">
      <c r="A40" s="2">
        <v>45813</v>
      </c>
      <c r="B40" t="s">
        <v>23</v>
      </c>
      <c r="C40" t="s">
        <v>63</v>
      </c>
      <c r="D40" t="s">
        <v>654</v>
      </c>
      <c r="E40" t="s">
        <v>663</v>
      </c>
      <c r="F40">
        <v>168.63</v>
      </c>
      <c r="G40">
        <v>13473</v>
      </c>
      <c r="H40">
        <v>416</v>
      </c>
      <c r="I40">
        <v>35</v>
      </c>
      <c r="J40">
        <v>33</v>
      </c>
      <c r="K40">
        <v>2888.77</v>
      </c>
      <c r="L40" t="s">
        <v>674</v>
      </c>
      <c r="M40" t="s">
        <v>680</v>
      </c>
      <c r="N40" t="s">
        <v>683</v>
      </c>
      <c r="O40" t="s">
        <v>689</v>
      </c>
      <c r="P40" t="s">
        <v>698</v>
      </c>
      <c r="Q40">
        <v>3.09</v>
      </c>
      <c r="R40">
        <v>7.93</v>
      </c>
      <c r="S40">
        <v>4.82</v>
      </c>
      <c r="T40">
        <v>17.13</v>
      </c>
    </row>
    <row r="41" spans="1:20" x14ac:dyDescent="0.3">
      <c r="A41" s="2">
        <v>45756</v>
      </c>
      <c r="B41" t="s">
        <v>20</v>
      </c>
      <c r="C41" t="s">
        <v>64</v>
      </c>
      <c r="D41" t="s">
        <v>655</v>
      </c>
      <c r="E41" t="s">
        <v>659</v>
      </c>
      <c r="F41">
        <v>252.68</v>
      </c>
      <c r="G41">
        <v>13564</v>
      </c>
      <c r="H41">
        <v>1216</v>
      </c>
      <c r="I41">
        <v>22</v>
      </c>
      <c r="J41">
        <v>4</v>
      </c>
      <c r="K41">
        <v>207.42</v>
      </c>
      <c r="L41" t="s">
        <v>672</v>
      </c>
      <c r="M41" t="s">
        <v>679</v>
      </c>
      <c r="N41" t="s">
        <v>682</v>
      </c>
      <c r="O41" t="s">
        <v>693</v>
      </c>
      <c r="P41" t="s">
        <v>696</v>
      </c>
      <c r="Q41">
        <v>8.9600000000000009</v>
      </c>
      <c r="R41">
        <v>0.33</v>
      </c>
      <c r="S41">
        <v>11.49</v>
      </c>
      <c r="T41">
        <v>0.82</v>
      </c>
    </row>
    <row r="42" spans="1:20" x14ac:dyDescent="0.3">
      <c r="A42" s="2">
        <v>45835</v>
      </c>
      <c r="B42" t="s">
        <v>22</v>
      </c>
      <c r="C42" t="s">
        <v>65</v>
      </c>
      <c r="D42" t="s">
        <v>655</v>
      </c>
      <c r="E42" t="s">
        <v>661</v>
      </c>
      <c r="F42">
        <v>90.67</v>
      </c>
      <c r="G42">
        <v>12487</v>
      </c>
      <c r="H42">
        <v>206</v>
      </c>
      <c r="I42">
        <v>48</v>
      </c>
      <c r="J42">
        <v>18</v>
      </c>
      <c r="K42">
        <v>1647.94</v>
      </c>
      <c r="L42" t="s">
        <v>673</v>
      </c>
      <c r="M42" t="s">
        <v>677</v>
      </c>
      <c r="N42" t="s">
        <v>684</v>
      </c>
      <c r="O42" t="s">
        <v>687</v>
      </c>
      <c r="P42" t="s">
        <v>697</v>
      </c>
      <c r="Q42">
        <v>1.65</v>
      </c>
      <c r="R42">
        <v>8.74</v>
      </c>
      <c r="S42">
        <v>1.89</v>
      </c>
      <c r="T42">
        <v>18.18</v>
      </c>
    </row>
    <row r="43" spans="1:20" x14ac:dyDescent="0.3">
      <c r="A43" s="2">
        <v>45779</v>
      </c>
      <c r="B43" t="s">
        <v>22</v>
      </c>
      <c r="C43" t="s">
        <v>66</v>
      </c>
      <c r="D43" t="s">
        <v>654</v>
      </c>
      <c r="E43" t="s">
        <v>660</v>
      </c>
      <c r="F43">
        <v>156.94999999999999</v>
      </c>
      <c r="G43">
        <v>24724</v>
      </c>
      <c r="H43">
        <v>1010</v>
      </c>
      <c r="I43">
        <v>31</v>
      </c>
      <c r="J43">
        <v>10</v>
      </c>
      <c r="K43">
        <v>1163.67</v>
      </c>
      <c r="L43" t="s">
        <v>672</v>
      </c>
      <c r="M43" t="s">
        <v>678</v>
      </c>
      <c r="N43" t="s">
        <v>683</v>
      </c>
      <c r="O43" t="s">
        <v>686</v>
      </c>
      <c r="P43" t="s">
        <v>698</v>
      </c>
      <c r="Q43">
        <v>4.09</v>
      </c>
      <c r="R43">
        <v>0.99</v>
      </c>
      <c r="S43">
        <v>5.0599999999999996</v>
      </c>
      <c r="T43">
        <v>7.41</v>
      </c>
    </row>
    <row r="44" spans="1:20" x14ac:dyDescent="0.3">
      <c r="A44" s="2">
        <v>45749</v>
      </c>
      <c r="B44" t="s">
        <v>21</v>
      </c>
      <c r="C44" t="s">
        <v>67</v>
      </c>
      <c r="D44" t="s">
        <v>655</v>
      </c>
      <c r="E44" t="s">
        <v>656</v>
      </c>
      <c r="F44">
        <v>97.92</v>
      </c>
      <c r="G44">
        <v>11819</v>
      </c>
      <c r="H44">
        <v>694</v>
      </c>
      <c r="I44">
        <v>19</v>
      </c>
      <c r="J44">
        <v>6</v>
      </c>
      <c r="K44">
        <v>1038.67</v>
      </c>
      <c r="L44" t="s">
        <v>674</v>
      </c>
      <c r="M44" t="s">
        <v>676</v>
      </c>
      <c r="N44" t="s">
        <v>682</v>
      </c>
      <c r="O44" t="s">
        <v>693</v>
      </c>
      <c r="P44" t="s">
        <v>698</v>
      </c>
      <c r="Q44">
        <v>5.87</v>
      </c>
      <c r="R44">
        <v>0.86</v>
      </c>
      <c r="S44">
        <v>5.15</v>
      </c>
      <c r="T44">
        <v>10.61</v>
      </c>
    </row>
    <row r="45" spans="1:20" x14ac:dyDescent="0.3">
      <c r="A45" s="2">
        <v>45832</v>
      </c>
      <c r="B45" t="s">
        <v>23</v>
      </c>
      <c r="C45" t="s">
        <v>68</v>
      </c>
      <c r="D45" t="s">
        <v>655</v>
      </c>
      <c r="E45" t="s">
        <v>658</v>
      </c>
      <c r="F45">
        <v>264.37</v>
      </c>
      <c r="G45">
        <v>17937</v>
      </c>
      <c r="H45">
        <v>977</v>
      </c>
      <c r="I45">
        <v>39</v>
      </c>
      <c r="J45">
        <v>38</v>
      </c>
      <c r="K45">
        <v>7228.18</v>
      </c>
      <c r="L45" t="s">
        <v>675</v>
      </c>
      <c r="M45" t="s">
        <v>678</v>
      </c>
      <c r="N45" t="s">
        <v>682</v>
      </c>
      <c r="O45" t="s">
        <v>687</v>
      </c>
      <c r="P45" t="s">
        <v>698</v>
      </c>
      <c r="Q45">
        <v>5.45</v>
      </c>
      <c r="R45">
        <v>3.89</v>
      </c>
      <c r="S45">
        <v>6.78</v>
      </c>
      <c r="T45">
        <v>27.34</v>
      </c>
    </row>
    <row r="46" spans="1:20" x14ac:dyDescent="0.3">
      <c r="A46" s="2">
        <v>45788</v>
      </c>
      <c r="B46" t="s">
        <v>22</v>
      </c>
      <c r="C46" t="s">
        <v>69</v>
      </c>
      <c r="D46" t="s">
        <v>655</v>
      </c>
      <c r="E46" t="s">
        <v>668</v>
      </c>
      <c r="F46">
        <v>131.87</v>
      </c>
      <c r="G46">
        <v>29698</v>
      </c>
      <c r="H46">
        <v>331</v>
      </c>
      <c r="I46">
        <v>22</v>
      </c>
      <c r="J46">
        <v>8</v>
      </c>
      <c r="K46">
        <v>623.11</v>
      </c>
      <c r="L46" t="s">
        <v>671</v>
      </c>
      <c r="M46" t="s">
        <v>680</v>
      </c>
      <c r="N46" t="s">
        <v>681</v>
      </c>
      <c r="O46" t="s">
        <v>688</v>
      </c>
      <c r="P46" t="s">
        <v>696</v>
      </c>
      <c r="Q46">
        <v>1.1100000000000001</v>
      </c>
      <c r="R46">
        <v>2.42</v>
      </c>
      <c r="S46">
        <v>5.99</v>
      </c>
      <c r="T46">
        <v>4.7300000000000004</v>
      </c>
    </row>
    <row r="47" spans="1:20" x14ac:dyDescent="0.3">
      <c r="A47" s="2">
        <v>45827</v>
      </c>
      <c r="B47" t="s">
        <v>21</v>
      </c>
      <c r="C47" t="s">
        <v>70</v>
      </c>
      <c r="D47" t="s">
        <v>655</v>
      </c>
      <c r="E47" t="s">
        <v>667</v>
      </c>
      <c r="F47">
        <v>198.04</v>
      </c>
      <c r="G47">
        <v>1829</v>
      </c>
      <c r="H47">
        <v>135</v>
      </c>
      <c r="I47">
        <v>27</v>
      </c>
      <c r="J47">
        <v>27</v>
      </c>
      <c r="K47">
        <v>2840.18</v>
      </c>
      <c r="L47" t="s">
        <v>671</v>
      </c>
      <c r="M47" t="s">
        <v>677</v>
      </c>
      <c r="N47" t="s">
        <v>683</v>
      </c>
      <c r="O47" t="s">
        <v>685</v>
      </c>
      <c r="P47" t="s">
        <v>696</v>
      </c>
      <c r="Q47">
        <v>7.38</v>
      </c>
      <c r="R47">
        <v>20</v>
      </c>
      <c r="S47">
        <v>7.33</v>
      </c>
      <c r="T47">
        <v>14.34</v>
      </c>
    </row>
    <row r="48" spans="1:20" x14ac:dyDescent="0.3">
      <c r="A48" s="2">
        <v>45802</v>
      </c>
      <c r="B48" t="s">
        <v>24</v>
      </c>
      <c r="C48" t="s">
        <v>71</v>
      </c>
      <c r="D48" t="s">
        <v>655</v>
      </c>
      <c r="E48" t="s">
        <v>661</v>
      </c>
      <c r="F48">
        <v>117.91</v>
      </c>
      <c r="G48">
        <v>18156</v>
      </c>
      <c r="H48">
        <v>56</v>
      </c>
      <c r="I48">
        <v>50</v>
      </c>
      <c r="J48">
        <v>26</v>
      </c>
      <c r="K48">
        <v>2167.84</v>
      </c>
      <c r="L48" t="s">
        <v>674</v>
      </c>
      <c r="M48" t="s">
        <v>677</v>
      </c>
      <c r="N48" t="s">
        <v>682</v>
      </c>
      <c r="O48" t="s">
        <v>687</v>
      </c>
      <c r="P48" t="s">
        <v>698</v>
      </c>
      <c r="Q48">
        <v>0.31</v>
      </c>
      <c r="R48">
        <v>46.43</v>
      </c>
      <c r="S48">
        <v>2.36</v>
      </c>
      <c r="T48">
        <v>18.39</v>
      </c>
    </row>
    <row r="49" spans="1:20" x14ac:dyDescent="0.3">
      <c r="A49" s="2">
        <v>45776</v>
      </c>
      <c r="B49" t="s">
        <v>23</v>
      </c>
      <c r="C49" t="s">
        <v>72</v>
      </c>
      <c r="D49" t="s">
        <v>654</v>
      </c>
      <c r="E49" t="s">
        <v>659</v>
      </c>
      <c r="F49">
        <v>141.37</v>
      </c>
      <c r="G49">
        <v>28647</v>
      </c>
      <c r="H49">
        <v>292</v>
      </c>
      <c r="I49">
        <v>32</v>
      </c>
      <c r="J49">
        <v>8</v>
      </c>
      <c r="K49">
        <v>1076.22</v>
      </c>
      <c r="L49" t="s">
        <v>672</v>
      </c>
      <c r="M49" t="s">
        <v>679</v>
      </c>
      <c r="N49" t="s">
        <v>681</v>
      </c>
      <c r="O49" t="s">
        <v>685</v>
      </c>
      <c r="P49" t="s">
        <v>697</v>
      </c>
      <c r="Q49">
        <v>1.02</v>
      </c>
      <c r="R49">
        <v>2.74</v>
      </c>
      <c r="S49">
        <v>4.42</v>
      </c>
      <c r="T49">
        <v>7.61</v>
      </c>
    </row>
    <row r="50" spans="1:20" x14ac:dyDescent="0.3">
      <c r="A50" s="2">
        <v>45785</v>
      </c>
      <c r="B50" t="s">
        <v>22</v>
      </c>
      <c r="C50" t="s">
        <v>73</v>
      </c>
      <c r="D50" t="s">
        <v>654</v>
      </c>
      <c r="E50" t="s">
        <v>664</v>
      </c>
      <c r="F50">
        <v>201.86</v>
      </c>
      <c r="G50">
        <v>24635</v>
      </c>
      <c r="H50">
        <v>721</v>
      </c>
      <c r="I50">
        <v>41</v>
      </c>
      <c r="J50">
        <v>28</v>
      </c>
      <c r="K50">
        <v>2108.61</v>
      </c>
      <c r="L50" t="s">
        <v>675</v>
      </c>
      <c r="M50" t="s">
        <v>678</v>
      </c>
      <c r="N50" t="s">
        <v>682</v>
      </c>
      <c r="O50" t="s">
        <v>685</v>
      </c>
      <c r="P50" t="s">
        <v>695</v>
      </c>
      <c r="Q50">
        <v>2.93</v>
      </c>
      <c r="R50">
        <v>3.88</v>
      </c>
      <c r="S50">
        <v>4.92</v>
      </c>
      <c r="T50">
        <v>10.45</v>
      </c>
    </row>
    <row r="51" spans="1:20" x14ac:dyDescent="0.3">
      <c r="A51" s="2">
        <v>45755</v>
      </c>
      <c r="B51" t="s">
        <v>20</v>
      </c>
      <c r="C51" t="s">
        <v>74</v>
      </c>
      <c r="D51" t="s">
        <v>655</v>
      </c>
      <c r="E51" t="s">
        <v>666</v>
      </c>
      <c r="F51">
        <v>172.89</v>
      </c>
      <c r="G51">
        <v>24853</v>
      </c>
      <c r="H51">
        <v>2349</v>
      </c>
      <c r="I51">
        <v>38</v>
      </c>
      <c r="J51">
        <v>19</v>
      </c>
      <c r="K51">
        <v>3781.6</v>
      </c>
      <c r="L51" t="s">
        <v>671</v>
      </c>
      <c r="M51" t="s">
        <v>676</v>
      </c>
      <c r="N51" t="s">
        <v>683</v>
      </c>
      <c r="O51" t="s">
        <v>689</v>
      </c>
      <c r="P51" t="s">
        <v>695</v>
      </c>
      <c r="Q51">
        <v>9.4499999999999993</v>
      </c>
      <c r="R51">
        <v>0.81</v>
      </c>
      <c r="S51">
        <v>4.55</v>
      </c>
      <c r="T51">
        <v>21.87</v>
      </c>
    </row>
    <row r="52" spans="1:20" x14ac:dyDescent="0.3">
      <c r="A52" s="2">
        <v>45806</v>
      </c>
      <c r="B52" t="s">
        <v>24</v>
      </c>
      <c r="C52" t="s">
        <v>75</v>
      </c>
      <c r="D52" t="s">
        <v>655</v>
      </c>
      <c r="E52" t="s">
        <v>663</v>
      </c>
      <c r="F52">
        <v>91.65</v>
      </c>
      <c r="G52">
        <v>2902</v>
      </c>
      <c r="H52">
        <v>266</v>
      </c>
      <c r="I52">
        <v>12</v>
      </c>
      <c r="J52">
        <v>2</v>
      </c>
      <c r="K52">
        <v>76.17</v>
      </c>
      <c r="L52" t="s">
        <v>671</v>
      </c>
      <c r="M52" t="s">
        <v>680</v>
      </c>
      <c r="N52" t="s">
        <v>681</v>
      </c>
      <c r="O52" t="s">
        <v>686</v>
      </c>
      <c r="P52" t="s">
        <v>696</v>
      </c>
      <c r="Q52">
        <v>9.17</v>
      </c>
      <c r="R52">
        <v>0.75</v>
      </c>
      <c r="S52">
        <v>7.64</v>
      </c>
      <c r="T52">
        <v>0.83</v>
      </c>
    </row>
    <row r="53" spans="1:20" x14ac:dyDescent="0.3">
      <c r="A53" s="2">
        <v>45794</v>
      </c>
      <c r="B53" t="s">
        <v>22</v>
      </c>
      <c r="C53" t="s">
        <v>76</v>
      </c>
      <c r="D53" t="s">
        <v>654</v>
      </c>
      <c r="E53" t="s">
        <v>659</v>
      </c>
      <c r="F53">
        <v>269.31</v>
      </c>
      <c r="G53">
        <v>4400</v>
      </c>
      <c r="H53">
        <v>212</v>
      </c>
      <c r="I53">
        <v>21</v>
      </c>
      <c r="J53">
        <v>12</v>
      </c>
      <c r="K53">
        <v>1784.97</v>
      </c>
      <c r="L53" t="s">
        <v>675</v>
      </c>
      <c r="M53" t="s">
        <v>679</v>
      </c>
      <c r="N53" t="s">
        <v>682</v>
      </c>
      <c r="O53" t="s">
        <v>687</v>
      </c>
      <c r="P53" t="s">
        <v>699</v>
      </c>
      <c r="Q53">
        <v>4.82</v>
      </c>
      <c r="R53">
        <v>5.66</v>
      </c>
      <c r="S53">
        <v>12.82</v>
      </c>
      <c r="T53">
        <v>6.63</v>
      </c>
    </row>
    <row r="54" spans="1:20" x14ac:dyDescent="0.3">
      <c r="A54" s="2">
        <v>45780</v>
      </c>
      <c r="B54" t="s">
        <v>23</v>
      </c>
      <c r="C54" t="s">
        <v>77</v>
      </c>
      <c r="D54" t="s">
        <v>654</v>
      </c>
      <c r="E54" t="s">
        <v>665</v>
      </c>
      <c r="F54">
        <v>55.85</v>
      </c>
      <c r="G54">
        <v>19554</v>
      </c>
      <c r="H54">
        <v>1062</v>
      </c>
      <c r="I54">
        <v>24</v>
      </c>
      <c r="J54">
        <v>6</v>
      </c>
      <c r="K54">
        <v>733.28</v>
      </c>
      <c r="L54" t="s">
        <v>675</v>
      </c>
      <c r="M54" t="s">
        <v>680</v>
      </c>
      <c r="N54" t="s">
        <v>683</v>
      </c>
      <c r="O54" t="s">
        <v>693</v>
      </c>
      <c r="P54" t="s">
        <v>697</v>
      </c>
      <c r="Q54">
        <v>5.43</v>
      </c>
      <c r="R54">
        <v>0.56000000000000005</v>
      </c>
      <c r="S54">
        <v>2.33</v>
      </c>
      <c r="T54">
        <v>13.13</v>
      </c>
    </row>
    <row r="55" spans="1:20" x14ac:dyDescent="0.3">
      <c r="A55" s="2">
        <v>45820</v>
      </c>
      <c r="B55" t="s">
        <v>24</v>
      </c>
      <c r="C55" t="s">
        <v>78</v>
      </c>
      <c r="D55" t="s">
        <v>654</v>
      </c>
      <c r="E55" t="s">
        <v>660</v>
      </c>
      <c r="F55">
        <v>265.97000000000003</v>
      </c>
      <c r="G55">
        <v>7435</v>
      </c>
      <c r="H55">
        <v>460</v>
      </c>
      <c r="I55">
        <v>49</v>
      </c>
      <c r="J55">
        <v>17</v>
      </c>
      <c r="K55">
        <v>1640.91</v>
      </c>
      <c r="L55" t="s">
        <v>673</v>
      </c>
      <c r="M55" t="s">
        <v>678</v>
      </c>
      <c r="N55" t="s">
        <v>684</v>
      </c>
      <c r="O55" t="s">
        <v>685</v>
      </c>
      <c r="P55" t="s">
        <v>699</v>
      </c>
      <c r="Q55">
        <v>6.19</v>
      </c>
      <c r="R55">
        <v>3.7</v>
      </c>
      <c r="S55">
        <v>5.43</v>
      </c>
      <c r="T55">
        <v>6.17</v>
      </c>
    </row>
    <row r="56" spans="1:20" x14ac:dyDescent="0.3">
      <c r="A56" s="2">
        <v>45799</v>
      </c>
      <c r="B56" t="s">
        <v>20</v>
      </c>
      <c r="C56" t="s">
        <v>79</v>
      </c>
      <c r="D56" t="s">
        <v>654</v>
      </c>
      <c r="E56" t="s">
        <v>662</v>
      </c>
      <c r="F56">
        <v>35.549999999999997</v>
      </c>
      <c r="G56">
        <v>17372</v>
      </c>
      <c r="H56">
        <v>615</v>
      </c>
      <c r="I56">
        <v>37</v>
      </c>
      <c r="J56">
        <v>0</v>
      </c>
      <c r="K56">
        <v>0</v>
      </c>
      <c r="L56" t="s">
        <v>673</v>
      </c>
      <c r="M56" t="s">
        <v>679</v>
      </c>
      <c r="N56" t="s">
        <v>683</v>
      </c>
      <c r="O56" t="s">
        <v>693</v>
      </c>
      <c r="P56" t="s">
        <v>699</v>
      </c>
      <c r="Q56">
        <v>3.54</v>
      </c>
      <c r="R56">
        <v>0</v>
      </c>
      <c r="S56">
        <v>0.96</v>
      </c>
      <c r="T56">
        <v>0</v>
      </c>
    </row>
    <row r="57" spans="1:20" x14ac:dyDescent="0.3">
      <c r="A57" s="2">
        <v>45772</v>
      </c>
      <c r="B57" t="s">
        <v>20</v>
      </c>
      <c r="C57" t="s">
        <v>80</v>
      </c>
      <c r="D57" t="s">
        <v>654</v>
      </c>
      <c r="E57" t="s">
        <v>666</v>
      </c>
      <c r="F57">
        <v>239.4</v>
      </c>
      <c r="G57">
        <v>15901</v>
      </c>
      <c r="H57">
        <v>734</v>
      </c>
      <c r="I57">
        <v>30</v>
      </c>
      <c r="J57">
        <v>17</v>
      </c>
      <c r="K57">
        <v>3068.47</v>
      </c>
      <c r="L57" t="s">
        <v>673</v>
      </c>
      <c r="M57" t="s">
        <v>676</v>
      </c>
      <c r="N57" t="s">
        <v>682</v>
      </c>
      <c r="O57" t="s">
        <v>690</v>
      </c>
      <c r="P57" t="s">
        <v>695</v>
      </c>
      <c r="Q57">
        <v>4.62</v>
      </c>
      <c r="R57">
        <v>2.3199999999999998</v>
      </c>
      <c r="S57">
        <v>7.98</v>
      </c>
      <c r="T57">
        <v>12.82</v>
      </c>
    </row>
    <row r="58" spans="1:20" x14ac:dyDescent="0.3">
      <c r="A58" s="2">
        <v>45832</v>
      </c>
      <c r="B58" t="s">
        <v>23</v>
      </c>
      <c r="C58" t="s">
        <v>81</v>
      </c>
      <c r="D58" t="s">
        <v>655</v>
      </c>
      <c r="E58" t="s">
        <v>669</v>
      </c>
      <c r="F58">
        <v>260.87</v>
      </c>
      <c r="G58">
        <v>16717</v>
      </c>
      <c r="H58">
        <v>1388</v>
      </c>
      <c r="I58">
        <v>21</v>
      </c>
      <c r="J58">
        <v>20</v>
      </c>
      <c r="K58">
        <v>2925.1</v>
      </c>
      <c r="L58" t="s">
        <v>671</v>
      </c>
      <c r="M58" t="s">
        <v>676</v>
      </c>
      <c r="N58" t="s">
        <v>684</v>
      </c>
      <c r="O58" t="s">
        <v>686</v>
      </c>
      <c r="P58" t="s">
        <v>696</v>
      </c>
      <c r="Q58">
        <v>8.3000000000000007</v>
      </c>
      <c r="R58">
        <v>1.44</v>
      </c>
      <c r="S58">
        <v>12.42</v>
      </c>
      <c r="T58">
        <v>11.21</v>
      </c>
    </row>
    <row r="59" spans="1:20" x14ac:dyDescent="0.3">
      <c r="A59" s="2">
        <v>45763</v>
      </c>
      <c r="B59" t="s">
        <v>22</v>
      </c>
      <c r="C59" t="s">
        <v>82</v>
      </c>
      <c r="D59" t="s">
        <v>655</v>
      </c>
      <c r="E59" t="s">
        <v>658</v>
      </c>
      <c r="F59">
        <v>178.09</v>
      </c>
      <c r="G59">
        <v>24650</v>
      </c>
      <c r="H59">
        <v>944</v>
      </c>
      <c r="I59">
        <v>14</v>
      </c>
      <c r="J59">
        <v>7</v>
      </c>
      <c r="K59">
        <v>847.79</v>
      </c>
      <c r="L59" t="s">
        <v>674</v>
      </c>
      <c r="M59" t="s">
        <v>678</v>
      </c>
      <c r="N59" t="s">
        <v>682</v>
      </c>
      <c r="O59" t="s">
        <v>692</v>
      </c>
      <c r="P59" t="s">
        <v>698</v>
      </c>
      <c r="Q59">
        <v>3.83</v>
      </c>
      <c r="R59">
        <v>0.74</v>
      </c>
      <c r="S59">
        <v>12.72</v>
      </c>
      <c r="T59">
        <v>4.76</v>
      </c>
    </row>
    <row r="60" spans="1:20" x14ac:dyDescent="0.3">
      <c r="A60" s="2">
        <v>45801</v>
      </c>
      <c r="B60" t="s">
        <v>22</v>
      </c>
      <c r="C60" t="s">
        <v>83</v>
      </c>
      <c r="D60" t="s">
        <v>654</v>
      </c>
      <c r="E60" t="s">
        <v>666</v>
      </c>
      <c r="F60">
        <v>168.42</v>
      </c>
      <c r="G60">
        <v>25060</v>
      </c>
      <c r="H60">
        <v>1173</v>
      </c>
      <c r="I60">
        <v>11</v>
      </c>
      <c r="J60">
        <v>2</v>
      </c>
      <c r="K60">
        <v>352.96</v>
      </c>
      <c r="L60" t="s">
        <v>673</v>
      </c>
      <c r="M60" t="s">
        <v>676</v>
      </c>
      <c r="N60" t="s">
        <v>681</v>
      </c>
      <c r="O60" t="s">
        <v>689</v>
      </c>
      <c r="P60" t="s">
        <v>699</v>
      </c>
      <c r="Q60">
        <v>4.68</v>
      </c>
      <c r="R60">
        <v>0.17</v>
      </c>
      <c r="S60">
        <v>15.31</v>
      </c>
      <c r="T60">
        <v>2.1</v>
      </c>
    </row>
    <row r="61" spans="1:20" x14ac:dyDescent="0.3">
      <c r="A61" s="2">
        <v>45820</v>
      </c>
      <c r="B61" t="s">
        <v>22</v>
      </c>
      <c r="C61" t="s">
        <v>84</v>
      </c>
      <c r="D61" t="s">
        <v>655</v>
      </c>
      <c r="E61" t="s">
        <v>665</v>
      </c>
      <c r="F61">
        <v>291.12</v>
      </c>
      <c r="G61">
        <v>14208</v>
      </c>
      <c r="H61">
        <v>1172</v>
      </c>
      <c r="I61">
        <v>40</v>
      </c>
      <c r="J61">
        <v>13</v>
      </c>
      <c r="K61">
        <v>2270.8000000000002</v>
      </c>
      <c r="L61" t="s">
        <v>672</v>
      </c>
      <c r="M61" t="s">
        <v>680</v>
      </c>
      <c r="N61" t="s">
        <v>684</v>
      </c>
      <c r="O61" t="s">
        <v>693</v>
      </c>
      <c r="P61" t="s">
        <v>696</v>
      </c>
      <c r="Q61">
        <v>8.25</v>
      </c>
      <c r="R61">
        <v>1.1100000000000001</v>
      </c>
      <c r="S61">
        <v>7.28</v>
      </c>
      <c r="T61">
        <v>7.8</v>
      </c>
    </row>
    <row r="62" spans="1:20" x14ac:dyDescent="0.3">
      <c r="A62" s="2">
        <v>45820</v>
      </c>
      <c r="B62" t="s">
        <v>21</v>
      </c>
      <c r="C62" t="s">
        <v>85</v>
      </c>
      <c r="D62" t="s">
        <v>655</v>
      </c>
      <c r="E62" t="s">
        <v>666</v>
      </c>
      <c r="F62">
        <v>135.19999999999999</v>
      </c>
      <c r="G62">
        <v>29746</v>
      </c>
      <c r="H62">
        <v>430</v>
      </c>
      <c r="I62">
        <v>38</v>
      </c>
      <c r="J62">
        <v>16</v>
      </c>
      <c r="K62">
        <v>2175.12</v>
      </c>
      <c r="L62" t="s">
        <v>672</v>
      </c>
      <c r="M62" t="s">
        <v>676</v>
      </c>
      <c r="N62" t="s">
        <v>681</v>
      </c>
      <c r="O62" t="s">
        <v>688</v>
      </c>
      <c r="P62" t="s">
        <v>696</v>
      </c>
      <c r="Q62">
        <v>1.45</v>
      </c>
      <c r="R62">
        <v>3.72</v>
      </c>
      <c r="S62">
        <v>3.56</v>
      </c>
      <c r="T62">
        <v>16.09</v>
      </c>
    </row>
    <row r="63" spans="1:20" x14ac:dyDescent="0.3">
      <c r="A63" s="2">
        <v>45817</v>
      </c>
      <c r="B63" t="s">
        <v>23</v>
      </c>
      <c r="C63" t="s">
        <v>86</v>
      </c>
      <c r="D63" t="s">
        <v>655</v>
      </c>
      <c r="E63" t="s">
        <v>661</v>
      </c>
      <c r="F63">
        <v>53.63</v>
      </c>
      <c r="G63">
        <v>3013</v>
      </c>
      <c r="H63">
        <v>227</v>
      </c>
      <c r="I63">
        <v>42</v>
      </c>
      <c r="J63">
        <v>26</v>
      </c>
      <c r="K63">
        <v>3222.38</v>
      </c>
      <c r="L63" t="s">
        <v>671</v>
      </c>
      <c r="M63" t="s">
        <v>677</v>
      </c>
      <c r="N63" t="s">
        <v>681</v>
      </c>
      <c r="O63" t="s">
        <v>685</v>
      </c>
      <c r="P63" t="s">
        <v>695</v>
      </c>
      <c r="Q63">
        <v>7.53</v>
      </c>
      <c r="R63">
        <v>11.45</v>
      </c>
      <c r="S63">
        <v>1.28</v>
      </c>
      <c r="T63">
        <v>60.09</v>
      </c>
    </row>
    <row r="64" spans="1:20" x14ac:dyDescent="0.3">
      <c r="A64" s="2">
        <v>45816</v>
      </c>
      <c r="B64" t="s">
        <v>21</v>
      </c>
      <c r="C64" t="s">
        <v>87</v>
      </c>
      <c r="D64" t="s">
        <v>655</v>
      </c>
      <c r="E64" t="s">
        <v>664</v>
      </c>
      <c r="F64">
        <v>181.22</v>
      </c>
      <c r="G64">
        <v>29391</v>
      </c>
      <c r="H64">
        <v>734</v>
      </c>
      <c r="I64">
        <v>25</v>
      </c>
      <c r="J64">
        <v>9</v>
      </c>
      <c r="K64">
        <v>557.89</v>
      </c>
      <c r="L64" t="s">
        <v>673</v>
      </c>
      <c r="M64" t="s">
        <v>678</v>
      </c>
      <c r="N64" t="s">
        <v>684</v>
      </c>
      <c r="O64" t="s">
        <v>692</v>
      </c>
      <c r="P64" t="s">
        <v>695</v>
      </c>
      <c r="Q64">
        <v>2.5</v>
      </c>
      <c r="R64">
        <v>1.23</v>
      </c>
      <c r="S64">
        <v>7.25</v>
      </c>
      <c r="T64">
        <v>3.08</v>
      </c>
    </row>
    <row r="65" spans="1:20" x14ac:dyDescent="0.3">
      <c r="A65" s="2">
        <v>45818</v>
      </c>
      <c r="B65" t="s">
        <v>20</v>
      </c>
      <c r="C65" t="s">
        <v>88</v>
      </c>
      <c r="D65" t="s">
        <v>654</v>
      </c>
      <c r="E65" t="s">
        <v>670</v>
      </c>
      <c r="F65">
        <v>117.32</v>
      </c>
      <c r="G65">
        <v>8674</v>
      </c>
      <c r="H65">
        <v>288</v>
      </c>
      <c r="I65">
        <v>45</v>
      </c>
      <c r="J65">
        <v>26</v>
      </c>
      <c r="K65">
        <v>4456.43</v>
      </c>
      <c r="L65" t="s">
        <v>673</v>
      </c>
      <c r="M65" t="s">
        <v>679</v>
      </c>
      <c r="N65" t="s">
        <v>681</v>
      </c>
      <c r="O65" t="s">
        <v>688</v>
      </c>
      <c r="P65" t="s">
        <v>695</v>
      </c>
      <c r="Q65">
        <v>3.32</v>
      </c>
      <c r="R65">
        <v>9.0299999999999994</v>
      </c>
      <c r="S65">
        <v>2.61</v>
      </c>
      <c r="T65">
        <v>37.99</v>
      </c>
    </row>
    <row r="66" spans="1:20" x14ac:dyDescent="0.3">
      <c r="A66" s="2">
        <v>45827</v>
      </c>
      <c r="B66" t="s">
        <v>20</v>
      </c>
      <c r="C66" t="s">
        <v>89</v>
      </c>
      <c r="D66" t="s">
        <v>654</v>
      </c>
      <c r="E66" t="s">
        <v>658</v>
      </c>
      <c r="F66">
        <v>208.35</v>
      </c>
      <c r="G66">
        <v>4018</v>
      </c>
      <c r="H66">
        <v>65</v>
      </c>
      <c r="I66">
        <v>46</v>
      </c>
      <c r="J66">
        <v>0</v>
      </c>
      <c r="K66">
        <v>0</v>
      </c>
      <c r="L66" t="s">
        <v>671</v>
      </c>
      <c r="M66" t="s">
        <v>678</v>
      </c>
      <c r="N66" t="s">
        <v>682</v>
      </c>
      <c r="O66" t="s">
        <v>686</v>
      </c>
      <c r="P66" t="s">
        <v>699</v>
      </c>
      <c r="Q66">
        <v>1.62</v>
      </c>
      <c r="R66">
        <v>0</v>
      </c>
      <c r="S66">
        <v>4.53</v>
      </c>
      <c r="T66">
        <v>0</v>
      </c>
    </row>
    <row r="67" spans="1:20" x14ac:dyDescent="0.3">
      <c r="A67" s="2">
        <v>45758</v>
      </c>
      <c r="B67" t="s">
        <v>20</v>
      </c>
      <c r="C67" t="s">
        <v>90</v>
      </c>
      <c r="D67" t="s">
        <v>654</v>
      </c>
      <c r="E67" t="s">
        <v>660</v>
      </c>
      <c r="F67">
        <v>192.13</v>
      </c>
      <c r="G67">
        <v>22291</v>
      </c>
      <c r="H67">
        <v>813</v>
      </c>
      <c r="I67">
        <v>36</v>
      </c>
      <c r="J67">
        <v>26</v>
      </c>
      <c r="K67">
        <v>3626.33</v>
      </c>
      <c r="L67" t="s">
        <v>674</v>
      </c>
      <c r="M67" t="s">
        <v>678</v>
      </c>
      <c r="N67" t="s">
        <v>681</v>
      </c>
      <c r="O67" t="s">
        <v>692</v>
      </c>
      <c r="P67" t="s">
        <v>696</v>
      </c>
      <c r="Q67">
        <v>3.65</v>
      </c>
      <c r="R67">
        <v>3.2</v>
      </c>
      <c r="S67">
        <v>5.34</v>
      </c>
      <c r="T67">
        <v>18.87</v>
      </c>
    </row>
    <row r="68" spans="1:20" x14ac:dyDescent="0.3">
      <c r="A68" s="2">
        <v>45826</v>
      </c>
      <c r="B68" t="s">
        <v>24</v>
      </c>
      <c r="C68" t="s">
        <v>91</v>
      </c>
      <c r="D68" t="s">
        <v>654</v>
      </c>
      <c r="E68" t="s">
        <v>668</v>
      </c>
      <c r="F68">
        <v>55.65</v>
      </c>
      <c r="G68">
        <v>9310</v>
      </c>
      <c r="H68">
        <v>918</v>
      </c>
      <c r="I68">
        <v>11</v>
      </c>
      <c r="J68">
        <v>2</v>
      </c>
      <c r="K68">
        <v>352.29</v>
      </c>
      <c r="L68" t="s">
        <v>672</v>
      </c>
      <c r="M68" t="s">
        <v>680</v>
      </c>
      <c r="N68" t="s">
        <v>684</v>
      </c>
      <c r="O68" t="s">
        <v>687</v>
      </c>
      <c r="P68" t="s">
        <v>695</v>
      </c>
      <c r="Q68">
        <v>9.86</v>
      </c>
      <c r="R68">
        <v>0.22</v>
      </c>
      <c r="S68">
        <v>5.0599999999999996</v>
      </c>
      <c r="T68">
        <v>6.33</v>
      </c>
    </row>
    <row r="69" spans="1:20" x14ac:dyDescent="0.3">
      <c r="A69" s="2">
        <v>45788</v>
      </c>
      <c r="B69" t="s">
        <v>24</v>
      </c>
      <c r="C69" t="s">
        <v>92</v>
      </c>
      <c r="D69" t="s">
        <v>654</v>
      </c>
      <c r="E69" t="s">
        <v>662</v>
      </c>
      <c r="F69">
        <v>116.12</v>
      </c>
      <c r="G69">
        <v>15035</v>
      </c>
      <c r="H69">
        <v>1186</v>
      </c>
      <c r="I69">
        <v>28</v>
      </c>
      <c r="J69">
        <v>23</v>
      </c>
      <c r="K69">
        <v>1993.8</v>
      </c>
      <c r="L69" t="s">
        <v>675</v>
      </c>
      <c r="M69" t="s">
        <v>679</v>
      </c>
      <c r="N69" t="s">
        <v>683</v>
      </c>
      <c r="O69" t="s">
        <v>691</v>
      </c>
      <c r="P69" t="s">
        <v>696</v>
      </c>
      <c r="Q69">
        <v>7.89</v>
      </c>
      <c r="R69">
        <v>1.94</v>
      </c>
      <c r="S69">
        <v>4.1500000000000004</v>
      </c>
      <c r="T69">
        <v>17.170000000000002</v>
      </c>
    </row>
    <row r="70" spans="1:20" x14ac:dyDescent="0.3">
      <c r="A70" s="2">
        <v>45781</v>
      </c>
      <c r="B70" t="s">
        <v>22</v>
      </c>
      <c r="C70" t="s">
        <v>93</v>
      </c>
      <c r="D70" t="s">
        <v>655</v>
      </c>
      <c r="E70" t="s">
        <v>662</v>
      </c>
      <c r="F70">
        <v>131.19</v>
      </c>
      <c r="G70">
        <v>1177</v>
      </c>
      <c r="H70">
        <v>79</v>
      </c>
      <c r="I70">
        <v>41</v>
      </c>
      <c r="J70">
        <v>32</v>
      </c>
      <c r="K70">
        <v>1858.88</v>
      </c>
      <c r="L70" t="s">
        <v>672</v>
      </c>
      <c r="M70" t="s">
        <v>679</v>
      </c>
      <c r="N70" t="s">
        <v>683</v>
      </c>
      <c r="O70" t="s">
        <v>693</v>
      </c>
      <c r="P70" t="s">
        <v>696</v>
      </c>
      <c r="Q70">
        <v>6.71</v>
      </c>
      <c r="R70">
        <v>40.51</v>
      </c>
      <c r="S70">
        <v>3.2</v>
      </c>
      <c r="T70">
        <v>14.17</v>
      </c>
    </row>
    <row r="71" spans="1:20" x14ac:dyDescent="0.3">
      <c r="A71" s="2">
        <v>45833</v>
      </c>
      <c r="B71" t="s">
        <v>23</v>
      </c>
      <c r="C71" t="s">
        <v>94</v>
      </c>
      <c r="D71" t="s">
        <v>654</v>
      </c>
      <c r="E71" t="s">
        <v>669</v>
      </c>
      <c r="F71">
        <v>176.2</v>
      </c>
      <c r="G71">
        <v>23035</v>
      </c>
      <c r="H71">
        <v>1778</v>
      </c>
      <c r="I71">
        <v>50</v>
      </c>
      <c r="J71">
        <v>26</v>
      </c>
      <c r="K71">
        <v>3454.08</v>
      </c>
      <c r="L71" t="s">
        <v>672</v>
      </c>
      <c r="M71" t="s">
        <v>676</v>
      </c>
      <c r="N71" t="s">
        <v>681</v>
      </c>
      <c r="O71" t="s">
        <v>689</v>
      </c>
      <c r="P71" t="s">
        <v>695</v>
      </c>
      <c r="Q71">
        <v>7.72</v>
      </c>
      <c r="R71">
        <v>1.46</v>
      </c>
      <c r="S71">
        <v>3.52</v>
      </c>
      <c r="T71">
        <v>19.600000000000001</v>
      </c>
    </row>
    <row r="72" spans="1:20" x14ac:dyDescent="0.3">
      <c r="A72" s="2">
        <v>45756</v>
      </c>
      <c r="B72" t="s">
        <v>21</v>
      </c>
      <c r="C72" t="s">
        <v>95</v>
      </c>
      <c r="D72" t="s">
        <v>654</v>
      </c>
      <c r="E72" t="s">
        <v>666</v>
      </c>
      <c r="F72">
        <v>76.63</v>
      </c>
      <c r="G72">
        <v>12716</v>
      </c>
      <c r="H72">
        <v>74</v>
      </c>
      <c r="I72">
        <v>19</v>
      </c>
      <c r="J72">
        <v>4</v>
      </c>
      <c r="K72">
        <v>627.17999999999995</v>
      </c>
      <c r="L72" t="s">
        <v>674</v>
      </c>
      <c r="M72" t="s">
        <v>676</v>
      </c>
      <c r="N72" t="s">
        <v>682</v>
      </c>
      <c r="O72" t="s">
        <v>688</v>
      </c>
      <c r="P72" t="s">
        <v>698</v>
      </c>
      <c r="Q72">
        <v>0.57999999999999996</v>
      </c>
      <c r="R72">
        <v>5.41</v>
      </c>
      <c r="S72">
        <v>4.03</v>
      </c>
      <c r="T72">
        <v>8.18</v>
      </c>
    </row>
    <row r="73" spans="1:20" x14ac:dyDescent="0.3">
      <c r="A73" s="2">
        <v>45756</v>
      </c>
      <c r="B73" t="s">
        <v>20</v>
      </c>
      <c r="C73" t="s">
        <v>96</v>
      </c>
      <c r="D73" t="s">
        <v>654</v>
      </c>
      <c r="E73" t="s">
        <v>659</v>
      </c>
      <c r="F73">
        <v>30.7</v>
      </c>
      <c r="G73">
        <v>10648</v>
      </c>
      <c r="H73">
        <v>439</v>
      </c>
      <c r="I73">
        <v>28</v>
      </c>
      <c r="J73">
        <v>2</v>
      </c>
      <c r="K73">
        <v>122.65</v>
      </c>
      <c r="L73" t="s">
        <v>672</v>
      </c>
      <c r="M73" t="s">
        <v>679</v>
      </c>
      <c r="N73" t="s">
        <v>681</v>
      </c>
      <c r="O73" t="s">
        <v>685</v>
      </c>
      <c r="P73" t="s">
        <v>697</v>
      </c>
      <c r="Q73">
        <v>4.12</v>
      </c>
      <c r="R73">
        <v>0.46</v>
      </c>
      <c r="S73">
        <v>1.1000000000000001</v>
      </c>
      <c r="T73">
        <v>4</v>
      </c>
    </row>
    <row r="74" spans="1:20" x14ac:dyDescent="0.3">
      <c r="A74" s="2">
        <v>45758</v>
      </c>
      <c r="B74" t="s">
        <v>24</v>
      </c>
      <c r="C74" t="s">
        <v>97</v>
      </c>
      <c r="D74" t="s">
        <v>654</v>
      </c>
      <c r="E74" t="s">
        <v>662</v>
      </c>
      <c r="F74">
        <v>34.51</v>
      </c>
      <c r="G74">
        <v>17682</v>
      </c>
      <c r="H74">
        <v>77</v>
      </c>
      <c r="I74">
        <v>16</v>
      </c>
      <c r="J74">
        <v>4</v>
      </c>
      <c r="K74">
        <v>222.62</v>
      </c>
      <c r="L74" t="s">
        <v>675</v>
      </c>
      <c r="M74" t="s">
        <v>679</v>
      </c>
      <c r="N74" t="s">
        <v>683</v>
      </c>
      <c r="O74" t="s">
        <v>694</v>
      </c>
      <c r="P74" t="s">
        <v>695</v>
      </c>
      <c r="Q74">
        <v>0.44</v>
      </c>
      <c r="R74">
        <v>5.19</v>
      </c>
      <c r="S74">
        <v>2.16</v>
      </c>
      <c r="T74">
        <v>6.45</v>
      </c>
    </row>
    <row r="75" spans="1:20" x14ac:dyDescent="0.3">
      <c r="A75" s="2">
        <v>45826</v>
      </c>
      <c r="B75" t="s">
        <v>24</v>
      </c>
      <c r="C75" t="s">
        <v>98</v>
      </c>
      <c r="D75" t="s">
        <v>655</v>
      </c>
      <c r="E75" t="s">
        <v>658</v>
      </c>
      <c r="F75">
        <v>254.01</v>
      </c>
      <c r="G75">
        <v>22078</v>
      </c>
      <c r="H75">
        <v>1662</v>
      </c>
      <c r="I75">
        <v>48</v>
      </c>
      <c r="J75">
        <v>10</v>
      </c>
      <c r="K75">
        <v>1971.59</v>
      </c>
      <c r="L75" t="s">
        <v>672</v>
      </c>
      <c r="M75" t="s">
        <v>678</v>
      </c>
      <c r="N75" t="s">
        <v>684</v>
      </c>
      <c r="O75" t="s">
        <v>687</v>
      </c>
      <c r="P75" t="s">
        <v>697</v>
      </c>
      <c r="Q75">
        <v>7.53</v>
      </c>
      <c r="R75">
        <v>0.6</v>
      </c>
      <c r="S75">
        <v>5.29</v>
      </c>
      <c r="T75">
        <v>7.76</v>
      </c>
    </row>
    <row r="76" spans="1:20" x14ac:dyDescent="0.3">
      <c r="A76" s="2">
        <v>45836</v>
      </c>
      <c r="B76" t="s">
        <v>22</v>
      </c>
      <c r="C76" t="s">
        <v>99</v>
      </c>
      <c r="D76" t="s">
        <v>654</v>
      </c>
      <c r="E76" t="s">
        <v>667</v>
      </c>
      <c r="F76">
        <v>36.26</v>
      </c>
      <c r="G76">
        <v>26437</v>
      </c>
      <c r="H76">
        <v>1214</v>
      </c>
      <c r="I76">
        <v>41</v>
      </c>
      <c r="J76">
        <v>4</v>
      </c>
      <c r="K76">
        <v>693.19</v>
      </c>
      <c r="L76" t="s">
        <v>674</v>
      </c>
      <c r="M76" t="s">
        <v>677</v>
      </c>
      <c r="N76" t="s">
        <v>683</v>
      </c>
      <c r="O76" t="s">
        <v>694</v>
      </c>
      <c r="P76" t="s">
        <v>699</v>
      </c>
      <c r="Q76">
        <v>4.59</v>
      </c>
      <c r="R76">
        <v>0.33</v>
      </c>
      <c r="S76">
        <v>0.88</v>
      </c>
      <c r="T76">
        <v>19.12</v>
      </c>
    </row>
    <row r="77" spans="1:20" x14ac:dyDescent="0.3">
      <c r="A77" s="2">
        <v>45815</v>
      </c>
      <c r="B77" t="s">
        <v>21</v>
      </c>
      <c r="C77" t="s">
        <v>100</v>
      </c>
      <c r="D77" t="s">
        <v>654</v>
      </c>
      <c r="E77" t="s">
        <v>658</v>
      </c>
      <c r="F77">
        <v>34.229999999999997</v>
      </c>
      <c r="G77">
        <v>15635</v>
      </c>
      <c r="H77">
        <v>1409</v>
      </c>
      <c r="I77">
        <v>30</v>
      </c>
      <c r="J77">
        <v>8</v>
      </c>
      <c r="K77">
        <v>1159.32</v>
      </c>
      <c r="L77" t="s">
        <v>672</v>
      </c>
      <c r="M77" t="s">
        <v>678</v>
      </c>
      <c r="N77" t="s">
        <v>683</v>
      </c>
      <c r="O77" t="s">
        <v>686</v>
      </c>
      <c r="P77" t="s">
        <v>699</v>
      </c>
      <c r="Q77">
        <v>9.01</v>
      </c>
      <c r="R77">
        <v>0.56999999999999995</v>
      </c>
      <c r="S77">
        <v>1.1399999999999999</v>
      </c>
      <c r="T77">
        <v>33.869999999999997</v>
      </c>
    </row>
    <row r="78" spans="1:20" x14ac:dyDescent="0.3">
      <c r="A78" s="2">
        <v>45816</v>
      </c>
      <c r="B78" t="s">
        <v>24</v>
      </c>
      <c r="C78" t="s">
        <v>101</v>
      </c>
      <c r="D78" t="s">
        <v>655</v>
      </c>
      <c r="E78" t="s">
        <v>661</v>
      </c>
      <c r="F78">
        <v>23.5</v>
      </c>
      <c r="G78">
        <v>12866</v>
      </c>
      <c r="H78">
        <v>331</v>
      </c>
      <c r="I78">
        <v>17</v>
      </c>
      <c r="J78">
        <v>2</v>
      </c>
      <c r="K78">
        <v>161.36000000000001</v>
      </c>
      <c r="L78" t="s">
        <v>675</v>
      </c>
      <c r="M78" t="s">
        <v>677</v>
      </c>
      <c r="N78" t="s">
        <v>683</v>
      </c>
      <c r="O78" t="s">
        <v>685</v>
      </c>
      <c r="P78" t="s">
        <v>699</v>
      </c>
      <c r="Q78">
        <v>2.57</v>
      </c>
      <c r="R78">
        <v>0.6</v>
      </c>
      <c r="S78">
        <v>1.38</v>
      </c>
      <c r="T78">
        <v>6.87</v>
      </c>
    </row>
    <row r="79" spans="1:20" x14ac:dyDescent="0.3">
      <c r="A79" s="2">
        <v>45804</v>
      </c>
      <c r="B79" t="s">
        <v>22</v>
      </c>
      <c r="C79" t="s">
        <v>102</v>
      </c>
      <c r="D79" t="s">
        <v>655</v>
      </c>
      <c r="E79" t="s">
        <v>662</v>
      </c>
      <c r="F79">
        <v>74.959999999999994</v>
      </c>
      <c r="G79">
        <v>14981</v>
      </c>
      <c r="H79">
        <v>376</v>
      </c>
      <c r="I79">
        <v>50</v>
      </c>
      <c r="J79">
        <v>4</v>
      </c>
      <c r="K79">
        <v>663.97</v>
      </c>
      <c r="L79" t="s">
        <v>671</v>
      </c>
      <c r="M79" t="s">
        <v>679</v>
      </c>
      <c r="N79" t="s">
        <v>681</v>
      </c>
      <c r="O79" t="s">
        <v>693</v>
      </c>
      <c r="P79" t="s">
        <v>697</v>
      </c>
      <c r="Q79">
        <v>2.5099999999999998</v>
      </c>
      <c r="R79">
        <v>1.06</v>
      </c>
      <c r="S79">
        <v>1.5</v>
      </c>
      <c r="T79">
        <v>8.86</v>
      </c>
    </row>
    <row r="80" spans="1:20" x14ac:dyDescent="0.3">
      <c r="A80" s="2">
        <v>45803</v>
      </c>
      <c r="B80" t="s">
        <v>20</v>
      </c>
      <c r="C80" t="s">
        <v>103</v>
      </c>
      <c r="D80" t="s">
        <v>654</v>
      </c>
      <c r="E80" t="s">
        <v>656</v>
      </c>
      <c r="F80">
        <v>118.29</v>
      </c>
      <c r="G80">
        <v>27243</v>
      </c>
      <c r="H80">
        <v>170</v>
      </c>
      <c r="I80">
        <v>13</v>
      </c>
      <c r="J80">
        <v>3</v>
      </c>
      <c r="K80">
        <v>476.01</v>
      </c>
      <c r="L80" t="s">
        <v>673</v>
      </c>
      <c r="M80" t="s">
        <v>676</v>
      </c>
      <c r="N80" t="s">
        <v>682</v>
      </c>
      <c r="O80" t="s">
        <v>693</v>
      </c>
      <c r="P80" t="s">
        <v>697</v>
      </c>
      <c r="Q80">
        <v>0.62</v>
      </c>
      <c r="R80">
        <v>1.76</v>
      </c>
      <c r="S80">
        <v>9.1</v>
      </c>
      <c r="T80">
        <v>4.0199999999999996</v>
      </c>
    </row>
    <row r="81" spans="1:20" x14ac:dyDescent="0.3">
      <c r="A81" s="2">
        <v>45804</v>
      </c>
      <c r="B81" t="s">
        <v>20</v>
      </c>
      <c r="C81" t="s">
        <v>104</v>
      </c>
      <c r="D81" t="s">
        <v>654</v>
      </c>
      <c r="E81" t="s">
        <v>662</v>
      </c>
      <c r="F81">
        <v>261.08999999999997</v>
      </c>
      <c r="G81">
        <v>12179</v>
      </c>
      <c r="H81">
        <v>218</v>
      </c>
      <c r="I81">
        <v>34</v>
      </c>
      <c r="J81">
        <v>13</v>
      </c>
      <c r="K81">
        <v>1821.02</v>
      </c>
      <c r="L81" t="s">
        <v>671</v>
      </c>
      <c r="M81" t="s">
        <v>679</v>
      </c>
      <c r="N81" t="s">
        <v>683</v>
      </c>
      <c r="O81" t="s">
        <v>694</v>
      </c>
      <c r="P81" t="s">
        <v>697</v>
      </c>
      <c r="Q81">
        <v>1.79</v>
      </c>
      <c r="R81">
        <v>5.96</v>
      </c>
      <c r="S81">
        <v>7.68</v>
      </c>
      <c r="T81">
        <v>6.97</v>
      </c>
    </row>
    <row r="82" spans="1:20" x14ac:dyDescent="0.3">
      <c r="A82" s="2">
        <v>45794</v>
      </c>
      <c r="B82" t="s">
        <v>23</v>
      </c>
      <c r="C82" t="s">
        <v>105</v>
      </c>
      <c r="D82" t="s">
        <v>655</v>
      </c>
      <c r="E82" t="s">
        <v>657</v>
      </c>
      <c r="F82">
        <v>241.89</v>
      </c>
      <c r="G82">
        <v>25861</v>
      </c>
      <c r="H82">
        <v>2147</v>
      </c>
      <c r="I82">
        <v>10</v>
      </c>
      <c r="J82">
        <v>3</v>
      </c>
      <c r="K82">
        <v>551.88</v>
      </c>
      <c r="L82" t="s">
        <v>675</v>
      </c>
      <c r="M82" t="s">
        <v>677</v>
      </c>
      <c r="N82" t="s">
        <v>682</v>
      </c>
      <c r="O82" t="s">
        <v>687</v>
      </c>
      <c r="P82" t="s">
        <v>695</v>
      </c>
      <c r="Q82">
        <v>8.3000000000000007</v>
      </c>
      <c r="R82">
        <v>0.14000000000000001</v>
      </c>
      <c r="S82">
        <v>24.19</v>
      </c>
      <c r="T82">
        <v>2.2799999999999998</v>
      </c>
    </row>
    <row r="83" spans="1:20" x14ac:dyDescent="0.3">
      <c r="A83" s="2">
        <v>45764</v>
      </c>
      <c r="B83" t="s">
        <v>20</v>
      </c>
      <c r="C83" t="s">
        <v>106</v>
      </c>
      <c r="D83" t="s">
        <v>654</v>
      </c>
      <c r="E83" t="s">
        <v>656</v>
      </c>
      <c r="F83">
        <v>216.92</v>
      </c>
      <c r="G83">
        <v>5441</v>
      </c>
      <c r="H83">
        <v>367</v>
      </c>
      <c r="I83">
        <v>21</v>
      </c>
      <c r="J83">
        <v>18</v>
      </c>
      <c r="K83">
        <v>2803.95</v>
      </c>
      <c r="L83" t="s">
        <v>672</v>
      </c>
      <c r="M83" t="s">
        <v>676</v>
      </c>
      <c r="N83" t="s">
        <v>681</v>
      </c>
      <c r="O83" t="s">
        <v>685</v>
      </c>
      <c r="P83" t="s">
        <v>697</v>
      </c>
      <c r="Q83">
        <v>6.75</v>
      </c>
      <c r="R83">
        <v>4.9000000000000004</v>
      </c>
      <c r="S83">
        <v>10.33</v>
      </c>
      <c r="T83">
        <v>12.93</v>
      </c>
    </row>
    <row r="84" spans="1:20" x14ac:dyDescent="0.3">
      <c r="A84" s="2">
        <v>45831</v>
      </c>
      <c r="B84" t="s">
        <v>22</v>
      </c>
      <c r="C84" t="s">
        <v>107</v>
      </c>
      <c r="D84" t="s">
        <v>654</v>
      </c>
      <c r="E84" t="s">
        <v>663</v>
      </c>
      <c r="F84">
        <v>47.53</v>
      </c>
      <c r="G84">
        <v>22546</v>
      </c>
      <c r="H84">
        <v>1856</v>
      </c>
      <c r="I84">
        <v>27</v>
      </c>
      <c r="J84">
        <v>17</v>
      </c>
      <c r="K84">
        <v>1699.4</v>
      </c>
      <c r="L84" t="s">
        <v>675</v>
      </c>
      <c r="M84" t="s">
        <v>680</v>
      </c>
      <c r="N84" t="s">
        <v>684</v>
      </c>
      <c r="O84" t="s">
        <v>691</v>
      </c>
      <c r="P84" t="s">
        <v>696</v>
      </c>
      <c r="Q84">
        <v>8.23</v>
      </c>
      <c r="R84">
        <v>0.92</v>
      </c>
      <c r="S84">
        <v>1.76</v>
      </c>
      <c r="T84">
        <v>35.75</v>
      </c>
    </row>
    <row r="85" spans="1:20" x14ac:dyDescent="0.3">
      <c r="A85" s="2">
        <v>45758</v>
      </c>
      <c r="B85" t="s">
        <v>22</v>
      </c>
      <c r="C85" t="s">
        <v>108</v>
      </c>
      <c r="D85" t="s">
        <v>654</v>
      </c>
      <c r="E85" t="s">
        <v>661</v>
      </c>
      <c r="F85">
        <v>66.8</v>
      </c>
      <c r="G85">
        <v>17309</v>
      </c>
      <c r="H85">
        <v>668</v>
      </c>
      <c r="I85">
        <v>18</v>
      </c>
      <c r="J85">
        <v>4</v>
      </c>
      <c r="K85">
        <v>500.85</v>
      </c>
      <c r="L85" t="s">
        <v>673</v>
      </c>
      <c r="M85" t="s">
        <v>677</v>
      </c>
      <c r="N85" t="s">
        <v>682</v>
      </c>
      <c r="O85" t="s">
        <v>689</v>
      </c>
      <c r="P85" t="s">
        <v>697</v>
      </c>
      <c r="Q85">
        <v>3.86</v>
      </c>
      <c r="R85">
        <v>0.6</v>
      </c>
      <c r="S85">
        <v>3.71</v>
      </c>
      <c r="T85">
        <v>7.5</v>
      </c>
    </row>
    <row r="86" spans="1:20" x14ac:dyDescent="0.3">
      <c r="A86" s="2">
        <v>45773</v>
      </c>
      <c r="B86" t="s">
        <v>22</v>
      </c>
      <c r="C86" t="s">
        <v>109</v>
      </c>
      <c r="D86" t="s">
        <v>655</v>
      </c>
      <c r="E86" t="s">
        <v>668</v>
      </c>
      <c r="F86">
        <v>250.8</v>
      </c>
      <c r="G86">
        <v>25907</v>
      </c>
      <c r="H86">
        <v>991</v>
      </c>
      <c r="I86">
        <v>26</v>
      </c>
      <c r="J86">
        <v>22</v>
      </c>
      <c r="K86">
        <v>1380.77</v>
      </c>
      <c r="L86" t="s">
        <v>674</v>
      </c>
      <c r="M86" t="s">
        <v>680</v>
      </c>
      <c r="N86" t="s">
        <v>681</v>
      </c>
      <c r="O86" t="s">
        <v>693</v>
      </c>
      <c r="P86" t="s">
        <v>697</v>
      </c>
      <c r="Q86">
        <v>3.83</v>
      </c>
      <c r="R86">
        <v>2.2200000000000002</v>
      </c>
      <c r="S86">
        <v>9.65</v>
      </c>
      <c r="T86">
        <v>5.51</v>
      </c>
    </row>
    <row r="87" spans="1:20" x14ac:dyDescent="0.3">
      <c r="A87" s="2">
        <v>45801</v>
      </c>
      <c r="B87" t="s">
        <v>20</v>
      </c>
      <c r="C87" t="s">
        <v>110</v>
      </c>
      <c r="D87" t="s">
        <v>655</v>
      </c>
      <c r="E87" t="s">
        <v>664</v>
      </c>
      <c r="F87">
        <v>181.04</v>
      </c>
      <c r="G87">
        <v>17774</v>
      </c>
      <c r="H87">
        <v>321</v>
      </c>
      <c r="I87">
        <v>18</v>
      </c>
      <c r="J87">
        <v>12</v>
      </c>
      <c r="K87">
        <v>1055.6300000000001</v>
      </c>
      <c r="L87" t="s">
        <v>672</v>
      </c>
      <c r="M87" t="s">
        <v>678</v>
      </c>
      <c r="N87" t="s">
        <v>682</v>
      </c>
      <c r="O87" t="s">
        <v>693</v>
      </c>
      <c r="P87" t="s">
        <v>697</v>
      </c>
      <c r="Q87">
        <v>1.81</v>
      </c>
      <c r="R87">
        <v>3.74</v>
      </c>
      <c r="S87">
        <v>10.06</v>
      </c>
      <c r="T87">
        <v>5.83</v>
      </c>
    </row>
    <row r="88" spans="1:20" x14ac:dyDescent="0.3">
      <c r="A88" s="2">
        <v>45802</v>
      </c>
      <c r="B88" t="s">
        <v>22</v>
      </c>
      <c r="C88" t="s">
        <v>111</v>
      </c>
      <c r="D88" t="s">
        <v>654</v>
      </c>
      <c r="E88" t="s">
        <v>666</v>
      </c>
      <c r="F88">
        <v>214.25</v>
      </c>
      <c r="G88">
        <v>18284</v>
      </c>
      <c r="H88">
        <v>362</v>
      </c>
      <c r="I88">
        <v>47</v>
      </c>
      <c r="J88">
        <v>4</v>
      </c>
      <c r="K88">
        <v>775.5</v>
      </c>
      <c r="L88" t="s">
        <v>675</v>
      </c>
      <c r="M88" t="s">
        <v>676</v>
      </c>
      <c r="N88" t="s">
        <v>684</v>
      </c>
      <c r="O88" t="s">
        <v>685</v>
      </c>
      <c r="P88" t="s">
        <v>698</v>
      </c>
      <c r="Q88">
        <v>1.98</v>
      </c>
      <c r="R88">
        <v>1.1000000000000001</v>
      </c>
      <c r="S88">
        <v>4.5599999999999996</v>
      </c>
      <c r="T88">
        <v>3.62</v>
      </c>
    </row>
    <row r="89" spans="1:20" x14ac:dyDescent="0.3">
      <c r="A89" s="2">
        <v>45832</v>
      </c>
      <c r="B89" t="s">
        <v>24</v>
      </c>
      <c r="C89" t="s">
        <v>112</v>
      </c>
      <c r="D89" t="s">
        <v>655</v>
      </c>
      <c r="E89" t="s">
        <v>669</v>
      </c>
      <c r="F89">
        <v>297.2</v>
      </c>
      <c r="G89">
        <v>6167</v>
      </c>
      <c r="H89">
        <v>566</v>
      </c>
      <c r="I89">
        <v>24</v>
      </c>
      <c r="J89">
        <v>24</v>
      </c>
      <c r="K89">
        <v>990.55</v>
      </c>
      <c r="L89" t="s">
        <v>671</v>
      </c>
      <c r="M89" t="s">
        <v>676</v>
      </c>
      <c r="N89" t="s">
        <v>683</v>
      </c>
      <c r="O89" t="s">
        <v>686</v>
      </c>
      <c r="P89" t="s">
        <v>699</v>
      </c>
      <c r="Q89">
        <v>9.18</v>
      </c>
      <c r="R89">
        <v>4.24</v>
      </c>
      <c r="S89">
        <v>12.38</v>
      </c>
      <c r="T89">
        <v>3.33</v>
      </c>
    </row>
    <row r="90" spans="1:20" x14ac:dyDescent="0.3">
      <c r="A90" s="2">
        <v>45766</v>
      </c>
      <c r="B90" t="s">
        <v>21</v>
      </c>
      <c r="C90" t="s">
        <v>113</v>
      </c>
      <c r="D90" t="s">
        <v>654</v>
      </c>
      <c r="E90" t="s">
        <v>666</v>
      </c>
      <c r="F90">
        <v>123.25</v>
      </c>
      <c r="G90">
        <v>27621</v>
      </c>
      <c r="H90">
        <v>1267</v>
      </c>
      <c r="I90">
        <v>24</v>
      </c>
      <c r="J90">
        <v>23</v>
      </c>
      <c r="K90">
        <v>3820.12</v>
      </c>
      <c r="L90" t="s">
        <v>671</v>
      </c>
      <c r="M90" t="s">
        <v>676</v>
      </c>
      <c r="N90" t="s">
        <v>684</v>
      </c>
      <c r="O90" t="s">
        <v>687</v>
      </c>
      <c r="P90" t="s">
        <v>697</v>
      </c>
      <c r="Q90">
        <v>4.59</v>
      </c>
      <c r="R90">
        <v>1.82</v>
      </c>
      <c r="S90">
        <v>5.14</v>
      </c>
      <c r="T90">
        <v>30.99</v>
      </c>
    </row>
    <row r="91" spans="1:20" x14ac:dyDescent="0.3">
      <c r="A91" s="2">
        <v>45826</v>
      </c>
      <c r="B91" t="s">
        <v>21</v>
      </c>
      <c r="C91" t="s">
        <v>114</v>
      </c>
      <c r="D91" t="s">
        <v>654</v>
      </c>
      <c r="E91" t="s">
        <v>662</v>
      </c>
      <c r="F91">
        <v>262.97000000000003</v>
      </c>
      <c r="G91">
        <v>11537</v>
      </c>
      <c r="H91">
        <v>763</v>
      </c>
      <c r="I91">
        <v>39</v>
      </c>
      <c r="J91">
        <v>26</v>
      </c>
      <c r="K91">
        <v>4508.79</v>
      </c>
      <c r="L91" t="s">
        <v>673</v>
      </c>
      <c r="M91" t="s">
        <v>679</v>
      </c>
      <c r="N91" t="s">
        <v>683</v>
      </c>
      <c r="O91" t="s">
        <v>689</v>
      </c>
      <c r="P91" t="s">
        <v>697</v>
      </c>
      <c r="Q91">
        <v>6.61</v>
      </c>
      <c r="R91">
        <v>3.41</v>
      </c>
      <c r="S91">
        <v>6.74</v>
      </c>
      <c r="T91">
        <v>17.149999999999999</v>
      </c>
    </row>
    <row r="92" spans="1:20" x14ac:dyDescent="0.3">
      <c r="A92" s="2">
        <v>45775</v>
      </c>
      <c r="B92" t="s">
        <v>20</v>
      </c>
      <c r="C92" t="s">
        <v>115</v>
      </c>
      <c r="D92" t="s">
        <v>654</v>
      </c>
      <c r="E92" t="s">
        <v>660</v>
      </c>
      <c r="F92">
        <v>27.4</v>
      </c>
      <c r="G92">
        <v>5059</v>
      </c>
      <c r="H92">
        <v>87</v>
      </c>
      <c r="I92">
        <v>13</v>
      </c>
      <c r="J92">
        <v>11</v>
      </c>
      <c r="K92">
        <v>1095.1400000000001</v>
      </c>
      <c r="L92" t="s">
        <v>671</v>
      </c>
      <c r="M92" t="s">
        <v>678</v>
      </c>
      <c r="N92" t="s">
        <v>683</v>
      </c>
      <c r="O92" t="s">
        <v>688</v>
      </c>
      <c r="P92" t="s">
        <v>696</v>
      </c>
      <c r="Q92">
        <v>1.72</v>
      </c>
      <c r="R92">
        <v>12.64</v>
      </c>
      <c r="S92">
        <v>2.11</v>
      </c>
      <c r="T92">
        <v>39.97</v>
      </c>
    </row>
    <row r="93" spans="1:20" x14ac:dyDescent="0.3">
      <c r="A93" s="2">
        <v>45762</v>
      </c>
      <c r="B93" t="s">
        <v>22</v>
      </c>
      <c r="C93" t="s">
        <v>116</v>
      </c>
      <c r="D93" t="s">
        <v>654</v>
      </c>
      <c r="E93" t="s">
        <v>658</v>
      </c>
      <c r="F93">
        <v>33.01</v>
      </c>
      <c r="G93">
        <v>19885</v>
      </c>
      <c r="H93">
        <v>1212</v>
      </c>
      <c r="I93">
        <v>44</v>
      </c>
      <c r="J93">
        <v>0</v>
      </c>
      <c r="K93">
        <v>0</v>
      </c>
      <c r="L93" t="s">
        <v>673</v>
      </c>
      <c r="M93" t="s">
        <v>678</v>
      </c>
      <c r="N93" t="s">
        <v>682</v>
      </c>
      <c r="O93" t="s">
        <v>691</v>
      </c>
      <c r="P93" t="s">
        <v>699</v>
      </c>
      <c r="Q93">
        <v>6.1</v>
      </c>
      <c r="R93">
        <v>0</v>
      </c>
      <c r="S93">
        <v>0.75</v>
      </c>
      <c r="T93">
        <v>0</v>
      </c>
    </row>
    <row r="94" spans="1:20" x14ac:dyDescent="0.3">
      <c r="A94" s="2">
        <v>45814</v>
      </c>
      <c r="B94" t="s">
        <v>21</v>
      </c>
      <c r="C94" t="s">
        <v>117</v>
      </c>
      <c r="D94" t="s">
        <v>655</v>
      </c>
      <c r="E94" t="s">
        <v>668</v>
      </c>
      <c r="F94">
        <v>274.12</v>
      </c>
      <c r="G94">
        <v>5784</v>
      </c>
      <c r="H94">
        <v>188</v>
      </c>
      <c r="I94">
        <v>13</v>
      </c>
      <c r="J94">
        <v>11</v>
      </c>
      <c r="K94">
        <v>1328.79</v>
      </c>
      <c r="L94" t="s">
        <v>672</v>
      </c>
      <c r="M94" t="s">
        <v>680</v>
      </c>
      <c r="N94" t="s">
        <v>684</v>
      </c>
      <c r="O94" t="s">
        <v>687</v>
      </c>
      <c r="P94" t="s">
        <v>696</v>
      </c>
      <c r="Q94">
        <v>3.25</v>
      </c>
      <c r="R94">
        <v>5.85</v>
      </c>
      <c r="S94">
        <v>21.09</v>
      </c>
      <c r="T94">
        <v>4.8499999999999996</v>
      </c>
    </row>
    <row r="95" spans="1:20" x14ac:dyDescent="0.3">
      <c r="A95" s="2">
        <v>45795</v>
      </c>
      <c r="B95" t="s">
        <v>21</v>
      </c>
      <c r="C95" t="s">
        <v>118</v>
      </c>
      <c r="D95" t="s">
        <v>655</v>
      </c>
      <c r="E95" t="s">
        <v>667</v>
      </c>
      <c r="F95">
        <v>186.53</v>
      </c>
      <c r="G95">
        <v>29919</v>
      </c>
      <c r="H95">
        <v>2464</v>
      </c>
      <c r="I95">
        <v>31</v>
      </c>
      <c r="J95">
        <v>23</v>
      </c>
      <c r="K95">
        <v>4419.62</v>
      </c>
      <c r="L95" t="s">
        <v>673</v>
      </c>
      <c r="M95" t="s">
        <v>677</v>
      </c>
      <c r="N95" t="s">
        <v>681</v>
      </c>
      <c r="O95" t="s">
        <v>685</v>
      </c>
      <c r="P95" t="s">
        <v>697</v>
      </c>
      <c r="Q95">
        <v>8.24</v>
      </c>
      <c r="R95">
        <v>0.93</v>
      </c>
      <c r="S95">
        <v>6.02</v>
      </c>
      <c r="T95">
        <v>23.69</v>
      </c>
    </row>
    <row r="96" spans="1:20" x14ac:dyDescent="0.3">
      <c r="A96" s="2">
        <v>45781</v>
      </c>
      <c r="B96" t="s">
        <v>22</v>
      </c>
      <c r="C96" t="s">
        <v>119</v>
      </c>
      <c r="D96" t="s">
        <v>654</v>
      </c>
      <c r="E96" t="s">
        <v>659</v>
      </c>
      <c r="F96">
        <v>241.72</v>
      </c>
      <c r="G96">
        <v>20294</v>
      </c>
      <c r="H96">
        <v>700</v>
      </c>
      <c r="I96">
        <v>50</v>
      </c>
      <c r="J96">
        <v>14</v>
      </c>
      <c r="K96">
        <v>1872.21</v>
      </c>
      <c r="L96" t="s">
        <v>673</v>
      </c>
      <c r="M96" t="s">
        <v>679</v>
      </c>
      <c r="N96" t="s">
        <v>683</v>
      </c>
      <c r="O96" t="s">
        <v>686</v>
      </c>
      <c r="P96" t="s">
        <v>699</v>
      </c>
      <c r="Q96">
        <v>3.45</v>
      </c>
      <c r="R96">
        <v>2</v>
      </c>
      <c r="S96">
        <v>4.83</v>
      </c>
      <c r="T96">
        <v>7.75</v>
      </c>
    </row>
    <row r="97" spans="1:20" x14ac:dyDescent="0.3">
      <c r="A97" s="2">
        <v>45760</v>
      </c>
      <c r="B97" t="s">
        <v>23</v>
      </c>
      <c r="C97" t="s">
        <v>120</v>
      </c>
      <c r="D97" t="s">
        <v>655</v>
      </c>
      <c r="E97" t="s">
        <v>662</v>
      </c>
      <c r="F97">
        <v>183.39</v>
      </c>
      <c r="G97">
        <v>17122</v>
      </c>
      <c r="H97">
        <v>1185</v>
      </c>
      <c r="I97">
        <v>20</v>
      </c>
      <c r="J97">
        <v>16</v>
      </c>
      <c r="K97">
        <v>1207.54</v>
      </c>
      <c r="L97" t="s">
        <v>673</v>
      </c>
      <c r="M97" t="s">
        <v>679</v>
      </c>
      <c r="N97" t="s">
        <v>681</v>
      </c>
      <c r="O97" t="s">
        <v>689</v>
      </c>
      <c r="P97" t="s">
        <v>699</v>
      </c>
      <c r="Q97">
        <v>6.92</v>
      </c>
      <c r="R97">
        <v>1.35</v>
      </c>
      <c r="S97">
        <v>9.17</v>
      </c>
      <c r="T97">
        <v>6.58</v>
      </c>
    </row>
    <row r="98" spans="1:20" x14ac:dyDescent="0.3">
      <c r="A98" s="2">
        <v>45770</v>
      </c>
      <c r="B98" t="s">
        <v>21</v>
      </c>
      <c r="C98" t="s">
        <v>121</v>
      </c>
      <c r="D98" t="s">
        <v>654</v>
      </c>
      <c r="E98" t="s">
        <v>657</v>
      </c>
      <c r="F98">
        <v>142.94</v>
      </c>
      <c r="G98">
        <v>7889</v>
      </c>
      <c r="H98">
        <v>103</v>
      </c>
      <c r="I98">
        <v>31</v>
      </c>
      <c r="J98">
        <v>17</v>
      </c>
      <c r="K98">
        <v>882.1</v>
      </c>
      <c r="L98" t="s">
        <v>671</v>
      </c>
      <c r="M98" t="s">
        <v>677</v>
      </c>
      <c r="N98" t="s">
        <v>684</v>
      </c>
      <c r="O98" t="s">
        <v>687</v>
      </c>
      <c r="P98" t="s">
        <v>695</v>
      </c>
      <c r="Q98">
        <v>1.31</v>
      </c>
      <c r="R98">
        <v>16.5</v>
      </c>
      <c r="S98">
        <v>4.6100000000000003</v>
      </c>
      <c r="T98">
        <v>6.17</v>
      </c>
    </row>
    <row r="99" spans="1:20" x14ac:dyDescent="0.3">
      <c r="A99" s="2">
        <v>45754</v>
      </c>
      <c r="B99" t="s">
        <v>23</v>
      </c>
      <c r="C99" t="s">
        <v>122</v>
      </c>
      <c r="D99" t="s">
        <v>654</v>
      </c>
      <c r="E99" t="s">
        <v>661</v>
      </c>
      <c r="F99">
        <v>101.83</v>
      </c>
      <c r="G99">
        <v>22638</v>
      </c>
      <c r="H99">
        <v>1097</v>
      </c>
      <c r="I99">
        <v>41</v>
      </c>
      <c r="J99">
        <v>1</v>
      </c>
      <c r="K99">
        <v>85.43</v>
      </c>
      <c r="L99" t="s">
        <v>671</v>
      </c>
      <c r="M99" t="s">
        <v>677</v>
      </c>
      <c r="N99" t="s">
        <v>683</v>
      </c>
      <c r="O99" t="s">
        <v>688</v>
      </c>
      <c r="P99" t="s">
        <v>696</v>
      </c>
      <c r="Q99">
        <v>4.8499999999999996</v>
      </c>
      <c r="R99">
        <v>0.09</v>
      </c>
      <c r="S99">
        <v>2.48</v>
      </c>
      <c r="T99">
        <v>0.84</v>
      </c>
    </row>
    <row r="100" spans="1:20" x14ac:dyDescent="0.3">
      <c r="A100" s="2">
        <v>45751</v>
      </c>
      <c r="B100" t="s">
        <v>23</v>
      </c>
      <c r="C100" t="s">
        <v>123</v>
      </c>
      <c r="D100" t="s">
        <v>655</v>
      </c>
      <c r="E100" t="s">
        <v>657</v>
      </c>
      <c r="F100">
        <v>51.38</v>
      </c>
      <c r="G100">
        <v>12369</v>
      </c>
      <c r="H100">
        <v>972</v>
      </c>
      <c r="I100">
        <v>14</v>
      </c>
      <c r="J100">
        <v>5</v>
      </c>
      <c r="K100">
        <v>852.03</v>
      </c>
      <c r="L100" t="s">
        <v>675</v>
      </c>
      <c r="M100" t="s">
        <v>677</v>
      </c>
      <c r="N100" t="s">
        <v>682</v>
      </c>
      <c r="O100" t="s">
        <v>691</v>
      </c>
      <c r="P100" t="s">
        <v>698</v>
      </c>
      <c r="Q100">
        <v>7.86</v>
      </c>
      <c r="R100">
        <v>0.51</v>
      </c>
      <c r="S100">
        <v>3.67</v>
      </c>
      <c r="T100">
        <v>16.579999999999998</v>
      </c>
    </row>
    <row r="101" spans="1:20" x14ac:dyDescent="0.3">
      <c r="A101" s="2">
        <v>45798</v>
      </c>
      <c r="B101" t="s">
        <v>20</v>
      </c>
      <c r="C101" t="s">
        <v>124</v>
      </c>
      <c r="D101" t="s">
        <v>655</v>
      </c>
      <c r="E101" t="s">
        <v>656</v>
      </c>
      <c r="F101">
        <v>119.78</v>
      </c>
      <c r="G101">
        <v>22339</v>
      </c>
      <c r="H101">
        <v>87</v>
      </c>
      <c r="I101">
        <v>37</v>
      </c>
      <c r="J101">
        <v>16</v>
      </c>
      <c r="K101">
        <v>2604.14</v>
      </c>
      <c r="L101" t="s">
        <v>674</v>
      </c>
      <c r="M101" t="s">
        <v>676</v>
      </c>
      <c r="N101" t="s">
        <v>683</v>
      </c>
      <c r="O101" t="s">
        <v>691</v>
      </c>
      <c r="P101" t="s">
        <v>695</v>
      </c>
      <c r="Q101">
        <v>0.39</v>
      </c>
      <c r="R101">
        <v>18.39</v>
      </c>
      <c r="S101">
        <v>3.24</v>
      </c>
      <c r="T101">
        <v>21.74</v>
      </c>
    </row>
    <row r="102" spans="1:20" x14ac:dyDescent="0.3">
      <c r="A102" s="2">
        <v>45817</v>
      </c>
      <c r="B102" t="s">
        <v>20</v>
      </c>
      <c r="C102" t="s">
        <v>125</v>
      </c>
      <c r="D102" t="s">
        <v>654</v>
      </c>
      <c r="E102" t="s">
        <v>670</v>
      </c>
      <c r="F102">
        <v>116.21</v>
      </c>
      <c r="G102">
        <v>11449</v>
      </c>
      <c r="H102">
        <v>854</v>
      </c>
      <c r="I102">
        <v>47</v>
      </c>
      <c r="J102">
        <v>45</v>
      </c>
      <c r="K102">
        <v>6480.67</v>
      </c>
      <c r="L102" t="s">
        <v>671</v>
      </c>
      <c r="M102" t="s">
        <v>679</v>
      </c>
      <c r="N102" t="s">
        <v>681</v>
      </c>
      <c r="O102" t="s">
        <v>686</v>
      </c>
      <c r="P102" t="s">
        <v>699</v>
      </c>
      <c r="Q102">
        <v>7.46</v>
      </c>
      <c r="R102">
        <v>5.27</v>
      </c>
      <c r="S102">
        <v>2.4700000000000002</v>
      </c>
      <c r="T102">
        <v>55.77</v>
      </c>
    </row>
    <row r="103" spans="1:20" x14ac:dyDescent="0.3">
      <c r="A103" s="2">
        <v>45816</v>
      </c>
      <c r="B103" t="s">
        <v>20</v>
      </c>
      <c r="C103" t="s">
        <v>126</v>
      </c>
      <c r="D103" t="s">
        <v>654</v>
      </c>
      <c r="E103" t="s">
        <v>667</v>
      </c>
      <c r="F103">
        <v>171.82</v>
      </c>
      <c r="G103">
        <v>9287</v>
      </c>
      <c r="H103">
        <v>723</v>
      </c>
      <c r="I103">
        <v>39</v>
      </c>
      <c r="J103">
        <v>21</v>
      </c>
      <c r="K103">
        <v>3190.85</v>
      </c>
      <c r="L103" t="s">
        <v>671</v>
      </c>
      <c r="M103" t="s">
        <v>677</v>
      </c>
      <c r="N103" t="s">
        <v>684</v>
      </c>
      <c r="O103" t="s">
        <v>688</v>
      </c>
      <c r="P103" t="s">
        <v>698</v>
      </c>
      <c r="Q103">
        <v>7.79</v>
      </c>
      <c r="R103">
        <v>2.9</v>
      </c>
      <c r="S103">
        <v>4.41</v>
      </c>
      <c r="T103">
        <v>18.57</v>
      </c>
    </row>
    <row r="104" spans="1:20" x14ac:dyDescent="0.3">
      <c r="A104" s="2">
        <v>45771</v>
      </c>
      <c r="B104" t="s">
        <v>22</v>
      </c>
      <c r="C104" t="s">
        <v>127</v>
      </c>
      <c r="D104" t="s">
        <v>654</v>
      </c>
      <c r="E104" t="s">
        <v>658</v>
      </c>
      <c r="F104">
        <v>91.35</v>
      </c>
      <c r="G104">
        <v>21334</v>
      </c>
      <c r="H104">
        <v>235</v>
      </c>
      <c r="I104">
        <v>21</v>
      </c>
      <c r="J104">
        <v>14</v>
      </c>
      <c r="K104">
        <v>1768.52</v>
      </c>
      <c r="L104" t="s">
        <v>672</v>
      </c>
      <c r="M104" t="s">
        <v>678</v>
      </c>
      <c r="N104" t="s">
        <v>682</v>
      </c>
      <c r="O104" t="s">
        <v>692</v>
      </c>
      <c r="P104" t="s">
        <v>699</v>
      </c>
      <c r="Q104">
        <v>1.1000000000000001</v>
      </c>
      <c r="R104">
        <v>5.96</v>
      </c>
      <c r="S104">
        <v>4.3499999999999996</v>
      </c>
      <c r="T104">
        <v>19.36</v>
      </c>
    </row>
    <row r="105" spans="1:20" x14ac:dyDescent="0.3">
      <c r="A105" s="2">
        <v>45759</v>
      </c>
      <c r="B105" t="s">
        <v>22</v>
      </c>
      <c r="C105" t="s">
        <v>128</v>
      </c>
      <c r="D105" t="s">
        <v>655</v>
      </c>
      <c r="E105" t="s">
        <v>661</v>
      </c>
      <c r="F105">
        <v>181.56</v>
      </c>
      <c r="G105">
        <v>7127</v>
      </c>
      <c r="H105">
        <v>680</v>
      </c>
      <c r="I105">
        <v>11</v>
      </c>
      <c r="J105">
        <v>7</v>
      </c>
      <c r="K105">
        <v>253.74</v>
      </c>
      <c r="L105" t="s">
        <v>674</v>
      </c>
      <c r="M105" t="s">
        <v>677</v>
      </c>
      <c r="N105" t="s">
        <v>681</v>
      </c>
      <c r="O105" t="s">
        <v>694</v>
      </c>
      <c r="P105" t="s">
        <v>697</v>
      </c>
      <c r="Q105">
        <v>9.5399999999999991</v>
      </c>
      <c r="R105">
        <v>1.03</v>
      </c>
      <c r="S105">
        <v>16.510000000000002</v>
      </c>
      <c r="T105">
        <v>1.4</v>
      </c>
    </row>
    <row r="106" spans="1:20" x14ac:dyDescent="0.3">
      <c r="A106" s="2">
        <v>45829</v>
      </c>
      <c r="B106" t="s">
        <v>20</v>
      </c>
      <c r="C106" t="s">
        <v>129</v>
      </c>
      <c r="D106" t="s">
        <v>654</v>
      </c>
      <c r="E106" t="s">
        <v>663</v>
      </c>
      <c r="F106">
        <v>196.79</v>
      </c>
      <c r="G106">
        <v>9457</v>
      </c>
      <c r="H106">
        <v>809</v>
      </c>
      <c r="I106">
        <v>19</v>
      </c>
      <c r="J106">
        <v>15</v>
      </c>
      <c r="K106">
        <v>2757.43</v>
      </c>
      <c r="L106" t="s">
        <v>675</v>
      </c>
      <c r="M106" t="s">
        <v>680</v>
      </c>
      <c r="N106" t="s">
        <v>683</v>
      </c>
      <c r="O106" t="s">
        <v>686</v>
      </c>
      <c r="P106" t="s">
        <v>695</v>
      </c>
      <c r="Q106">
        <v>8.5500000000000007</v>
      </c>
      <c r="R106">
        <v>1.85</v>
      </c>
      <c r="S106">
        <v>10.36</v>
      </c>
      <c r="T106">
        <v>14.01</v>
      </c>
    </row>
    <row r="107" spans="1:20" x14ac:dyDescent="0.3">
      <c r="A107" s="2">
        <v>45803</v>
      </c>
      <c r="B107" t="s">
        <v>23</v>
      </c>
      <c r="C107" t="s">
        <v>130</v>
      </c>
      <c r="D107" t="s">
        <v>655</v>
      </c>
      <c r="E107" t="s">
        <v>664</v>
      </c>
      <c r="F107">
        <v>171.36</v>
      </c>
      <c r="G107">
        <v>2540</v>
      </c>
      <c r="H107">
        <v>238</v>
      </c>
      <c r="I107">
        <v>33</v>
      </c>
      <c r="J107">
        <v>11</v>
      </c>
      <c r="K107">
        <v>1769.93</v>
      </c>
      <c r="L107" t="s">
        <v>673</v>
      </c>
      <c r="M107" t="s">
        <v>678</v>
      </c>
      <c r="N107" t="s">
        <v>681</v>
      </c>
      <c r="O107" t="s">
        <v>693</v>
      </c>
      <c r="P107" t="s">
        <v>696</v>
      </c>
      <c r="Q107">
        <v>9.3699999999999992</v>
      </c>
      <c r="R107">
        <v>4.62</v>
      </c>
      <c r="S107">
        <v>5.19</v>
      </c>
      <c r="T107">
        <v>10.33</v>
      </c>
    </row>
    <row r="108" spans="1:20" x14ac:dyDescent="0.3">
      <c r="A108" s="2">
        <v>45766</v>
      </c>
      <c r="B108" t="s">
        <v>22</v>
      </c>
      <c r="C108" t="s">
        <v>131</v>
      </c>
      <c r="D108" t="s">
        <v>655</v>
      </c>
      <c r="E108" t="s">
        <v>667</v>
      </c>
      <c r="F108">
        <v>299.31</v>
      </c>
      <c r="G108">
        <v>18145</v>
      </c>
      <c r="H108">
        <v>1152</v>
      </c>
      <c r="I108">
        <v>14</v>
      </c>
      <c r="J108">
        <v>7</v>
      </c>
      <c r="K108">
        <v>987.18</v>
      </c>
      <c r="L108" t="s">
        <v>672</v>
      </c>
      <c r="M108" t="s">
        <v>677</v>
      </c>
      <c r="N108" t="s">
        <v>682</v>
      </c>
      <c r="O108" t="s">
        <v>693</v>
      </c>
      <c r="P108" t="s">
        <v>696</v>
      </c>
      <c r="Q108">
        <v>6.35</v>
      </c>
      <c r="R108">
        <v>0.61</v>
      </c>
      <c r="S108">
        <v>21.38</v>
      </c>
      <c r="T108">
        <v>3.3</v>
      </c>
    </row>
    <row r="109" spans="1:20" x14ac:dyDescent="0.3">
      <c r="A109" s="2">
        <v>45831</v>
      </c>
      <c r="B109" t="s">
        <v>22</v>
      </c>
      <c r="C109" t="s">
        <v>132</v>
      </c>
      <c r="D109" t="s">
        <v>655</v>
      </c>
      <c r="E109" t="s">
        <v>665</v>
      </c>
      <c r="F109">
        <v>104.15</v>
      </c>
      <c r="G109">
        <v>10087</v>
      </c>
      <c r="H109">
        <v>133</v>
      </c>
      <c r="I109">
        <v>26</v>
      </c>
      <c r="J109">
        <v>25</v>
      </c>
      <c r="K109">
        <v>2997.92</v>
      </c>
      <c r="L109" t="s">
        <v>675</v>
      </c>
      <c r="M109" t="s">
        <v>680</v>
      </c>
      <c r="N109" t="s">
        <v>683</v>
      </c>
      <c r="O109" t="s">
        <v>689</v>
      </c>
      <c r="P109" t="s">
        <v>695</v>
      </c>
      <c r="Q109">
        <v>1.32</v>
      </c>
      <c r="R109">
        <v>18.8</v>
      </c>
      <c r="S109">
        <v>4.01</v>
      </c>
      <c r="T109">
        <v>28.78</v>
      </c>
    </row>
    <row r="110" spans="1:20" x14ac:dyDescent="0.3">
      <c r="A110" s="2">
        <v>45784</v>
      </c>
      <c r="B110" t="s">
        <v>20</v>
      </c>
      <c r="C110" t="s">
        <v>133</v>
      </c>
      <c r="D110" t="s">
        <v>654</v>
      </c>
      <c r="E110" t="s">
        <v>670</v>
      </c>
      <c r="F110">
        <v>208.85</v>
      </c>
      <c r="G110">
        <v>1828</v>
      </c>
      <c r="H110">
        <v>158</v>
      </c>
      <c r="I110">
        <v>43</v>
      </c>
      <c r="J110">
        <v>23</v>
      </c>
      <c r="K110">
        <v>4337.2</v>
      </c>
      <c r="L110" t="s">
        <v>672</v>
      </c>
      <c r="M110" t="s">
        <v>679</v>
      </c>
      <c r="N110" t="s">
        <v>684</v>
      </c>
      <c r="O110" t="s">
        <v>685</v>
      </c>
      <c r="P110" t="s">
        <v>697</v>
      </c>
      <c r="Q110">
        <v>8.64</v>
      </c>
      <c r="R110">
        <v>14.56</v>
      </c>
      <c r="S110">
        <v>4.8600000000000003</v>
      </c>
      <c r="T110">
        <v>20.77</v>
      </c>
    </row>
    <row r="111" spans="1:20" x14ac:dyDescent="0.3">
      <c r="A111" s="2">
        <v>45754</v>
      </c>
      <c r="B111" t="s">
        <v>22</v>
      </c>
      <c r="C111" t="s">
        <v>134</v>
      </c>
      <c r="D111" t="s">
        <v>655</v>
      </c>
      <c r="E111" t="s">
        <v>658</v>
      </c>
      <c r="F111">
        <v>222.75</v>
      </c>
      <c r="G111">
        <v>18185</v>
      </c>
      <c r="H111">
        <v>1711</v>
      </c>
      <c r="I111">
        <v>33</v>
      </c>
      <c r="J111">
        <v>13</v>
      </c>
      <c r="K111">
        <v>423.73</v>
      </c>
      <c r="L111" t="s">
        <v>671</v>
      </c>
      <c r="M111" t="s">
        <v>678</v>
      </c>
      <c r="N111" t="s">
        <v>681</v>
      </c>
      <c r="O111" t="s">
        <v>693</v>
      </c>
      <c r="P111" t="s">
        <v>695</v>
      </c>
      <c r="Q111">
        <v>9.41</v>
      </c>
      <c r="R111">
        <v>0.76</v>
      </c>
      <c r="S111">
        <v>6.75</v>
      </c>
      <c r="T111">
        <v>1.9</v>
      </c>
    </row>
    <row r="112" spans="1:20" x14ac:dyDescent="0.3">
      <c r="A112" s="2">
        <v>45832</v>
      </c>
      <c r="B112" t="s">
        <v>22</v>
      </c>
      <c r="C112" t="s">
        <v>135</v>
      </c>
      <c r="D112" t="s">
        <v>655</v>
      </c>
      <c r="E112" t="s">
        <v>659</v>
      </c>
      <c r="F112">
        <v>234.21</v>
      </c>
      <c r="G112">
        <v>28724</v>
      </c>
      <c r="H112">
        <v>238</v>
      </c>
      <c r="I112">
        <v>16</v>
      </c>
      <c r="J112">
        <v>7</v>
      </c>
      <c r="K112">
        <v>680.99</v>
      </c>
      <c r="L112" t="s">
        <v>671</v>
      </c>
      <c r="M112" t="s">
        <v>679</v>
      </c>
      <c r="N112" t="s">
        <v>681</v>
      </c>
      <c r="O112" t="s">
        <v>694</v>
      </c>
      <c r="P112" t="s">
        <v>699</v>
      </c>
      <c r="Q112">
        <v>0.83</v>
      </c>
      <c r="R112">
        <v>2.94</v>
      </c>
      <c r="S112">
        <v>14.64</v>
      </c>
      <c r="T112">
        <v>2.91</v>
      </c>
    </row>
    <row r="113" spans="1:20" x14ac:dyDescent="0.3">
      <c r="A113" s="2">
        <v>45798</v>
      </c>
      <c r="B113" t="s">
        <v>21</v>
      </c>
      <c r="C113" t="s">
        <v>136</v>
      </c>
      <c r="D113" t="s">
        <v>655</v>
      </c>
      <c r="E113" t="s">
        <v>664</v>
      </c>
      <c r="F113">
        <v>265.31</v>
      </c>
      <c r="G113">
        <v>12192</v>
      </c>
      <c r="H113">
        <v>610</v>
      </c>
      <c r="I113">
        <v>21</v>
      </c>
      <c r="J113">
        <v>6</v>
      </c>
      <c r="K113">
        <v>561.6</v>
      </c>
      <c r="L113" t="s">
        <v>671</v>
      </c>
      <c r="M113" t="s">
        <v>678</v>
      </c>
      <c r="N113" t="s">
        <v>684</v>
      </c>
      <c r="O113" t="s">
        <v>694</v>
      </c>
      <c r="P113" t="s">
        <v>698</v>
      </c>
      <c r="Q113">
        <v>5</v>
      </c>
      <c r="R113">
        <v>0.98</v>
      </c>
      <c r="S113">
        <v>12.63</v>
      </c>
      <c r="T113">
        <v>2.12</v>
      </c>
    </row>
    <row r="114" spans="1:20" x14ac:dyDescent="0.3">
      <c r="A114" s="2">
        <v>45810</v>
      </c>
      <c r="B114" t="s">
        <v>22</v>
      </c>
      <c r="C114" t="s">
        <v>137</v>
      </c>
      <c r="D114" t="s">
        <v>654</v>
      </c>
      <c r="E114" t="s">
        <v>669</v>
      </c>
      <c r="F114">
        <v>149.43</v>
      </c>
      <c r="G114">
        <v>21847</v>
      </c>
      <c r="H114">
        <v>1663</v>
      </c>
      <c r="I114">
        <v>39</v>
      </c>
      <c r="J114">
        <v>1</v>
      </c>
      <c r="K114">
        <v>91.09</v>
      </c>
      <c r="L114" t="s">
        <v>674</v>
      </c>
      <c r="M114" t="s">
        <v>676</v>
      </c>
      <c r="N114" t="s">
        <v>681</v>
      </c>
      <c r="O114" t="s">
        <v>691</v>
      </c>
      <c r="P114" t="s">
        <v>699</v>
      </c>
      <c r="Q114">
        <v>7.61</v>
      </c>
      <c r="R114">
        <v>0.06</v>
      </c>
      <c r="S114">
        <v>3.83</v>
      </c>
      <c r="T114">
        <v>0.61</v>
      </c>
    </row>
    <row r="115" spans="1:20" x14ac:dyDescent="0.3">
      <c r="A115" s="2">
        <v>45812</v>
      </c>
      <c r="B115" t="s">
        <v>23</v>
      </c>
      <c r="C115" t="s">
        <v>138</v>
      </c>
      <c r="D115" t="s">
        <v>654</v>
      </c>
      <c r="E115" t="s">
        <v>669</v>
      </c>
      <c r="F115">
        <v>144.78</v>
      </c>
      <c r="G115">
        <v>6611</v>
      </c>
      <c r="H115">
        <v>239</v>
      </c>
      <c r="I115">
        <v>50</v>
      </c>
      <c r="J115">
        <v>41</v>
      </c>
      <c r="K115">
        <v>5833.32</v>
      </c>
      <c r="L115" t="s">
        <v>673</v>
      </c>
      <c r="M115" t="s">
        <v>676</v>
      </c>
      <c r="N115" t="s">
        <v>683</v>
      </c>
      <c r="O115" t="s">
        <v>693</v>
      </c>
      <c r="P115" t="s">
        <v>699</v>
      </c>
      <c r="Q115">
        <v>3.62</v>
      </c>
      <c r="R115">
        <v>17.149999999999999</v>
      </c>
      <c r="S115">
        <v>2.9</v>
      </c>
      <c r="T115">
        <v>40.29</v>
      </c>
    </row>
    <row r="116" spans="1:20" x14ac:dyDescent="0.3">
      <c r="A116" s="2">
        <v>45824</v>
      </c>
      <c r="B116" t="s">
        <v>24</v>
      </c>
      <c r="C116" t="s">
        <v>139</v>
      </c>
      <c r="D116" t="s">
        <v>654</v>
      </c>
      <c r="E116" t="s">
        <v>669</v>
      </c>
      <c r="F116">
        <v>123.81</v>
      </c>
      <c r="G116">
        <v>12129</v>
      </c>
      <c r="H116">
        <v>582</v>
      </c>
      <c r="I116">
        <v>17</v>
      </c>
      <c r="J116">
        <v>3</v>
      </c>
      <c r="K116">
        <v>342.88</v>
      </c>
      <c r="L116" t="s">
        <v>671</v>
      </c>
      <c r="M116" t="s">
        <v>676</v>
      </c>
      <c r="N116" t="s">
        <v>683</v>
      </c>
      <c r="O116" t="s">
        <v>686</v>
      </c>
      <c r="P116" t="s">
        <v>695</v>
      </c>
      <c r="Q116">
        <v>4.8</v>
      </c>
      <c r="R116">
        <v>0.52</v>
      </c>
      <c r="S116">
        <v>7.28</v>
      </c>
      <c r="T116">
        <v>2.77</v>
      </c>
    </row>
    <row r="117" spans="1:20" x14ac:dyDescent="0.3">
      <c r="A117" s="2">
        <v>45764</v>
      </c>
      <c r="B117" t="s">
        <v>23</v>
      </c>
      <c r="C117" t="s">
        <v>140</v>
      </c>
      <c r="D117" t="s">
        <v>654</v>
      </c>
      <c r="E117" t="s">
        <v>665</v>
      </c>
      <c r="F117">
        <v>131.19999999999999</v>
      </c>
      <c r="G117">
        <v>13387</v>
      </c>
      <c r="H117">
        <v>1136</v>
      </c>
      <c r="I117">
        <v>31</v>
      </c>
      <c r="J117">
        <v>27</v>
      </c>
      <c r="K117">
        <v>4943.7700000000004</v>
      </c>
      <c r="L117" t="s">
        <v>675</v>
      </c>
      <c r="M117" t="s">
        <v>680</v>
      </c>
      <c r="N117" t="s">
        <v>681</v>
      </c>
      <c r="O117" t="s">
        <v>691</v>
      </c>
      <c r="P117" t="s">
        <v>697</v>
      </c>
      <c r="Q117">
        <v>8.49</v>
      </c>
      <c r="R117">
        <v>2.38</v>
      </c>
      <c r="S117">
        <v>4.2300000000000004</v>
      </c>
      <c r="T117">
        <v>37.68</v>
      </c>
    </row>
    <row r="118" spans="1:20" x14ac:dyDescent="0.3">
      <c r="A118" s="2">
        <v>45769</v>
      </c>
      <c r="B118" t="s">
        <v>21</v>
      </c>
      <c r="C118" t="s">
        <v>141</v>
      </c>
      <c r="D118" t="s">
        <v>655</v>
      </c>
      <c r="E118" t="s">
        <v>659</v>
      </c>
      <c r="F118">
        <v>230.84</v>
      </c>
      <c r="G118">
        <v>17076</v>
      </c>
      <c r="H118">
        <v>586</v>
      </c>
      <c r="I118">
        <v>39</v>
      </c>
      <c r="J118">
        <v>3</v>
      </c>
      <c r="K118">
        <v>595.9</v>
      </c>
      <c r="L118" t="s">
        <v>671</v>
      </c>
      <c r="M118" t="s">
        <v>679</v>
      </c>
      <c r="N118" t="s">
        <v>684</v>
      </c>
      <c r="O118" t="s">
        <v>687</v>
      </c>
      <c r="P118" t="s">
        <v>695</v>
      </c>
      <c r="Q118">
        <v>3.43</v>
      </c>
      <c r="R118">
        <v>0.51</v>
      </c>
      <c r="S118">
        <v>5.92</v>
      </c>
      <c r="T118">
        <v>2.58</v>
      </c>
    </row>
    <row r="119" spans="1:20" x14ac:dyDescent="0.3">
      <c r="A119" s="2">
        <v>45780</v>
      </c>
      <c r="B119" t="s">
        <v>22</v>
      </c>
      <c r="C119" t="s">
        <v>142</v>
      </c>
      <c r="D119" t="s">
        <v>654</v>
      </c>
      <c r="E119" t="s">
        <v>664</v>
      </c>
      <c r="F119">
        <v>66.34</v>
      </c>
      <c r="G119">
        <v>17972</v>
      </c>
      <c r="H119">
        <v>1198</v>
      </c>
      <c r="I119">
        <v>25</v>
      </c>
      <c r="J119">
        <v>21</v>
      </c>
      <c r="K119">
        <v>1457.96</v>
      </c>
      <c r="L119" t="s">
        <v>671</v>
      </c>
      <c r="M119" t="s">
        <v>678</v>
      </c>
      <c r="N119" t="s">
        <v>683</v>
      </c>
      <c r="O119" t="s">
        <v>689</v>
      </c>
      <c r="P119" t="s">
        <v>696</v>
      </c>
      <c r="Q119">
        <v>6.67</v>
      </c>
      <c r="R119">
        <v>1.75</v>
      </c>
      <c r="S119">
        <v>2.65</v>
      </c>
      <c r="T119">
        <v>21.98</v>
      </c>
    </row>
    <row r="120" spans="1:20" x14ac:dyDescent="0.3">
      <c r="A120" s="2">
        <v>45775</v>
      </c>
      <c r="B120" t="s">
        <v>21</v>
      </c>
      <c r="C120" t="s">
        <v>143</v>
      </c>
      <c r="D120" t="s">
        <v>655</v>
      </c>
      <c r="E120" t="s">
        <v>658</v>
      </c>
      <c r="F120">
        <v>285.52999999999997</v>
      </c>
      <c r="G120">
        <v>16901</v>
      </c>
      <c r="H120">
        <v>970</v>
      </c>
      <c r="I120">
        <v>22</v>
      </c>
      <c r="J120">
        <v>3</v>
      </c>
      <c r="K120">
        <v>100.53</v>
      </c>
      <c r="L120" t="s">
        <v>671</v>
      </c>
      <c r="M120" t="s">
        <v>678</v>
      </c>
      <c r="N120" t="s">
        <v>683</v>
      </c>
      <c r="O120" t="s">
        <v>690</v>
      </c>
      <c r="P120" t="s">
        <v>699</v>
      </c>
      <c r="Q120">
        <v>5.74</v>
      </c>
      <c r="R120">
        <v>0.31</v>
      </c>
      <c r="S120">
        <v>12.98</v>
      </c>
      <c r="T120">
        <v>0.35</v>
      </c>
    </row>
    <row r="121" spans="1:20" x14ac:dyDescent="0.3">
      <c r="A121" s="2">
        <v>45811</v>
      </c>
      <c r="B121" t="s">
        <v>21</v>
      </c>
      <c r="C121" t="s">
        <v>144</v>
      </c>
      <c r="D121" t="s">
        <v>655</v>
      </c>
      <c r="E121" t="s">
        <v>663</v>
      </c>
      <c r="F121">
        <v>182.38</v>
      </c>
      <c r="G121">
        <v>29085</v>
      </c>
      <c r="H121">
        <v>2660</v>
      </c>
      <c r="I121">
        <v>23</v>
      </c>
      <c r="J121">
        <v>19</v>
      </c>
      <c r="K121">
        <v>3231.07</v>
      </c>
      <c r="L121" t="s">
        <v>674</v>
      </c>
      <c r="M121" t="s">
        <v>680</v>
      </c>
      <c r="N121" t="s">
        <v>682</v>
      </c>
      <c r="O121" t="s">
        <v>694</v>
      </c>
      <c r="P121" t="s">
        <v>699</v>
      </c>
      <c r="Q121">
        <v>9.15</v>
      </c>
      <c r="R121">
        <v>0.71</v>
      </c>
      <c r="S121">
        <v>7.93</v>
      </c>
      <c r="T121">
        <v>17.72</v>
      </c>
    </row>
    <row r="122" spans="1:20" x14ac:dyDescent="0.3">
      <c r="A122" s="2">
        <v>45813</v>
      </c>
      <c r="B122" t="s">
        <v>20</v>
      </c>
      <c r="C122" t="s">
        <v>145</v>
      </c>
      <c r="D122" t="s">
        <v>654</v>
      </c>
      <c r="E122" t="s">
        <v>659</v>
      </c>
      <c r="F122">
        <v>167.64</v>
      </c>
      <c r="G122">
        <v>9519</v>
      </c>
      <c r="H122">
        <v>529</v>
      </c>
      <c r="I122">
        <v>11</v>
      </c>
      <c r="J122">
        <v>8</v>
      </c>
      <c r="K122">
        <v>1549.4</v>
      </c>
      <c r="L122" t="s">
        <v>675</v>
      </c>
      <c r="M122" t="s">
        <v>679</v>
      </c>
      <c r="N122" t="s">
        <v>683</v>
      </c>
      <c r="O122" t="s">
        <v>686</v>
      </c>
      <c r="P122" t="s">
        <v>695</v>
      </c>
      <c r="Q122">
        <v>5.56</v>
      </c>
      <c r="R122">
        <v>1.51</v>
      </c>
      <c r="S122">
        <v>15.24</v>
      </c>
      <c r="T122">
        <v>9.24</v>
      </c>
    </row>
    <row r="123" spans="1:20" x14ac:dyDescent="0.3">
      <c r="A123" s="2">
        <v>45770</v>
      </c>
      <c r="B123" t="s">
        <v>20</v>
      </c>
      <c r="C123" t="s">
        <v>146</v>
      </c>
      <c r="D123" t="s">
        <v>655</v>
      </c>
      <c r="E123" t="s">
        <v>660</v>
      </c>
      <c r="F123">
        <v>103.69</v>
      </c>
      <c r="G123">
        <v>19614</v>
      </c>
      <c r="H123">
        <v>623</v>
      </c>
      <c r="I123">
        <v>22</v>
      </c>
      <c r="J123">
        <v>16</v>
      </c>
      <c r="K123">
        <v>1604.67</v>
      </c>
      <c r="L123" t="s">
        <v>673</v>
      </c>
      <c r="M123" t="s">
        <v>678</v>
      </c>
      <c r="N123" t="s">
        <v>682</v>
      </c>
      <c r="O123" t="s">
        <v>688</v>
      </c>
      <c r="P123" t="s">
        <v>695</v>
      </c>
      <c r="Q123">
        <v>3.18</v>
      </c>
      <c r="R123">
        <v>2.57</v>
      </c>
      <c r="S123">
        <v>4.71</v>
      </c>
      <c r="T123">
        <v>15.48</v>
      </c>
    </row>
    <row r="124" spans="1:20" x14ac:dyDescent="0.3">
      <c r="A124" s="2">
        <v>45758</v>
      </c>
      <c r="B124" t="s">
        <v>20</v>
      </c>
      <c r="C124" t="s">
        <v>147</v>
      </c>
      <c r="D124" t="s">
        <v>655</v>
      </c>
      <c r="E124" t="s">
        <v>663</v>
      </c>
      <c r="F124">
        <v>82.71</v>
      </c>
      <c r="G124">
        <v>18082</v>
      </c>
      <c r="H124">
        <v>893</v>
      </c>
      <c r="I124">
        <v>26</v>
      </c>
      <c r="J124">
        <v>7</v>
      </c>
      <c r="K124">
        <v>474.33</v>
      </c>
      <c r="L124" t="s">
        <v>672</v>
      </c>
      <c r="M124" t="s">
        <v>680</v>
      </c>
      <c r="N124" t="s">
        <v>682</v>
      </c>
      <c r="O124" t="s">
        <v>689</v>
      </c>
      <c r="P124" t="s">
        <v>699</v>
      </c>
      <c r="Q124">
        <v>4.9400000000000004</v>
      </c>
      <c r="R124">
        <v>0.78</v>
      </c>
      <c r="S124">
        <v>3.18</v>
      </c>
      <c r="T124">
        <v>5.73</v>
      </c>
    </row>
    <row r="125" spans="1:20" x14ac:dyDescent="0.3">
      <c r="A125" s="2">
        <v>45820</v>
      </c>
      <c r="B125" t="s">
        <v>21</v>
      </c>
      <c r="C125" t="s">
        <v>148</v>
      </c>
      <c r="D125" t="s">
        <v>655</v>
      </c>
      <c r="E125" t="s">
        <v>659</v>
      </c>
      <c r="F125">
        <v>92.28</v>
      </c>
      <c r="G125">
        <v>4170</v>
      </c>
      <c r="H125">
        <v>202</v>
      </c>
      <c r="I125">
        <v>27</v>
      </c>
      <c r="J125">
        <v>16</v>
      </c>
      <c r="K125">
        <v>1000.09</v>
      </c>
      <c r="L125" t="s">
        <v>673</v>
      </c>
      <c r="M125" t="s">
        <v>679</v>
      </c>
      <c r="N125" t="s">
        <v>684</v>
      </c>
      <c r="O125" t="s">
        <v>689</v>
      </c>
      <c r="P125" t="s">
        <v>696</v>
      </c>
      <c r="Q125">
        <v>4.84</v>
      </c>
      <c r="R125">
        <v>7.92</v>
      </c>
      <c r="S125">
        <v>3.42</v>
      </c>
      <c r="T125">
        <v>10.84</v>
      </c>
    </row>
    <row r="126" spans="1:20" x14ac:dyDescent="0.3">
      <c r="A126" s="2">
        <v>45765</v>
      </c>
      <c r="B126" t="s">
        <v>20</v>
      </c>
      <c r="C126" t="s">
        <v>149</v>
      </c>
      <c r="D126" t="s">
        <v>654</v>
      </c>
      <c r="E126" t="s">
        <v>658</v>
      </c>
      <c r="F126">
        <v>198.08</v>
      </c>
      <c r="G126">
        <v>12176</v>
      </c>
      <c r="H126">
        <v>683</v>
      </c>
      <c r="I126">
        <v>14</v>
      </c>
      <c r="J126">
        <v>13</v>
      </c>
      <c r="K126">
        <v>1098.3699999999999</v>
      </c>
      <c r="L126" t="s">
        <v>673</v>
      </c>
      <c r="M126" t="s">
        <v>678</v>
      </c>
      <c r="N126" t="s">
        <v>683</v>
      </c>
      <c r="O126" t="s">
        <v>690</v>
      </c>
      <c r="P126" t="s">
        <v>699</v>
      </c>
      <c r="Q126">
        <v>5.61</v>
      </c>
      <c r="R126">
        <v>1.9</v>
      </c>
      <c r="S126">
        <v>14.15</v>
      </c>
      <c r="T126">
        <v>5.55</v>
      </c>
    </row>
    <row r="127" spans="1:20" x14ac:dyDescent="0.3">
      <c r="A127" s="2">
        <v>45797</v>
      </c>
      <c r="B127" t="s">
        <v>20</v>
      </c>
      <c r="C127" t="s">
        <v>150</v>
      </c>
      <c r="D127" t="s">
        <v>654</v>
      </c>
      <c r="E127" t="s">
        <v>664</v>
      </c>
      <c r="F127">
        <v>99.01</v>
      </c>
      <c r="G127">
        <v>13945</v>
      </c>
      <c r="H127">
        <v>615</v>
      </c>
      <c r="I127">
        <v>31</v>
      </c>
      <c r="J127">
        <v>31</v>
      </c>
      <c r="K127">
        <v>5525.55</v>
      </c>
      <c r="L127" t="s">
        <v>671</v>
      </c>
      <c r="M127" t="s">
        <v>678</v>
      </c>
      <c r="N127" t="s">
        <v>682</v>
      </c>
      <c r="O127" t="s">
        <v>686</v>
      </c>
      <c r="P127" t="s">
        <v>699</v>
      </c>
      <c r="Q127">
        <v>4.41</v>
      </c>
      <c r="R127">
        <v>5.04</v>
      </c>
      <c r="S127">
        <v>3.19</v>
      </c>
      <c r="T127">
        <v>55.81</v>
      </c>
    </row>
    <row r="128" spans="1:20" x14ac:dyDescent="0.3">
      <c r="A128" s="2">
        <v>45806</v>
      </c>
      <c r="B128" t="s">
        <v>21</v>
      </c>
      <c r="C128" t="s">
        <v>151</v>
      </c>
      <c r="D128" t="s">
        <v>655</v>
      </c>
      <c r="E128" t="s">
        <v>662</v>
      </c>
      <c r="F128">
        <v>95.52</v>
      </c>
      <c r="G128">
        <v>18723</v>
      </c>
      <c r="H128">
        <v>95</v>
      </c>
      <c r="I128">
        <v>30</v>
      </c>
      <c r="J128">
        <v>23</v>
      </c>
      <c r="K128">
        <v>2579.5100000000002</v>
      </c>
      <c r="L128" t="s">
        <v>672</v>
      </c>
      <c r="M128" t="s">
        <v>679</v>
      </c>
      <c r="N128" t="s">
        <v>681</v>
      </c>
      <c r="O128" t="s">
        <v>689</v>
      </c>
      <c r="P128" t="s">
        <v>696</v>
      </c>
      <c r="Q128">
        <v>0.51</v>
      </c>
      <c r="R128">
        <v>24.21</v>
      </c>
      <c r="S128">
        <v>3.18</v>
      </c>
      <c r="T128">
        <v>27</v>
      </c>
    </row>
    <row r="129" spans="1:20" x14ac:dyDescent="0.3">
      <c r="A129" s="2">
        <v>45811</v>
      </c>
      <c r="B129" t="s">
        <v>22</v>
      </c>
      <c r="C129" t="s">
        <v>152</v>
      </c>
      <c r="D129" t="s">
        <v>655</v>
      </c>
      <c r="E129" t="s">
        <v>665</v>
      </c>
      <c r="F129">
        <v>281.85000000000002</v>
      </c>
      <c r="G129">
        <v>27654</v>
      </c>
      <c r="H129">
        <v>1355</v>
      </c>
      <c r="I129">
        <v>21</v>
      </c>
      <c r="J129">
        <v>17</v>
      </c>
      <c r="K129">
        <v>3243.56</v>
      </c>
      <c r="L129" t="s">
        <v>672</v>
      </c>
      <c r="M129" t="s">
        <v>680</v>
      </c>
      <c r="N129" t="s">
        <v>684</v>
      </c>
      <c r="O129" t="s">
        <v>692</v>
      </c>
      <c r="P129" t="s">
        <v>695</v>
      </c>
      <c r="Q129">
        <v>4.9000000000000004</v>
      </c>
      <c r="R129">
        <v>1.25</v>
      </c>
      <c r="S129">
        <v>13.42</v>
      </c>
      <c r="T129">
        <v>11.51</v>
      </c>
    </row>
    <row r="130" spans="1:20" x14ac:dyDescent="0.3">
      <c r="A130" s="2">
        <v>45789</v>
      </c>
      <c r="B130" t="s">
        <v>20</v>
      </c>
      <c r="C130" t="s">
        <v>153</v>
      </c>
      <c r="D130" t="s">
        <v>654</v>
      </c>
      <c r="E130" t="s">
        <v>657</v>
      </c>
      <c r="F130">
        <v>265.69</v>
      </c>
      <c r="G130">
        <v>25163</v>
      </c>
      <c r="H130">
        <v>89</v>
      </c>
      <c r="I130">
        <v>27</v>
      </c>
      <c r="J130">
        <v>7</v>
      </c>
      <c r="K130">
        <v>684.06</v>
      </c>
      <c r="L130" t="s">
        <v>674</v>
      </c>
      <c r="M130" t="s">
        <v>677</v>
      </c>
      <c r="N130" t="s">
        <v>683</v>
      </c>
      <c r="O130" t="s">
        <v>690</v>
      </c>
      <c r="P130" t="s">
        <v>698</v>
      </c>
      <c r="Q130">
        <v>0.35</v>
      </c>
      <c r="R130">
        <v>7.87</v>
      </c>
      <c r="S130">
        <v>9.84</v>
      </c>
      <c r="T130">
        <v>2.57</v>
      </c>
    </row>
    <row r="131" spans="1:20" x14ac:dyDescent="0.3">
      <c r="A131" s="2">
        <v>45784</v>
      </c>
      <c r="B131" t="s">
        <v>21</v>
      </c>
      <c r="C131" t="s">
        <v>154</v>
      </c>
      <c r="D131" t="s">
        <v>655</v>
      </c>
      <c r="E131" t="s">
        <v>659</v>
      </c>
      <c r="F131">
        <v>127.73</v>
      </c>
      <c r="G131">
        <v>28753</v>
      </c>
      <c r="H131">
        <v>1744</v>
      </c>
      <c r="I131">
        <v>50</v>
      </c>
      <c r="J131">
        <v>30</v>
      </c>
      <c r="K131">
        <v>3919.52</v>
      </c>
      <c r="L131" t="s">
        <v>675</v>
      </c>
      <c r="M131" t="s">
        <v>679</v>
      </c>
      <c r="N131" t="s">
        <v>682</v>
      </c>
      <c r="O131" t="s">
        <v>693</v>
      </c>
      <c r="P131" t="s">
        <v>695</v>
      </c>
      <c r="Q131">
        <v>6.07</v>
      </c>
      <c r="R131">
        <v>1.72</v>
      </c>
      <c r="S131">
        <v>2.5499999999999998</v>
      </c>
      <c r="T131">
        <v>30.69</v>
      </c>
    </row>
    <row r="132" spans="1:20" x14ac:dyDescent="0.3">
      <c r="A132" s="2">
        <v>45815</v>
      </c>
      <c r="B132" t="s">
        <v>23</v>
      </c>
      <c r="C132" t="s">
        <v>155</v>
      </c>
      <c r="D132" t="s">
        <v>655</v>
      </c>
      <c r="E132" t="s">
        <v>666</v>
      </c>
      <c r="F132">
        <v>140.19999999999999</v>
      </c>
      <c r="G132">
        <v>15786</v>
      </c>
      <c r="H132">
        <v>1151</v>
      </c>
      <c r="I132">
        <v>11</v>
      </c>
      <c r="J132">
        <v>2</v>
      </c>
      <c r="K132">
        <v>156.80000000000001</v>
      </c>
      <c r="L132" t="s">
        <v>673</v>
      </c>
      <c r="M132" t="s">
        <v>676</v>
      </c>
      <c r="N132" t="s">
        <v>682</v>
      </c>
      <c r="O132" t="s">
        <v>687</v>
      </c>
      <c r="P132" t="s">
        <v>699</v>
      </c>
      <c r="Q132">
        <v>7.29</v>
      </c>
      <c r="R132">
        <v>0.17</v>
      </c>
      <c r="S132">
        <v>12.75</v>
      </c>
      <c r="T132">
        <v>1.1200000000000001</v>
      </c>
    </row>
    <row r="133" spans="1:20" x14ac:dyDescent="0.3">
      <c r="A133" s="2">
        <v>45785</v>
      </c>
      <c r="B133" t="s">
        <v>20</v>
      </c>
      <c r="C133" t="s">
        <v>156</v>
      </c>
      <c r="D133" t="s">
        <v>654</v>
      </c>
      <c r="E133" t="s">
        <v>662</v>
      </c>
      <c r="F133">
        <v>184.19</v>
      </c>
      <c r="G133">
        <v>3486</v>
      </c>
      <c r="H133">
        <v>260</v>
      </c>
      <c r="I133">
        <v>13</v>
      </c>
      <c r="J133">
        <v>8</v>
      </c>
      <c r="K133">
        <v>401.59</v>
      </c>
      <c r="L133" t="s">
        <v>672</v>
      </c>
      <c r="M133" t="s">
        <v>679</v>
      </c>
      <c r="N133" t="s">
        <v>684</v>
      </c>
      <c r="O133" t="s">
        <v>689</v>
      </c>
      <c r="P133" t="s">
        <v>698</v>
      </c>
      <c r="Q133">
        <v>7.46</v>
      </c>
      <c r="R133">
        <v>3.08</v>
      </c>
      <c r="S133">
        <v>14.17</v>
      </c>
      <c r="T133">
        <v>2.1800000000000002</v>
      </c>
    </row>
    <row r="134" spans="1:20" x14ac:dyDescent="0.3">
      <c r="A134" s="2">
        <v>45770</v>
      </c>
      <c r="B134" t="s">
        <v>20</v>
      </c>
      <c r="C134" t="s">
        <v>157</v>
      </c>
      <c r="D134" t="s">
        <v>655</v>
      </c>
      <c r="E134" t="s">
        <v>663</v>
      </c>
      <c r="F134">
        <v>36.94</v>
      </c>
      <c r="G134">
        <v>18959</v>
      </c>
      <c r="H134">
        <v>1378</v>
      </c>
      <c r="I134">
        <v>25</v>
      </c>
      <c r="J134">
        <v>7</v>
      </c>
      <c r="K134">
        <v>572.36</v>
      </c>
      <c r="L134" t="s">
        <v>673</v>
      </c>
      <c r="M134" t="s">
        <v>680</v>
      </c>
      <c r="N134" t="s">
        <v>682</v>
      </c>
      <c r="O134" t="s">
        <v>692</v>
      </c>
      <c r="P134" t="s">
        <v>695</v>
      </c>
      <c r="Q134">
        <v>7.27</v>
      </c>
      <c r="R134">
        <v>0.51</v>
      </c>
      <c r="S134">
        <v>1.48</v>
      </c>
      <c r="T134">
        <v>15.49</v>
      </c>
    </row>
    <row r="135" spans="1:20" x14ac:dyDescent="0.3">
      <c r="A135" s="2">
        <v>45753</v>
      </c>
      <c r="B135" t="s">
        <v>24</v>
      </c>
      <c r="C135" t="s">
        <v>158</v>
      </c>
      <c r="D135" t="s">
        <v>655</v>
      </c>
      <c r="E135" t="s">
        <v>668</v>
      </c>
      <c r="F135">
        <v>125.3</v>
      </c>
      <c r="G135">
        <v>1431</v>
      </c>
      <c r="H135">
        <v>135</v>
      </c>
      <c r="I135">
        <v>21</v>
      </c>
      <c r="J135">
        <v>1</v>
      </c>
      <c r="K135">
        <v>152.72999999999999</v>
      </c>
      <c r="L135" t="s">
        <v>672</v>
      </c>
      <c r="M135" t="s">
        <v>680</v>
      </c>
      <c r="N135" t="s">
        <v>683</v>
      </c>
      <c r="O135" t="s">
        <v>685</v>
      </c>
      <c r="P135" t="s">
        <v>699</v>
      </c>
      <c r="Q135">
        <v>9.43</v>
      </c>
      <c r="R135">
        <v>0.74</v>
      </c>
      <c r="S135">
        <v>5.97</v>
      </c>
      <c r="T135">
        <v>1.22</v>
      </c>
    </row>
    <row r="136" spans="1:20" x14ac:dyDescent="0.3">
      <c r="A136" s="2">
        <v>45763</v>
      </c>
      <c r="B136" t="s">
        <v>21</v>
      </c>
      <c r="C136" t="s">
        <v>159</v>
      </c>
      <c r="D136" t="s">
        <v>654</v>
      </c>
      <c r="E136" t="s">
        <v>666</v>
      </c>
      <c r="F136">
        <v>187.62</v>
      </c>
      <c r="G136">
        <v>19891</v>
      </c>
      <c r="H136">
        <v>1169</v>
      </c>
      <c r="I136">
        <v>26</v>
      </c>
      <c r="J136">
        <v>15</v>
      </c>
      <c r="K136">
        <v>2817.52</v>
      </c>
      <c r="L136" t="s">
        <v>673</v>
      </c>
      <c r="M136" t="s">
        <v>676</v>
      </c>
      <c r="N136" t="s">
        <v>682</v>
      </c>
      <c r="O136" t="s">
        <v>692</v>
      </c>
      <c r="P136" t="s">
        <v>697</v>
      </c>
      <c r="Q136">
        <v>5.88</v>
      </c>
      <c r="R136">
        <v>1.28</v>
      </c>
      <c r="S136">
        <v>7.22</v>
      </c>
      <c r="T136">
        <v>15.02</v>
      </c>
    </row>
    <row r="137" spans="1:20" x14ac:dyDescent="0.3">
      <c r="A137" s="2">
        <v>45831</v>
      </c>
      <c r="B137" t="s">
        <v>21</v>
      </c>
      <c r="C137" t="s">
        <v>160</v>
      </c>
      <c r="D137" t="s">
        <v>654</v>
      </c>
      <c r="E137" t="s">
        <v>661</v>
      </c>
      <c r="F137">
        <v>141.6</v>
      </c>
      <c r="G137">
        <v>19685</v>
      </c>
      <c r="H137">
        <v>763</v>
      </c>
      <c r="I137">
        <v>20</v>
      </c>
      <c r="J137">
        <v>16</v>
      </c>
      <c r="K137">
        <v>2994.58</v>
      </c>
      <c r="L137" t="s">
        <v>674</v>
      </c>
      <c r="M137" t="s">
        <v>677</v>
      </c>
      <c r="N137" t="s">
        <v>682</v>
      </c>
      <c r="O137" t="s">
        <v>694</v>
      </c>
      <c r="P137" t="s">
        <v>695</v>
      </c>
      <c r="Q137">
        <v>3.88</v>
      </c>
      <c r="R137">
        <v>2.1</v>
      </c>
      <c r="S137">
        <v>7.08</v>
      </c>
      <c r="T137">
        <v>21.15</v>
      </c>
    </row>
    <row r="138" spans="1:20" x14ac:dyDescent="0.3">
      <c r="A138" s="2">
        <v>45834</v>
      </c>
      <c r="B138" t="s">
        <v>20</v>
      </c>
      <c r="C138" t="s">
        <v>161</v>
      </c>
      <c r="D138" t="s">
        <v>655</v>
      </c>
      <c r="E138" t="s">
        <v>669</v>
      </c>
      <c r="F138">
        <v>78.400000000000006</v>
      </c>
      <c r="G138">
        <v>20526</v>
      </c>
      <c r="H138">
        <v>621</v>
      </c>
      <c r="I138">
        <v>16</v>
      </c>
      <c r="J138">
        <v>9</v>
      </c>
      <c r="K138">
        <v>1391.1</v>
      </c>
      <c r="L138" t="s">
        <v>672</v>
      </c>
      <c r="M138" t="s">
        <v>676</v>
      </c>
      <c r="N138" t="s">
        <v>682</v>
      </c>
      <c r="O138" t="s">
        <v>688</v>
      </c>
      <c r="P138" t="s">
        <v>695</v>
      </c>
      <c r="Q138">
        <v>3.03</v>
      </c>
      <c r="R138">
        <v>1.45</v>
      </c>
      <c r="S138">
        <v>4.9000000000000004</v>
      </c>
      <c r="T138">
        <v>17.739999999999998</v>
      </c>
    </row>
    <row r="139" spans="1:20" x14ac:dyDescent="0.3">
      <c r="A139" s="2">
        <v>45749</v>
      </c>
      <c r="B139" t="s">
        <v>21</v>
      </c>
      <c r="C139" t="s">
        <v>162</v>
      </c>
      <c r="D139" t="s">
        <v>655</v>
      </c>
      <c r="E139" t="s">
        <v>660</v>
      </c>
      <c r="F139">
        <v>50.15</v>
      </c>
      <c r="G139">
        <v>11062</v>
      </c>
      <c r="H139">
        <v>940</v>
      </c>
      <c r="I139">
        <v>13</v>
      </c>
      <c r="J139">
        <v>3</v>
      </c>
      <c r="K139">
        <v>512.54</v>
      </c>
      <c r="L139" t="s">
        <v>675</v>
      </c>
      <c r="M139" t="s">
        <v>678</v>
      </c>
      <c r="N139" t="s">
        <v>682</v>
      </c>
      <c r="O139" t="s">
        <v>692</v>
      </c>
      <c r="P139" t="s">
        <v>696</v>
      </c>
      <c r="Q139">
        <v>8.5</v>
      </c>
      <c r="R139">
        <v>0.32</v>
      </c>
      <c r="S139">
        <v>3.86</v>
      </c>
      <c r="T139">
        <v>10.220000000000001</v>
      </c>
    </row>
    <row r="140" spans="1:20" x14ac:dyDescent="0.3">
      <c r="A140" s="2">
        <v>45750</v>
      </c>
      <c r="B140" t="s">
        <v>23</v>
      </c>
      <c r="C140" t="s">
        <v>163</v>
      </c>
      <c r="D140" t="s">
        <v>655</v>
      </c>
      <c r="E140" t="s">
        <v>667</v>
      </c>
      <c r="F140">
        <v>130.68</v>
      </c>
      <c r="G140">
        <v>12860</v>
      </c>
      <c r="H140">
        <v>690</v>
      </c>
      <c r="I140">
        <v>49</v>
      </c>
      <c r="J140">
        <v>26</v>
      </c>
      <c r="K140">
        <v>1717.58</v>
      </c>
      <c r="L140" t="s">
        <v>674</v>
      </c>
      <c r="M140" t="s">
        <v>677</v>
      </c>
      <c r="N140" t="s">
        <v>682</v>
      </c>
      <c r="O140" t="s">
        <v>694</v>
      </c>
      <c r="P140" t="s">
        <v>699</v>
      </c>
      <c r="Q140">
        <v>5.37</v>
      </c>
      <c r="R140">
        <v>3.77</v>
      </c>
      <c r="S140">
        <v>2.67</v>
      </c>
      <c r="T140">
        <v>13.14</v>
      </c>
    </row>
    <row r="141" spans="1:20" x14ac:dyDescent="0.3">
      <c r="A141" s="2">
        <v>45769</v>
      </c>
      <c r="B141" t="s">
        <v>24</v>
      </c>
      <c r="C141" t="s">
        <v>164</v>
      </c>
      <c r="D141" t="s">
        <v>655</v>
      </c>
      <c r="E141" t="s">
        <v>670</v>
      </c>
      <c r="F141">
        <v>159.05000000000001</v>
      </c>
      <c r="G141">
        <v>22313</v>
      </c>
      <c r="H141">
        <v>2054</v>
      </c>
      <c r="I141">
        <v>39</v>
      </c>
      <c r="J141">
        <v>38</v>
      </c>
      <c r="K141">
        <v>3025.67</v>
      </c>
      <c r="L141" t="s">
        <v>674</v>
      </c>
      <c r="M141" t="s">
        <v>679</v>
      </c>
      <c r="N141" t="s">
        <v>682</v>
      </c>
      <c r="O141" t="s">
        <v>685</v>
      </c>
      <c r="P141" t="s">
        <v>695</v>
      </c>
      <c r="Q141">
        <v>9.2100000000000009</v>
      </c>
      <c r="R141">
        <v>1.85</v>
      </c>
      <c r="S141">
        <v>4.08</v>
      </c>
      <c r="T141">
        <v>19.02</v>
      </c>
    </row>
    <row r="142" spans="1:20" x14ac:dyDescent="0.3">
      <c r="A142" s="2">
        <v>45822</v>
      </c>
      <c r="B142" t="s">
        <v>23</v>
      </c>
      <c r="C142" t="s">
        <v>165</v>
      </c>
      <c r="D142" t="s">
        <v>655</v>
      </c>
      <c r="E142" t="s">
        <v>658</v>
      </c>
      <c r="F142">
        <v>69.7</v>
      </c>
      <c r="G142">
        <v>24391</v>
      </c>
      <c r="H142">
        <v>963</v>
      </c>
      <c r="I142">
        <v>21</v>
      </c>
      <c r="J142">
        <v>9</v>
      </c>
      <c r="K142">
        <v>395.18</v>
      </c>
      <c r="L142" t="s">
        <v>674</v>
      </c>
      <c r="M142" t="s">
        <v>678</v>
      </c>
      <c r="N142" t="s">
        <v>684</v>
      </c>
      <c r="O142" t="s">
        <v>693</v>
      </c>
      <c r="P142" t="s">
        <v>696</v>
      </c>
      <c r="Q142">
        <v>3.95</v>
      </c>
      <c r="R142">
        <v>0.93</v>
      </c>
      <c r="S142">
        <v>3.32</v>
      </c>
      <c r="T142">
        <v>5.67</v>
      </c>
    </row>
    <row r="143" spans="1:20" x14ac:dyDescent="0.3">
      <c r="A143" s="2">
        <v>45827</v>
      </c>
      <c r="B143" t="s">
        <v>20</v>
      </c>
      <c r="C143" t="s">
        <v>166</v>
      </c>
      <c r="D143" t="s">
        <v>654</v>
      </c>
      <c r="E143" t="s">
        <v>661</v>
      </c>
      <c r="F143">
        <v>154</v>
      </c>
      <c r="G143">
        <v>21145</v>
      </c>
      <c r="H143">
        <v>1438</v>
      </c>
      <c r="I143">
        <v>27</v>
      </c>
      <c r="J143">
        <v>25</v>
      </c>
      <c r="K143">
        <v>4451.3599999999997</v>
      </c>
      <c r="L143" t="s">
        <v>673</v>
      </c>
      <c r="M143" t="s">
        <v>677</v>
      </c>
      <c r="N143" t="s">
        <v>681</v>
      </c>
      <c r="O143" t="s">
        <v>688</v>
      </c>
      <c r="P143" t="s">
        <v>699</v>
      </c>
      <c r="Q143">
        <v>6.8</v>
      </c>
      <c r="R143">
        <v>1.74</v>
      </c>
      <c r="S143">
        <v>5.7</v>
      </c>
      <c r="T143">
        <v>28.9</v>
      </c>
    </row>
    <row r="144" spans="1:20" x14ac:dyDescent="0.3">
      <c r="A144" s="2">
        <v>45799</v>
      </c>
      <c r="B144" t="s">
        <v>23</v>
      </c>
      <c r="C144" t="s">
        <v>167</v>
      </c>
      <c r="D144" t="s">
        <v>654</v>
      </c>
      <c r="E144" t="s">
        <v>661</v>
      </c>
      <c r="F144">
        <v>168.98</v>
      </c>
      <c r="G144">
        <v>5357</v>
      </c>
      <c r="H144">
        <v>213</v>
      </c>
      <c r="I144">
        <v>14</v>
      </c>
      <c r="J144">
        <v>5</v>
      </c>
      <c r="K144">
        <v>452.31</v>
      </c>
      <c r="L144" t="s">
        <v>675</v>
      </c>
      <c r="M144" t="s">
        <v>677</v>
      </c>
      <c r="N144" t="s">
        <v>681</v>
      </c>
      <c r="O144" t="s">
        <v>694</v>
      </c>
      <c r="P144" t="s">
        <v>695</v>
      </c>
      <c r="Q144">
        <v>3.98</v>
      </c>
      <c r="R144">
        <v>2.35</v>
      </c>
      <c r="S144">
        <v>12.07</v>
      </c>
      <c r="T144">
        <v>2.68</v>
      </c>
    </row>
    <row r="145" spans="1:20" x14ac:dyDescent="0.3">
      <c r="A145" s="2">
        <v>45751</v>
      </c>
      <c r="B145" t="s">
        <v>20</v>
      </c>
      <c r="C145" t="s">
        <v>168</v>
      </c>
      <c r="D145" t="s">
        <v>654</v>
      </c>
      <c r="E145" t="s">
        <v>656</v>
      </c>
      <c r="F145">
        <v>246.26</v>
      </c>
      <c r="G145">
        <v>5228</v>
      </c>
      <c r="H145">
        <v>137</v>
      </c>
      <c r="I145">
        <v>49</v>
      </c>
      <c r="J145">
        <v>9</v>
      </c>
      <c r="K145">
        <v>948.38</v>
      </c>
      <c r="L145" t="s">
        <v>675</v>
      </c>
      <c r="M145" t="s">
        <v>676</v>
      </c>
      <c r="N145" t="s">
        <v>682</v>
      </c>
      <c r="O145" t="s">
        <v>685</v>
      </c>
      <c r="P145" t="s">
        <v>698</v>
      </c>
      <c r="Q145">
        <v>2.62</v>
      </c>
      <c r="R145">
        <v>6.57</v>
      </c>
      <c r="S145">
        <v>5.03</v>
      </c>
      <c r="T145">
        <v>3.85</v>
      </c>
    </row>
    <row r="146" spans="1:20" x14ac:dyDescent="0.3">
      <c r="A146" s="2">
        <v>45810</v>
      </c>
      <c r="B146" t="s">
        <v>22</v>
      </c>
      <c r="C146" t="s">
        <v>169</v>
      </c>
      <c r="D146" t="s">
        <v>654</v>
      </c>
      <c r="E146" t="s">
        <v>665</v>
      </c>
      <c r="F146">
        <v>92.76</v>
      </c>
      <c r="G146">
        <v>28901</v>
      </c>
      <c r="H146">
        <v>2073</v>
      </c>
      <c r="I146">
        <v>40</v>
      </c>
      <c r="J146">
        <v>14</v>
      </c>
      <c r="K146">
        <v>799.34</v>
      </c>
      <c r="L146" t="s">
        <v>672</v>
      </c>
      <c r="M146" t="s">
        <v>680</v>
      </c>
      <c r="N146" t="s">
        <v>683</v>
      </c>
      <c r="O146" t="s">
        <v>692</v>
      </c>
      <c r="P146" t="s">
        <v>699</v>
      </c>
      <c r="Q146">
        <v>7.17</v>
      </c>
      <c r="R146">
        <v>0.68</v>
      </c>
      <c r="S146">
        <v>2.3199999999999998</v>
      </c>
      <c r="T146">
        <v>8.6199999999999992</v>
      </c>
    </row>
    <row r="147" spans="1:20" x14ac:dyDescent="0.3">
      <c r="A147" s="2">
        <v>45775</v>
      </c>
      <c r="B147" t="s">
        <v>24</v>
      </c>
      <c r="C147" t="s">
        <v>170</v>
      </c>
      <c r="D147" t="s">
        <v>655</v>
      </c>
      <c r="E147" t="s">
        <v>657</v>
      </c>
      <c r="F147">
        <v>218.51</v>
      </c>
      <c r="G147">
        <v>27355</v>
      </c>
      <c r="H147">
        <v>900</v>
      </c>
      <c r="I147">
        <v>39</v>
      </c>
      <c r="J147">
        <v>12</v>
      </c>
      <c r="K147">
        <v>663.96</v>
      </c>
      <c r="L147" t="s">
        <v>673</v>
      </c>
      <c r="M147" t="s">
        <v>677</v>
      </c>
      <c r="N147" t="s">
        <v>683</v>
      </c>
      <c r="O147" t="s">
        <v>689</v>
      </c>
      <c r="P147" t="s">
        <v>699</v>
      </c>
      <c r="Q147">
        <v>3.29</v>
      </c>
      <c r="R147">
        <v>1.33</v>
      </c>
      <c r="S147">
        <v>5.6</v>
      </c>
      <c r="T147">
        <v>3.04</v>
      </c>
    </row>
    <row r="148" spans="1:20" x14ac:dyDescent="0.3">
      <c r="A148" s="2">
        <v>45752</v>
      </c>
      <c r="B148" t="s">
        <v>20</v>
      </c>
      <c r="C148" t="s">
        <v>171</v>
      </c>
      <c r="D148" t="s">
        <v>655</v>
      </c>
      <c r="E148" t="s">
        <v>663</v>
      </c>
      <c r="F148">
        <v>222.88</v>
      </c>
      <c r="G148">
        <v>25516</v>
      </c>
      <c r="H148">
        <v>1046</v>
      </c>
      <c r="I148">
        <v>24</v>
      </c>
      <c r="J148">
        <v>1</v>
      </c>
      <c r="K148">
        <v>55.08</v>
      </c>
      <c r="L148" t="s">
        <v>673</v>
      </c>
      <c r="M148" t="s">
        <v>680</v>
      </c>
      <c r="N148" t="s">
        <v>681</v>
      </c>
      <c r="O148" t="s">
        <v>689</v>
      </c>
      <c r="P148" t="s">
        <v>699</v>
      </c>
      <c r="Q148">
        <v>4.0999999999999996</v>
      </c>
      <c r="R148">
        <v>0.1</v>
      </c>
      <c r="S148">
        <v>9.2899999999999991</v>
      </c>
      <c r="T148">
        <v>0.25</v>
      </c>
    </row>
    <row r="149" spans="1:20" x14ac:dyDescent="0.3">
      <c r="A149" s="2">
        <v>45752</v>
      </c>
      <c r="B149" t="s">
        <v>21</v>
      </c>
      <c r="C149" t="s">
        <v>172</v>
      </c>
      <c r="D149" t="s">
        <v>654</v>
      </c>
      <c r="E149" t="s">
        <v>667</v>
      </c>
      <c r="F149">
        <v>119.82</v>
      </c>
      <c r="G149">
        <v>14648</v>
      </c>
      <c r="H149">
        <v>999</v>
      </c>
      <c r="I149">
        <v>23</v>
      </c>
      <c r="J149">
        <v>18</v>
      </c>
      <c r="K149">
        <v>2226.89</v>
      </c>
      <c r="L149" t="s">
        <v>672</v>
      </c>
      <c r="M149" t="s">
        <v>677</v>
      </c>
      <c r="N149" t="s">
        <v>682</v>
      </c>
      <c r="O149" t="s">
        <v>691</v>
      </c>
      <c r="P149" t="s">
        <v>695</v>
      </c>
      <c r="Q149">
        <v>6.82</v>
      </c>
      <c r="R149">
        <v>1.8</v>
      </c>
      <c r="S149">
        <v>5.21</v>
      </c>
      <c r="T149">
        <v>18.59</v>
      </c>
    </row>
    <row r="150" spans="1:20" x14ac:dyDescent="0.3">
      <c r="A150" s="2">
        <v>45821</v>
      </c>
      <c r="B150" t="s">
        <v>21</v>
      </c>
      <c r="C150" t="s">
        <v>173</v>
      </c>
      <c r="D150" t="s">
        <v>654</v>
      </c>
      <c r="E150" t="s">
        <v>657</v>
      </c>
      <c r="F150">
        <v>110.88</v>
      </c>
      <c r="G150">
        <v>29921</v>
      </c>
      <c r="H150">
        <v>1916</v>
      </c>
      <c r="I150">
        <v>45</v>
      </c>
      <c r="J150">
        <v>11</v>
      </c>
      <c r="K150">
        <v>805.15</v>
      </c>
      <c r="L150" t="s">
        <v>675</v>
      </c>
      <c r="M150" t="s">
        <v>677</v>
      </c>
      <c r="N150" t="s">
        <v>683</v>
      </c>
      <c r="O150" t="s">
        <v>687</v>
      </c>
      <c r="P150" t="s">
        <v>695</v>
      </c>
      <c r="Q150">
        <v>6.4</v>
      </c>
      <c r="R150">
        <v>0.56999999999999995</v>
      </c>
      <c r="S150">
        <v>2.46</v>
      </c>
      <c r="T150">
        <v>7.26</v>
      </c>
    </row>
    <row r="151" spans="1:20" x14ac:dyDescent="0.3">
      <c r="A151" s="2">
        <v>45794</v>
      </c>
      <c r="B151" t="s">
        <v>22</v>
      </c>
      <c r="C151" t="s">
        <v>174</v>
      </c>
      <c r="D151" t="s">
        <v>655</v>
      </c>
      <c r="E151" t="s">
        <v>664</v>
      </c>
      <c r="F151">
        <v>102.14</v>
      </c>
      <c r="G151">
        <v>14947</v>
      </c>
      <c r="H151">
        <v>1116</v>
      </c>
      <c r="I151">
        <v>37</v>
      </c>
      <c r="J151">
        <v>16</v>
      </c>
      <c r="K151">
        <v>1058.45</v>
      </c>
      <c r="L151" t="s">
        <v>673</v>
      </c>
      <c r="M151" t="s">
        <v>678</v>
      </c>
      <c r="N151" t="s">
        <v>684</v>
      </c>
      <c r="O151" t="s">
        <v>685</v>
      </c>
      <c r="P151" t="s">
        <v>697</v>
      </c>
      <c r="Q151">
        <v>7.47</v>
      </c>
      <c r="R151">
        <v>1.43</v>
      </c>
      <c r="S151">
        <v>2.76</v>
      </c>
      <c r="T151">
        <v>10.36</v>
      </c>
    </row>
    <row r="152" spans="1:20" x14ac:dyDescent="0.3">
      <c r="A152" s="2">
        <v>45777</v>
      </c>
      <c r="B152" t="s">
        <v>24</v>
      </c>
      <c r="C152" t="s">
        <v>175</v>
      </c>
      <c r="D152" t="s">
        <v>655</v>
      </c>
      <c r="E152" t="s">
        <v>660</v>
      </c>
      <c r="F152">
        <v>267.24</v>
      </c>
      <c r="G152">
        <v>29997</v>
      </c>
      <c r="H152">
        <v>1730</v>
      </c>
      <c r="I152">
        <v>29</v>
      </c>
      <c r="J152">
        <v>2</v>
      </c>
      <c r="K152">
        <v>84.36</v>
      </c>
      <c r="L152" t="s">
        <v>671</v>
      </c>
      <c r="M152" t="s">
        <v>678</v>
      </c>
      <c r="N152" t="s">
        <v>682</v>
      </c>
      <c r="O152" t="s">
        <v>692</v>
      </c>
      <c r="P152" t="s">
        <v>698</v>
      </c>
      <c r="Q152">
        <v>5.77</v>
      </c>
      <c r="R152">
        <v>0.12</v>
      </c>
      <c r="S152">
        <v>9.2200000000000006</v>
      </c>
      <c r="T152">
        <v>0.32</v>
      </c>
    </row>
    <row r="153" spans="1:20" x14ac:dyDescent="0.3">
      <c r="A153" s="2">
        <v>45769</v>
      </c>
      <c r="B153" t="s">
        <v>21</v>
      </c>
      <c r="C153" t="s">
        <v>176</v>
      </c>
      <c r="D153" t="s">
        <v>655</v>
      </c>
      <c r="E153" t="s">
        <v>670</v>
      </c>
      <c r="F153">
        <v>156.53</v>
      </c>
      <c r="G153">
        <v>17098</v>
      </c>
      <c r="H153">
        <v>435</v>
      </c>
      <c r="I153">
        <v>35</v>
      </c>
      <c r="J153">
        <v>21</v>
      </c>
      <c r="K153">
        <v>2716.02</v>
      </c>
      <c r="L153" t="s">
        <v>674</v>
      </c>
      <c r="M153" t="s">
        <v>679</v>
      </c>
      <c r="N153" t="s">
        <v>683</v>
      </c>
      <c r="O153" t="s">
        <v>686</v>
      </c>
      <c r="P153" t="s">
        <v>696</v>
      </c>
      <c r="Q153">
        <v>2.54</v>
      </c>
      <c r="R153">
        <v>4.83</v>
      </c>
      <c r="S153">
        <v>4.47</v>
      </c>
      <c r="T153">
        <v>17.350000000000001</v>
      </c>
    </row>
    <row r="154" spans="1:20" x14ac:dyDescent="0.3">
      <c r="A154" s="2">
        <v>45761</v>
      </c>
      <c r="B154" t="s">
        <v>22</v>
      </c>
      <c r="C154" t="s">
        <v>177</v>
      </c>
      <c r="D154" t="s">
        <v>655</v>
      </c>
      <c r="E154" t="s">
        <v>667</v>
      </c>
      <c r="F154">
        <v>192.97</v>
      </c>
      <c r="G154">
        <v>8891</v>
      </c>
      <c r="H154">
        <v>344</v>
      </c>
      <c r="I154">
        <v>16</v>
      </c>
      <c r="J154">
        <v>16</v>
      </c>
      <c r="K154">
        <v>1306.3800000000001</v>
      </c>
      <c r="L154" t="s">
        <v>672</v>
      </c>
      <c r="M154" t="s">
        <v>677</v>
      </c>
      <c r="N154" t="s">
        <v>681</v>
      </c>
      <c r="O154" t="s">
        <v>687</v>
      </c>
      <c r="P154" t="s">
        <v>697</v>
      </c>
      <c r="Q154">
        <v>3.87</v>
      </c>
      <c r="R154">
        <v>4.6500000000000004</v>
      </c>
      <c r="S154">
        <v>12.06</v>
      </c>
      <c r="T154">
        <v>6.77</v>
      </c>
    </row>
    <row r="155" spans="1:20" x14ac:dyDescent="0.3">
      <c r="A155" s="2">
        <v>45806</v>
      </c>
      <c r="B155" t="s">
        <v>23</v>
      </c>
      <c r="C155" t="s">
        <v>178</v>
      </c>
      <c r="D155" t="s">
        <v>654</v>
      </c>
      <c r="E155" t="s">
        <v>666</v>
      </c>
      <c r="F155">
        <v>293.31</v>
      </c>
      <c r="G155">
        <v>11055</v>
      </c>
      <c r="H155">
        <v>625</v>
      </c>
      <c r="I155">
        <v>29</v>
      </c>
      <c r="J155">
        <v>1</v>
      </c>
      <c r="K155">
        <v>186.88</v>
      </c>
      <c r="L155" t="s">
        <v>671</v>
      </c>
      <c r="M155" t="s">
        <v>676</v>
      </c>
      <c r="N155" t="s">
        <v>683</v>
      </c>
      <c r="O155" t="s">
        <v>690</v>
      </c>
      <c r="P155" t="s">
        <v>697</v>
      </c>
      <c r="Q155">
        <v>5.65</v>
      </c>
      <c r="R155">
        <v>0.16</v>
      </c>
      <c r="S155">
        <v>10.11</v>
      </c>
      <c r="T155">
        <v>0.64</v>
      </c>
    </row>
    <row r="156" spans="1:20" x14ac:dyDescent="0.3">
      <c r="A156" s="2">
        <v>45776</v>
      </c>
      <c r="B156" t="s">
        <v>21</v>
      </c>
      <c r="C156" t="s">
        <v>179</v>
      </c>
      <c r="D156" t="s">
        <v>654</v>
      </c>
      <c r="E156" t="s">
        <v>669</v>
      </c>
      <c r="F156">
        <v>128.21</v>
      </c>
      <c r="G156">
        <v>1290</v>
      </c>
      <c r="H156">
        <v>100</v>
      </c>
      <c r="I156">
        <v>49</v>
      </c>
      <c r="J156">
        <v>18</v>
      </c>
      <c r="K156">
        <v>628.35</v>
      </c>
      <c r="L156" t="s">
        <v>673</v>
      </c>
      <c r="M156" t="s">
        <v>676</v>
      </c>
      <c r="N156" t="s">
        <v>684</v>
      </c>
      <c r="O156" t="s">
        <v>688</v>
      </c>
      <c r="P156" t="s">
        <v>699</v>
      </c>
      <c r="Q156">
        <v>7.75</v>
      </c>
      <c r="R156">
        <v>18</v>
      </c>
      <c r="S156">
        <v>2.62</v>
      </c>
      <c r="T156">
        <v>4.9000000000000004</v>
      </c>
    </row>
    <row r="157" spans="1:20" x14ac:dyDescent="0.3">
      <c r="A157" s="2">
        <v>45803</v>
      </c>
      <c r="B157" t="s">
        <v>24</v>
      </c>
      <c r="C157" t="s">
        <v>180</v>
      </c>
      <c r="D157" t="s">
        <v>654</v>
      </c>
      <c r="E157" t="s">
        <v>667</v>
      </c>
      <c r="F157">
        <v>271.45</v>
      </c>
      <c r="G157">
        <v>18177</v>
      </c>
      <c r="H157">
        <v>342</v>
      </c>
      <c r="I157">
        <v>15</v>
      </c>
      <c r="J157">
        <v>11</v>
      </c>
      <c r="K157">
        <v>1116.05</v>
      </c>
      <c r="L157" t="s">
        <v>674</v>
      </c>
      <c r="M157" t="s">
        <v>677</v>
      </c>
      <c r="N157" t="s">
        <v>682</v>
      </c>
      <c r="O157" t="s">
        <v>692</v>
      </c>
      <c r="P157" t="s">
        <v>695</v>
      </c>
      <c r="Q157">
        <v>1.88</v>
      </c>
      <c r="R157">
        <v>3.22</v>
      </c>
      <c r="S157">
        <v>18.100000000000001</v>
      </c>
      <c r="T157">
        <v>4.1100000000000003</v>
      </c>
    </row>
    <row r="158" spans="1:20" x14ac:dyDescent="0.3">
      <c r="A158" s="2">
        <v>45801</v>
      </c>
      <c r="B158" t="s">
        <v>21</v>
      </c>
      <c r="C158" t="s">
        <v>181</v>
      </c>
      <c r="D158" t="s">
        <v>654</v>
      </c>
      <c r="E158" t="s">
        <v>659</v>
      </c>
      <c r="F158">
        <v>228.57</v>
      </c>
      <c r="G158">
        <v>2017</v>
      </c>
      <c r="H158">
        <v>118</v>
      </c>
      <c r="I158">
        <v>34</v>
      </c>
      <c r="J158">
        <v>1</v>
      </c>
      <c r="K158">
        <v>118.46</v>
      </c>
      <c r="L158" t="s">
        <v>672</v>
      </c>
      <c r="M158" t="s">
        <v>679</v>
      </c>
      <c r="N158" t="s">
        <v>684</v>
      </c>
      <c r="O158" t="s">
        <v>686</v>
      </c>
      <c r="P158" t="s">
        <v>696</v>
      </c>
      <c r="Q158">
        <v>5.85</v>
      </c>
      <c r="R158">
        <v>0.85</v>
      </c>
      <c r="S158">
        <v>6.72</v>
      </c>
      <c r="T158">
        <v>0.52</v>
      </c>
    </row>
    <row r="159" spans="1:20" x14ac:dyDescent="0.3">
      <c r="A159" s="2">
        <v>45798</v>
      </c>
      <c r="B159" t="s">
        <v>24</v>
      </c>
      <c r="C159" t="s">
        <v>182</v>
      </c>
      <c r="D159" t="s">
        <v>654</v>
      </c>
      <c r="E159" t="s">
        <v>659</v>
      </c>
      <c r="F159">
        <v>211.94</v>
      </c>
      <c r="G159">
        <v>5280</v>
      </c>
      <c r="H159">
        <v>232</v>
      </c>
      <c r="I159">
        <v>15</v>
      </c>
      <c r="J159">
        <v>3</v>
      </c>
      <c r="K159">
        <v>413.82</v>
      </c>
      <c r="L159" t="s">
        <v>673</v>
      </c>
      <c r="M159" t="s">
        <v>679</v>
      </c>
      <c r="N159" t="s">
        <v>683</v>
      </c>
      <c r="O159" t="s">
        <v>686</v>
      </c>
      <c r="P159" t="s">
        <v>698</v>
      </c>
      <c r="Q159">
        <v>4.3899999999999997</v>
      </c>
      <c r="R159">
        <v>1.29</v>
      </c>
      <c r="S159">
        <v>14.13</v>
      </c>
      <c r="T159">
        <v>1.95</v>
      </c>
    </row>
    <row r="160" spans="1:20" x14ac:dyDescent="0.3">
      <c r="A160" s="2">
        <v>45798</v>
      </c>
      <c r="B160" t="s">
        <v>20</v>
      </c>
      <c r="C160" t="s">
        <v>183</v>
      </c>
      <c r="D160" t="s">
        <v>654</v>
      </c>
      <c r="E160" t="s">
        <v>660</v>
      </c>
      <c r="F160">
        <v>261.3</v>
      </c>
      <c r="G160">
        <v>26623</v>
      </c>
      <c r="H160">
        <v>659</v>
      </c>
      <c r="I160">
        <v>26</v>
      </c>
      <c r="J160">
        <v>23</v>
      </c>
      <c r="K160">
        <v>3820.17</v>
      </c>
      <c r="L160" t="s">
        <v>675</v>
      </c>
      <c r="M160" t="s">
        <v>678</v>
      </c>
      <c r="N160" t="s">
        <v>684</v>
      </c>
      <c r="O160" t="s">
        <v>690</v>
      </c>
      <c r="P160" t="s">
        <v>696</v>
      </c>
      <c r="Q160">
        <v>2.48</v>
      </c>
      <c r="R160">
        <v>3.49</v>
      </c>
      <c r="S160">
        <v>10.050000000000001</v>
      </c>
      <c r="T160">
        <v>14.62</v>
      </c>
    </row>
    <row r="161" spans="1:20" x14ac:dyDescent="0.3">
      <c r="A161" s="2">
        <v>45784</v>
      </c>
      <c r="B161" t="s">
        <v>23</v>
      </c>
      <c r="C161" t="s">
        <v>184</v>
      </c>
      <c r="D161" t="s">
        <v>655</v>
      </c>
      <c r="E161" t="s">
        <v>666</v>
      </c>
      <c r="F161">
        <v>217.37</v>
      </c>
      <c r="G161">
        <v>10555</v>
      </c>
      <c r="H161">
        <v>602</v>
      </c>
      <c r="I161">
        <v>20</v>
      </c>
      <c r="J161">
        <v>1</v>
      </c>
      <c r="K161">
        <v>171.72</v>
      </c>
      <c r="L161" t="s">
        <v>675</v>
      </c>
      <c r="M161" t="s">
        <v>676</v>
      </c>
      <c r="N161" t="s">
        <v>682</v>
      </c>
      <c r="O161" t="s">
        <v>693</v>
      </c>
      <c r="P161" t="s">
        <v>699</v>
      </c>
      <c r="Q161">
        <v>5.7</v>
      </c>
      <c r="R161">
        <v>0.17</v>
      </c>
      <c r="S161">
        <v>10.87</v>
      </c>
      <c r="T161">
        <v>0.79</v>
      </c>
    </row>
    <row r="162" spans="1:20" x14ac:dyDescent="0.3">
      <c r="A162" s="2">
        <v>45770</v>
      </c>
      <c r="B162" t="s">
        <v>20</v>
      </c>
      <c r="C162" t="s">
        <v>185</v>
      </c>
      <c r="D162" t="s">
        <v>655</v>
      </c>
      <c r="E162" t="s">
        <v>665</v>
      </c>
      <c r="F162">
        <v>146.46</v>
      </c>
      <c r="G162">
        <v>16615</v>
      </c>
      <c r="H162">
        <v>1423</v>
      </c>
      <c r="I162">
        <v>43</v>
      </c>
      <c r="J162">
        <v>18</v>
      </c>
      <c r="K162">
        <v>1987.9</v>
      </c>
      <c r="L162" t="s">
        <v>674</v>
      </c>
      <c r="M162" t="s">
        <v>680</v>
      </c>
      <c r="N162" t="s">
        <v>681</v>
      </c>
      <c r="O162" t="s">
        <v>691</v>
      </c>
      <c r="P162" t="s">
        <v>696</v>
      </c>
      <c r="Q162">
        <v>8.56</v>
      </c>
      <c r="R162">
        <v>1.26</v>
      </c>
      <c r="S162">
        <v>3.41</v>
      </c>
      <c r="T162">
        <v>13.57</v>
      </c>
    </row>
    <row r="163" spans="1:20" x14ac:dyDescent="0.3">
      <c r="A163" s="2">
        <v>45767</v>
      </c>
      <c r="B163" t="s">
        <v>24</v>
      </c>
      <c r="C163" t="s">
        <v>186</v>
      </c>
      <c r="D163" t="s">
        <v>654</v>
      </c>
      <c r="E163" t="s">
        <v>658</v>
      </c>
      <c r="F163">
        <v>273.43</v>
      </c>
      <c r="G163">
        <v>7213</v>
      </c>
      <c r="H163">
        <v>680</v>
      </c>
      <c r="I163">
        <v>21</v>
      </c>
      <c r="J163">
        <v>18</v>
      </c>
      <c r="K163">
        <v>1235.0899999999999</v>
      </c>
      <c r="L163" t="s">
        <v>673</v>
      </c>
      <c r="M163" t="s">
        <v>678</v>
      </c>
      <c r="N163" t="s">
        <v>682</v>
      </c>
      <c r="O163" t="s">
        <v>693</v>
      </c>
      <c r="P163" t="s">
        <v>698</v>
      </c>
      <c r="Q163">
        <v>9.43</v>
      </c>
      <c r="R163">
        <v>2.65</v>
      </c>
      <c r="S163">
        <v>13.02</v>
      </c>
      <c r="T163">
        <v>4.5199999999999996</v>
      </c>
    </row>
    <row r="164" spans="1:20" x14ac:dyDescent="0.3">
      <c r="A164" s="2">
        <v>45761</v>
      </c>
      <c r="B164" t="s">
        <v>20</v>
      </c>
      <c r="C164" t="s">
        <v>187</v>
      </c>
      <c r="D164" t="s">
        <v>654</v>
      </c>
      <c r="E164" t="s">
        <v>661</v>
      </c>
      <c r="F164">
        <v>151.9</v>
      </c>
      <c r="G164">
        <v>16598</v>
      </c>
      <c r="H164">
        <v>716</v>
      </c>
      <c r="I164">
        <v>21</v>
      </c>
      <c r="J164">
        <v>4</v>
      </c>
      <c r="K164">
        <v>176.82</v>
      </c>
      <c r="L164" t="s">
        <v>672</v>
      </c>
      <c r="M164" t="s">
        <v>677</v>
      </c>
      <c r="N164" t="s">
        <v>684</v>
      </c>
      <c r="O164" t="s">
        <v>687</v>
      </c>
      <c r="P164" t="s">
        <v>696</v>
      </c>
      <c r="Q164">
        <v>4.3099999999999996</v>
      </c>
      <c r="R164">
        <v>0.56000000000000005</v>
      </c>
      <c r="S164">
        <v>7.23</v>
      </c>
      <c r="T164">
        <v>1.1599999999999999</v>
      </c>
    </row>
    <row r="165" spans="1:20" x14ac:dyDescent="0.3">
      <c r="A165" s="2">
        <v>45836</v>
      </c>
      <c r="B165" t="s">
        <v>24</v>
      </c>
      <c r="C165" t="s">
        <v>188</v>
      </c>
      <c r="D165" t="s">
        <v>654</v>
      </c>
      <c r="E165" t="s">
        <v>664</v>
      </c>
      <c r="F165">
        <v>177.24</v>
      </c>
      <c r="G165">
        <v>26472</v>
      </c>
      <c r="H165">
        <v>1330</v>
      </c>
      <c r="I165">
        <v>25</v>
      </c>
      <c r="J165">
        <v>11</v>
      </c>
      <c r="K165">
        <v>2078.4499999999998</v>
      </c>
      <c r="L165" t="s">
        <v>674</v>
      </c>
      <c r="M165" t="s">
        <v>678</v>
      </c>
      <c r="N165" t="s">
        <v>681</v>
      </c>
      <c r="O165" t="s">
        <v>694</v>
      </c>
      <c r="P165" t="s">
        <v>695</v>
      </c>
      <c r="Q165">
        <v>5.0199999999999996</v>
      </c>
      <c r="R165">
        <v>0.83</v>
      </c>
      <c r="S165">
        <v>7.09</v>
      </c>
      <c r="T165">
        <v>11.73</v>
      </c>
    </row>
    <row r="166" spans="1:20" x14ac:dyDescent="0.3">
      <c r="A166" s="2">
        <v>45831</v>
      </c>
      <c r="B166" t="s">
        <v>20</v>
      </c>
      <c r="C166" t="s">
        <v>189</v>
      </c>
      <c r="D166" t="s">
        <v>655</v>
      </c>
      <c r="E166" t="s">
        <v>669</v>
      </c>
      <c r="F166">
        <v>226.99</v>
      </c>
      <c r="G166">
        <v>4849</v>
      </c>
      <c r="H166">
        <v>383</v>
      </c>
      <c r="I166">
        <v>18</v>
      </c>
      <c r="J166">
        <v>18</v>
      </c>
      <c r="K166">
        <v>685.08</v>
      </c>
      <c r="L166" t="s">
        <v>671</v>
      </c>
      <c r="M166" t="s">
        <v>676</v>
      </c>
      <c r="N166" t="s">
        <v>683</v>
      </c>
      <c r="O166" t="s">
        <v>694</v>
      </c>
      <c r="P166" t="s">
        <v>696</v>
      </c>
      <c r="Q166">
        <v>7.9</v>
      </c>
      <c r="R166">
        <v>4.7</v>
      </c>
      <c r="S166">
        <v>12.61</v>
      </c>
      <c r="T166">
        <v>3.02</v>
      </c>
    </row>
    <row r="167" spans="1:20" x14ac:dyDescent="0.3">
      <c r="A167" s="2">
        <v>45837</v>
      </c>
      <c r="B167" t="s">
        <v>20</v>
      </c>
      <c r="C167" t="s">
        <v>190</v>
      </c>
      <c r="D167" t="s">
        <v>655</v>
      </c>
      <c r="E167" t="s">
        <v>660</v>
      </c>
      <c r="F167">
        <v>159.47</v>
      </c>
      <c r="G167">
        <v>27315</v>
      </c>
      <c r="H167">
        <v>387</v>
      </c>
      <c r="I167">
        <v>44</v>
      </c>
      <c r="J167">
        <v>30</v>
      </c>
      <c r="K167">
        <v>2905.73</v>
      </c>
      <c r="L167" t="s">
        <v>674</v>
      </c>
      <c r="M167" t="s">
        <v>678</v>
      </c>
      <c r="N167" t="s">
        <v>684</v>
      </c>
      <c r="O167" t="s">
        <v>688</v>
      </c>
      <c r="P167" t="s">
        <v>699</v>
      </c>
      <c r="Q167">
        <v>1.42</v>
      </c>
      <c r="R167">
        <v>7.75</v>
      </c>
      <c r="S167">
        <v>3.62</v>
      </c>
      <c r="T167">
        <v>18.22</v>
      </c>
    </row>
    <row r="168" spans="1:20" x14ac:dyDescent="0.3">
      <c r="A168" s="2">
        <v>45829</v>
      </c>
      <c r="B168" t="s">
        <v>22</v>
      </c>
      <c r="C168" t="s">
        <v>191</v>
      </c>
      <c r="D168" t="s">
        <v>654</v>
      </c>
      <c r="E168" t="s">
        <v>658</v>
      </c>
      <c r="F168">
        <v>207.19</v>
      </c>
      <c r="G168">
        <v>2982</v>
      </c>
      <c r="H168">
        <v>163</v>
      </c>
      <c r="I168">
        <v>16</v>
      </c>
      <c r="J168">
        <v>4</v>
      </c>
      <c r="K168">
        <v>668.97</v>
      </c>
      <c r="L168" t="s">
        <v>675</v>
      </c>
      <c r="M168" t="s">
        <v>678</v>
      </c>
      <c r="N168" t="s">
        <v>684</v>
      </c>
      <c r="O168" t="s">
        <v>694</v>
      </c>
      <c r="P168" t="s">
        <v>698</v>
      </c>
      <c r="Q168">
        <v>5.47</v>
      </c>
      <c r="R168">
        <v>2.4500000000000002</v>
      </c>
      <c r="S168">
        <v>12.95</v>
      </c>
      <c r="T168">
        <v>3.23</v>
      </c>
    </row>
    <row r="169" spans="1:20" x14ac:dyDescent="0.3">
      <c r="A169" s="2">
        <v>45768</v>
      </c>
      <c r="B169" t="s">
        <v>23</v>
      </c>
      <c r="C169" t="s">
        <v>192</v>
      </c>
      <c r="D169" t="s">
        <v>654</v>
      </c>
      <c r="E169" t="s">
        <v>666</v>
      </c>
      <c r="F169">
        <v>182.68</v>
      </c>
      <c r="G169">
        <v>21095</v>
      </c>
      <c r="H169">
        <v>1549</v>
      </c>
      <c r="I169">
        <v>32</v>
      </c>
      <c r="J169">
        <v>23</v>
      </c>
      <c r="K169">
        <v>4461.9399999999996</v>
      </c>
      <c r="L169" t="s">
        <v>675</v>
      </c>
      <c r="M169" t="s">
        <v>676</v>
      </c>
      <c r="N169" t="s">
        <v>682</v>
      </c>
      <c r="O169" t="s">
        <v>689</v>
      </c>
      <c r="P169" t="s">
        <v>697</v>
      </c>
      <c r="Q169">
        <v>7.34</v>
      </c>
      <c r="R169">
        <v>1.48</v>
      </c>
      <c r="S169">
        <v>5.71</v>
      </c>
      <c r="T169">
        <v>24.42</v>
      </c>
    </row>
    <row r="170" spans="1:20" x14ac:dyDescent="0.3">
      <c r="A170" s="2">
        <v>45823</v>
      </c>
      <c r="B170" t="s">
        <v>22</v>
      </c>
      <c r="C170" t="s">
        <v>193</v>
      </c>
      <c r="D170" t="s">
        <v>655</v>
      </c>
      <c r="E170" t="s">
        <v>663</v>
      </c>
      <c r="F170">
        <v>147.44</v>
      </c>
      <c r="G170">
        <v>29997</v>
      </c>
      <c r="H170">
        <v>699</v>
      </c>
      <c r="I170">
        <v>29</v>
      </c>
      <c r="J170">
        <v>18</v>
      </c>
      <c r="K170">
        <v>3087.34</v>
      </c>
      <c r="L170" t="s">
        <v>672</v>
      </c>
      <c r="M170" t="s">
        <v>680</v>
      </c>
      <c r="N170" t="s">
        <v>681</v>
      </c>
      <c r="O170" t="s">
        <v>686</v>
      </c>
      <c r="P170" t="s">
        <v>699</v>
      </c>
      <c r="Q170">
        <v>2.33</v>
      </c>
      <c r="R170">
        <v>2.58</v>
      </c>
      <c r="S170">
        <v>5.08</v>
      </c>
      <c r="T170">
        <v>20.94</v>
      </c>
    </row>
    <row r="171" spans="1:20" x14ac:dyDescent="0.3">
      <c r="A171" s="2">
        <v>45829</v>
      </c>
      <c r="B171" t="s">
        <v>22</v>
      </c>
      <c r="C171" t="s">
        <v>194</v>
      </c>
      <c r="D171" t="s">
        <v>655</v>
      </c>
      <c r="E171" t="s">
        <v>668</v>
      </c>
      <c r="F171">
        <v>124.24</v>
      </c>
      <c r="G171">
        <v>22062</v>
      </c>
      <c r="H171">
        <v>1748</v>
      </c>
      <c r="I171">
        <v>38</v>
      </c>
      <c r="J171">
        <v>20</v>
      </c>
      <c r="K171">
        <v>1233.75</v>
      </c>
      <c r="L171" t="s">
        <v>671</v>
      </c>
      <c r="M171" t="s">
        <v>680</v>
      </c>
      <c r="N171" t="s">
        <v>681</v>
      </c>
      <c r="O171" t="s">
        <v>692</v>
      </c>
      <c r="P171" t="s">
        <v>696</v>
      </c>
      <c r="Q171">
        <v>7.92</v>
      </c>
      <c r="R171">
        <v>1.1399999999999999</v>
      </c>
      <c r="S171">
        <v>3.27</v>
      </c>
      <c r="T171">
        <v>9.93</v>
      </c>
    </row>
    <row r="172" spans="1:20" x14ac:dyDescent="0.3">
      <c r="A172" s="2">
        <v>45808</v>
      </c>
      <c r="B172" t="s">
        <v>20</v>
      </c>
      <c r="C172" t="s">
        <v>195</v>
      </c>
      <c r="D172" t="s">
        <v>654</v>
      </c>
      <c r="E172" t="s">
        <v>667</v>
      </c>
      <c r="F172">
        <v>288.02999999999997</v>
      </c>
      <c r="G172">
        <v>21744</v>
      </c>
      <c r="H172">
        <v>1576</v>
      </c>
      <c r="I172">
        <v>26</v>
      </c>
      <c r="J172">
        <v>9</v>
      </c>
      <c r="K172">
        <v>1703.14</v>
      </c>
      <c r="L172" t="s">
        <v>674</v>
      </c>
      <c r="M172" t="s">
        <v>677</v>
      </c>
      <c r="N172" t="s">
        <v>683</v>
      </c>
      <c r="O172" t="s">
        <v>690</v>
      </c>
      <c r="P172" t="s">
        <v>696</v>
      </c>
      <c r="Q172">
        <v>7.25</v>
      </c>
      <c r="R172">
        <v>0.56999999999999995</v>
      </c>
      <c r="S172">
        <v>11.08</v>
      </c>
      <c r="T172">
        <v>5.91</v>
      </c>
    </row>
    <row r="173" spans="1:20" x14ac:dyDescent="0.3">
      <c r="A173" s="2">
        <v>45813</v>
      </c>
      <c r="B173" t="s">
        <v>23</v>
      </c>
      <c r="C173" t="s">
        <v>196</v>
      </c>
      <c r="D173" t="s">
        <v>654</v>
      </c>
      <c r="E173" t="s">
        <v>656</v>
      </c>
      <c r="F173">
        <v>223.02</v>
      </c>
      <c r="G173">
        <v>7898</v>
      </c>
      <c r="H173">
        <v>260</v>
      </c>
      <c r="I173">
        <v>26</v>
      </c>
      <c r="J173">
        <v>23</v>
      </c>
      <c r="K173">
        <v>2773.41</v>
      </c>
      <c r="L173" t="s">
        <v>673</v>
      </c>
      <c r="M173" t="s">
        <v>676</v>
      </c>
      <c r="N173" t="s">
        <v>681</v>
      </c>
      <c r="O173" t="s">
        <v>689</v>
      </c>
      <c r="P173" t="s">
        <v>698</v>
      </c>
      <c r="Q173">
        <v>3.29</v>
      </c>
      <c r="R173">
        <v>8.85</v>
      </c>
      <c r="S173">
        <v>8.58</v>
      </c>
      <c r="T173">
        <v>12.44</v>
      </c>
    </row>
    <row r="174" spans="1:20" x14ac:dyDescent="0.3">
      <c r="A174" s="2">
        <v>45784</v>
      </c>
      <c r="B174" t="s">
        <v>24</v>
      </c>
      <c r="C174" t="s">
        <v>197</v>
      </c>
      <c r="D174" t="s">
        <v>654</v>
      </c>
      <c r="E174" t="s">
        <v>659</v>
      </c>
      <c r="F174">
        <v>33.1</v>
      </c>
      <c r="G174">
        <v>23372</v>
      </c>
      <c r="H174">
        <v>757</v>
      </c>
      <c r="I174">
        <v>24</v>
      </c>
      <c r="J174">
        <v>9</v>
      </c>
      <c r="K174">
        <v>411.68</v>
      </c>
      <c r="L174" t="s">
        <v>671</v>
      </c>
      <c r="M174" t="s">
        <v>679</v>
      </c>
      <c r="N174" t="s">
        <v>681</v>
      </c>
      <c r="O174" t="s">
        <v>688</v>
      </c>
      <c r="P174" t="s">
        <v>697</v>
      </c>
      <c r="Q174">
        <v>3.24</v>
      </c>
      <c r="R174">
        <v>1.19</v>
      </c>
      <c r="S174">
        <v>1.38</v>
      </c>
      <c r="T174">
        <v>12.44</v>
      </c>
    </row>
    <row r="175" spans="1:20" x14ac:dyDescent="0.3">
      <c r="A175" s="2">
        <v>45807</v>
      </c>
      <c r="B175" t="s">
        <v>24</v>
      </c>
      <c r="C175" t="s">
        <v>198</v>
      </c>
      <c r="D175" t="s">
        <v>654</v>
      </c>
      <c r="E175" t="s">
        <v>667</v>
      </c>
      <c r="F175">
        <v>192.61</v>
      </c>
      <c r="G175">
        <v>19737</v>
      </c>
      <c r="H175">
        <v>1445</v>
      </c>
      <c r="I175">
        <v>46</v>
      </c>
      <c r="J175">
        <v>9</v>
      </c>
      <c r="K175">
        <v>453.39</v>
      </c>
      <c r="L175" t="s">
        <v>673</v>
      </c>
      <c r="M175" t="s">
        <v>677</v>
      </c>
      <c r="N175" t="s">
        <v>684</v>
      </c>
      <c r="O175" t="s">
        <v>689</v>
      </c>
      <c r="P175" t="s">
        <v>696</v>
      </c>
      <c r="Q175">
        <v>7.32</v>
      </c>
      <c r="R175">
        <v>0.62</v>
      </c>
      <c r="S175">
        <v>4.1900000000000004</v>
      </c>
      <c r="T175">
        <v>2.35</v>
      </c>
    </row>
    <row r="176" spans="1:20" x14ac:dyDescent="0.3">
      <c r="A176" s="2">
        <v>45815</v>
      </c>
      <c r="B176" t="s">
        <v>23</v>
      </c>
      <c r="C176" t="s">
        <v>199</v>
      </c>
      <c r="D176" t="s">
        <v>654</v>
      </c>
      <c r="E176" t="s">
        <v>658</v>
      </c>
      <c r="F176">
        <v>30.52</v>
      </c>
      <c r="G176">
        <v>16844</v>
      </c>
      <c r="H176">
        <v>1530</v>
      </c>
      <c r="I176">
        <v>33</v>
      </c>
      <c r="J176">
        <v>32</v>
      </c>
      <c r="K176">
        <v>5686.41</v>
      </c>
      <c r="L176" t="s">
        <v>671</v>
      </c>
      <c r="M176" t="s">
        <v>678</v>
      </c>
      <c r="N176" t="s">
        <v>683</v>
      </c>
      <c r="O176" t="s">
        <v>693</v>
      </c>
      <c r="P176" t="s">
        <v>698</v>
      </c>
      <c r="Q176">
        <v>9.08</v>
      </c>
      <c r="R176">
        <v>2.09</v>
      </c>
      <c r="S176">
        <v>0.92</v>
      </c>
      <c r="T176">
        <v>186.32</v>
      </c>
    </row>
    <row r="177" spans="1:20" x14ac:dyDescent="0.3">
      <c r="A177" s="2">
        <v>45810</v>
      </c>
      <c r="B177" t="s">
        <v>22</v>
      </c>
      <c r="C177" t="s">
        <v>200</v>
      </c>
      <c r="D177" t="s">
        <v>655</v>
      </c>
      <c r="E177" t="s">
        <v>658</v>
      </c>
      <c r="F177">
        <v>297.42</v>
      </c>
      <c r="G177">
        <v>4848</v>
      </c>
      <c r="H177">
        <v>411</v>
      </c>
      <c r="I177">
        <v>38</v>
      </c>
      <c r="J177">
        <v>31</v>
      </c>
      <c r="K177">
        <v>2640.19</v>
      </c>
      <c r="L177" t="s">
        <v>675</v>
      </c>
      <c r="M177" t="s">
        <v>678</v>
      </c>
      <c r="N177" t="s">
        <v>683</v>
      </c>
      <c r="O177" t="s">
        <v>691</v>
      </c>
      <c r="P177" t="s">
        <v>696</v>
      </c>
      <c r="Q177">
        <v>8.48</v>
      </c>
      <c r="R177">
        <v>7.54</v>
      </c>
      <c r="S177">
        <v>7.83</v>
      </c>
      <c r="T177">
        <v>8.8800000000000008</v>
      </c>
    </row>
    <row r="178" spans="1:20" x14ac:dyDescent="0.3">
      <c r="A178" s="2">
        <v>45791</v>
      </c>
      <c r="B178" t="s">
        <v>20</v>
      </c>
      <c r="C178" t="s">
        <v>201</v>
      </c>
      <c r="D178" t="s">
        <v>654</v>
      </c>
      <c r="E178" t="s">
        <v>656</v>
      </c>
      <c r="F178">
        <v>265.11</v>
      </c>
      <c r="G178">
        <v>25451</v>
      </c>
      <c r="H178">
        <v>212</v>
      </c>
      <c r="I178">
        <v>34</v>
      </c>
      <c r="J178">
        <v>5</v>
      </c>
      <c r="K178">
        <v>278.74</v>
      </c>
      <c r="L178" t="s">
        <v>675</v>
      </c>
      <c r="M178" t="s">
        <v>676</v>
      </c>
      <c r="N178" t="s">
        <v>682</v>
      </c>
      <c r="O178" t="s">
        <v>692</v>
      </c>
      <c r="P178" t="s">
        <v>697</v>
      </c>
      <c r="Q178">
        <v>0.83</v>
      </c>
      <c r="R178">
        <v>2.36</v>
      </c>
      <c r="S178">
        <v>7.8</v>
      </c>
      <c r="T178">
        <v>1.05</v>
      </c>
    </row>
    <row r="179" spans="1:20" x14ac:dyDescent="0.3">
      <c r="A179" s="2">
        <v>45776</v>
      </c>
      <c r="B179" t="s">
        <v>24</v>
      </c>
      <c r="C179" t="s">
        <v>202</v>
      </c>
      <c r="D179" t="s">
        <v>655</v>
      </c>
      <c r="E179" t="s">
        <v>666</v>
      </c>
      <c r="F179">
        <v>207.99</v>
      </c>
      <c r="G179">
        <v>18411</v>
      </c>
      <c r="H179">
        <v>476</v>
      </c>
      <c r="I179">
        <v>18</v>
      </c>
      <c r="J179">
        <v>6</v>
      </c>
      <c r="K179">
        <v>357.93</v>
      </c>
      <c r="L179" t="s">
        <v>672</v>
      </c>
      <c r="M179" t="s">
        <v>676</v>
      </c>
      <c r="N179" t="s">
        <v>682</v>
      </c>
      <c r="O179" t="s">
        <v>689</v>
      </c>
      <c r="P179" t="s">
        <v>697</v>
      </c>
      <c r="Q179">
        <v>2.59</v>
      </c>
      <c r="R179">
        <v>1.26</v>
      </c>
      <c r="S179">
        <v>11.55</v>
      </c>
      <c r="T179">
        <v>1.72</v>
      </c>
    </row>
    <row r="180" spans="1:20" x14ac:dyDescent="0.3">
      <c r="A180" s="2">
        <v>45822</v>
      </c>
      <c r="B180" t="s">
        <v>23</v>
      </c>
      <c r="C180" t="s">
        <v>203</v>
      </c>
      <c r="D180" t="s">
        <v>655</v>
      </c>
      <c r="E180" t="s">
        <v>666</v>
      </c>
      <c r="F180">
        <v>89.13</v>
      </c>
      <c r="G180">
        <v>2071</v>
      </c>
      <c r="H180">
        <v>149</v>
      </c>
      <c r="I180">
        <v>20</v>
      </c>
      <c r="J180">
        <v>4</v>
      </c>
      <c r="K180">
        <v>403.14</v>
      </c>
      <c r="L180" t="s">
        <v>673</v>
      </c>
      <c r="M180" t="s">
        <v>676</v>
      </c>
      <c r="N180" t="s">
        <v>682</v>
      </c>
      <c r="O180" t="s">
        <v>694</v>
      </c>
      <c r="P180" t="s">
        <v>699</v>
      </c>
      <c r="Q180">
        <v>7.19</v>
      </c>
      <c r="R180">
        <v>2.68</v>
      </c>
      <c r="S180">
        <v>4.46</v>
      </c>
      <c r="T180">
        <v>4.5199999999999996</v>
      </c>
    </row>
    <row r="181" spans="1:20" x14ac:dyDescent="0.3">
      <c r="A181" s="2">
        <v>45749</v>
      </c>
      <c r="B181" t="s">
        <v>20</v>
      </c>
      <c r="C181" t="s">
        <v>204</v>
      </c>
      <c r="D181" t="s">
        <v>655</v>
      </c>
      <c r="E181" t="s">
        <v>667</v>
      </c>
      <c r="F181">
        <v>243.66</v>
      </c>
      <c r="G181">
        <v>25400</v>
      </c>
      <c r="H181">
        <v>2289</v>
      </c>
      <c r="I181">
        <v>21</v>
      </c>
      <c r="J181">
        <v>5</v>
      </c>
      <c r="K181">
        <v>616.79</v>
      </c>
      <c r="L181" t="s">
        <v>671</v>
      </c>
      <c r="M181" t="s">
        <v>677</v>
      </c>
      <c r="N181" t="s">
        <v>684</v>
      </c>
      <c r="O181" t="s">
        <v>692</v>
      </c>
      <c r="P181" t="s">
        <v>695</v>
      </c>
      <c r="Q181">
        <v>9.01</v>
      </c>
      <c r="R181">
        <v>0.22</v>
      </c>
      <c r="S181">
        <v>11.6</v>
      </c>
      <c r="T181">
        <v>2.5299999999999998</v>
      </c>
    </row>
    <row r="182" spans="1:20" x14ac:dyDescent="0.3">
      <c r="A182" s="2">
        <v>45778</v>
      </c>
      <c r="B182" t="s">
        <v>24</v>
      </c>
      <c r="C182" t="s">
        <v>205</v>
      </c>
      <c r="D182" t="s">
        <v>654</v>
      </c>
      <c r="E182" t="s">
        <v>670</v>
      </c>
      <c r="F182">
        <v>208.38</v>
      </c>
      <c r="G182">
        <v>7719</v>
      </c>
      <c r="H182">
        <v>312</v>
      </c>
      <c r="I182">
        <v>10</v>
      </c>
      <c r="J182">
        <v>1</v>
      </c>
      <c r="K182">
        <v>57.88</v>
      </c>
      <c r="L182" t="s">
        <v>674</v>
      </c>
      <c r="M182" t="s">
        <v>679</v>
      </c>
      <c r="N182" t="s">
        <v>684</v>
      </c>
      <c r="O182" t="s">
        <v>686</v>
      </c>
      <c r="P182" t="s">
        <v>696</v>
      </c>
      <c r="Q182">
        <v>4.04</v>
      </c>
      <c r="R182">
        <v>0.32</v>
      </c>
      <c r="S182">
        <v>20.84</v>
      </c>
      <c r="T182">
        <v>0.28000000000000003</v>
      </c>
    </row>
    <row r="183" spans="1:20" x14ac:dyDescent="0.3">
      <c r="A183" s="2">
        <v>45759</v>
      </c>
      <c r="B183" t="s">
        <v>20</v>
      </c>
      <c r="C183" t="s">
        <v>206</v>
      </c>
      <c r="D183" t="s">
        <v>654</v>
      </c>
      <c r="E183" t="s">
        <v>666</v>
      </c>
      <c r="F183">
        <v>259.39999999999998</v>
      </c>
      <c r="G183">
        <v>6683</v>
      </c>
      <c r="H183">
        <v>400</v>
      </c>
      <c r="I183">
        <v>26</v>
      </c>
      <c r="J183">
        <v>26</v>
      </c>
      <c r="K183">
        <v>1829.81</v>
      </c>
      <c r="L183" t="s">
        <v>674</v>
      </c>
      <c r="M183" t="s">
        <v>676</v>
      </c>
      <c r="N183" t="s">
        <v>684</v>
      </c>
      <c r="O183" t="s">
        <v>694</v>
      </c>
      <c r="P183" t="s">
        <v>699</v>
      </c>
      <c r="Q183">
        <v>5.99</v>
      </c>
      <c r="R183">
        <v>6.5</v>
      </c>
      <c r="S183">
        <v>9.98</v>
      </c>
      <c r="T183">
        <v>7.05</v>
      </c>
    </row>
    <row r="184" spans="1:20" x14ac:dyDescent="0.3">
      <c r="A184" s="2">
        <v>45818</v>
      </c>
      <c r="B184" t="s">
        <v>20</v>
      </c>
      <c r="C184" t="s">
        <v>207</v>
      </c>
      <c r="D184" t="s">
        <v>654</v>
      </c>
      <c r="E184" t="s">
        <v>657</v>
      </c>
      <c r="F184">
        <v>209.81</v>
      </c>
      <c r="G184">
        <v>7272</v>
      </c>
      <c r="H184">
        <v>484</v>
      </c>
      <c r="I184">
        <v>37</v>
      </c>
      <c r="J184">
        <v>13</v>
      </c>
      <c r="K184">
        <v>578.02</v>
      </c>
      <c r="L184" t="s">
        <v>671</v>
      </c>
      <c r="M184" t="s">
        <v>677</v>
      </c>
      <c r="N184" t="s">
        <v>682</v>
      </c>
      <c r="O184" t="s">
        <v>687</v>
      </c>
      <c r="P184" t="s">
        <v>699</v>
      </c>
      <c r="Q184">
        <v>6.66</v>
      </c>
      <c r="R184">
        <v>2.69</v>
      </c>
      <c r="S184">
        <v>5.67</v>
      </c>
      <c r="T184">
        <v>2.75</v>
      </c>
    </row>
    <row r="185" spans="1:20" x14ac:dyDescent="0.3">
      <c r="A185" s="2">
        <v>45800</v>
      </c>
      <c r="B185" t="s">
        <v>24</v>
      </c>
      <c r="C185" t="s">
        <v>208</v>
      </c>
      <c r="D185" t="s">
        <v>654</v>
      </c>
      <c r="E185" t="s">
        <v>667</v>
      </c>
      <c r="F185">
        <v>30.48</v>
      </c>
      <c r="G185">
        <v>8098</v>
      </c>
      <c r="H185">
        <v>387</v>
      </c>
      <c r="I185">
        <v>32</v>
      </c>
      <c r="J185">
        <v>6</v>
      </c>
      <c r="K185">
        <v>1168.78</v>
      </c>
      <c r="L185" t="s">
        <v>672</v>
      </c>
      <c r="M185" t="s">
        <v>677</v>
      </c>
      <c r="N185" t="s">
        <v>681</v>
      </c>
      <c r="O185" t="s">
        <v>686</v>
      </c>
      <c r="P185" t="s">
        <v>697</v>
      </c>
      <c r="Q185">
        <v>4.78</v>
      </c>
      <c r="R185">
        <v>1.55</v>
      </c>
      <c r="S185">
        <v>0.95</v>
      </c>
      <c r="T185">
        <v>38.35</v>
      </c>
    </row>
    <row r="186" spans="1:20" x14ac:dyDescent="0.3">
      <c r="A186" s="2">
        <v>45797</v>
      </c>
      <c r="B186" t="s">
        <v>20</v>
      </c>
      <c r="C186" t="s">
        <v>209</v>
      </c>
      <c r="D186" t="s">
        <v>655</v>
      </c>
      <c r="E186" t="s">
        <v>668</v>
      </c>
      <c r="F186">
        <v>37.93</v>
      </c>
      <c r="G186">
        <v>18252</v>
      </c>
      <c r="H186">
        <v>1751</v>
      </c>
      <c r="I186">
        <v>36</v>
      </c>
      <c r="J186">
        <v>0</v>
      </c>
      <c r="K186">
        <v>0</v>
      </c>
      <c r="L186" t="s">
        <v>672</v>
      </c>
      <c r="M186" t="s">
        <v>680</v>
      </c>
      <c r="N186" t="s">
        <v>683</v>
      </c>
      <c r="O186" t="s">
        <v>692</v>
      </c>
      <c r="P186" t="s">
        <v>695</v>
      </c>
      <c r="Q186">
        <v>9.59</v>
      </c>
      <c r="R186">
        <v>0</v>
      </c>
      <c r="S186">
        <v>1.05</v>
      </c>
      <c r="T186">
        <v>0</v>
      </c>
    </row>
    <row r="187" spans="1:20" x14ac:dyDescent="0.3">
      <c r="A187" s="2">
        <v>45805</v>
      </c>
      <c r="B187" t="s">
        <v>20</v>
      </c>
      <c r="C187" t="s">
        <v>210</v>
      </c>
      <c r="D187" t="s">
        <v>655</v>
      </c>
      <c r="E187" t="s">
        <v>669</v>
      </c>
      <c r="F187">
        <v>131.94999999999999</v>
      </c>
      <c r="G187">
        <v>1973</v>
      </c>
      <c r="H187">
        <v>100</v>
      </c>
      <c r="I187">
        <v>18</v>
      </c>
      <c r="J187">
        <v>6</v>
      </c>
      <c r="K187">
        <v>952.98</v>
      </c>
      <c r="L187" t="s">
        <v>674</v>
      </c>
      <c r="M187" t="s">
        <v>676</v>
      </c>
      <c r="N187" t="s">
        <v>683</v>
      </c>
      <c r="O187" t="s">
        <v>687</v>
      </c>
      <c r="P187" t="s">
        <v>699</v>
      </c>
      <c r="Q187">
        <v>5.07</v>
      </c>
      <c r="R187">
        <v>6</v>
      </c>
      <c r="S187">
        <v>7.33</v>
      </c>
      <c r="T187">
        <v>7.22</v>
      </c>
    </row>
    <row r="188" spans="1:20" x14ac:dyDescent="0.3">
      <c r="A188" s="2">
        <v>45800</v>
      </c>
      <c r="B188" t="s">
        <v>21</v>
      </c>
      <c r="C188" t="s">
        <v>211</v>
      </c>
      <c r="D188" t="s">
        <v>655</v>
      </c>
      <c r="E188" t="s">
        <v>658</v>
      </c>
      <c r="F188">
        <v>224.76</v>
      </c>
      <c r="G188">
        <v>2976</v>
      </c>
      <c r="H188">
        <v>124</v>
      </c>
      <c r="I188">
        <v>45</v>
      </c>
      <c r="J188">
        <v>40</v>
      </c>
      <c r="K188">
        <v>2606.3000000000002</v>
      </c>
      <c r="L188" t="s">
        <v>675</v>
      </c>
      <c r="M188" t="s">
        <v>678</v>
      </c>
      <c r="N188" t="s">
        <v>684</v>
      </c>
      <c r="O188" t="s">
        <v>694</v>
      </c>
      <c r="P188" t="s">
        <v>698</v>
      </c>
      <c r="Q188">
        <v>4.17</v>
      </c>
      <c r="R188">
        <v>32.26</v>
      </c>
      <c r="S188">
        <v>4.99</v>
      </c>
      <c r="T188">
        <v>11.6</v>
      </c>
    </row>
    <row r="189" spans="1:20" x14ac:dyDescent="0.3">
      <c r="A189" s="2">
        <v>45810</v>
      </c>
      <c r="B189" t="s">
        <v>22</v>
      </c>
      <c r="C189" t="s">
        <v>212</v>
      </c>
      <c r="D189" t="s">
        <v>655</v>
      </c>
      <c r="E189" t="s">
        <v>664</v>
      </c>
      <c r="F189">
        <v>150.02000000000001</v>
      </c>
      <c r="G189">
        <v>5976</v>
      </c>
      <c r="H189">
        <v>492</v>
      </c>
      <c r="I189">
        <v>12</v>
      </c>
      <c r="J189">
        <v>6</v>
      </c>
      <c r="K189">
        <v>943.58</v>
      </c>
      <c r="L189" t="s">
        <v>675</v>
      </c>
      <c r="M189" t="s">
        <v>678</v>
      </c>
      <c r="N189" t="s">
        <v>681</v>
      </c>
      <c r="O189" t="s">
        <v>688</v>
      </c>
      <c r="P189" t="s">
        <v>695</v>
      </c>
      <c r="Q189">
        <v>8.23</v>
      </c>
      <c r="R189">
        <v>1.22</v>
      </c>
      <c r="S189">
        <v>12.5</v>
      </c>
      <c r="T189">
        <v>6.29</v>
      </c>
    </row>
    <row r="190" spans="1:20" x14ac:dyDescent="0.3">
      <c r="A190" s="2">
        <v>45762</v>
      </c>
      <c r="B190" t="s">
        <v>23</v>
      </c>
      <c r="C190" t="s">
        <v>213</v>
      </c>
      <c r="D190" t="s">
        <v>655</v>
      </c>
      <c r="E190" t="s">
        <v>669</v>
      </c>
      <c r="F190">
        <v>167.46</v>
      </c>
      <c r="G190">
        <v>9511</v>
      </c>
      <c r="H190">
        <v>86</v>
      </c>
      <c r="I190">
        <v>13</v>
      </c>
      <c r="J190">
        <v>10</v>
      </c>
      <c r="K190">
        <v>1332.48</v>
      </c>
      <c r="L190" t="s">
        <v>671</v>
      </c>
      <c r="M190" t="s">
        <v>676</v>
      </c>
      <c r="N190" t="s">
        <v>684</v>
      </c>
      <c r="O190" t="s">
        <v>694</v>
      </c>
      <c r="P190" t="s">
        <v>697</v>
      </c>
      <c r="Q190">
        <v>0.9</v>
      </c>
      <c r="R190">
        <v>11.63</v>
      </c>
      <c r="S190">
        <v>12.88</v>
      </c>
      <c r="T190">
        <v>7.96</v>
      </c>
    </row>
    <row r="191" spans="1:20" x14ac:dyDescent="0.3">
      <c r="A191" s="2">
        <v>45803</v>
      </c>
      <c r="B191" t="s">
        <v>21</v>
      </c>
      <c r="C191" t="s">
        <v>214</v>
      </c>
      <c r="D191" t="s">
        <v>654</v>
      </c>
      <c r="E191" t="s">
        <v>667</v>
      </c>
      <c r="F191">
        <v>31.14</v>
      </c>
      <c r="G191">
        <v>1767</v>
      </c>
      <c r="H191">
        <v>171</v>
      </c>
      <c r="I191">
        <v>24</v>
      </c>
      <c r="J191">
        <v>16</v>
      </c>
      <c r="K191">
        <v>1119.4000000000001</v>
      </c>
      <c r="L191" t="s">
        <v>675</v>
      </c>
      <c r="M191" t="s">
        <v>677</v>
      </c>
      <c r="N191" t="s">
        <v>683</v>
      </c>
      <c r="O191" t="s">
        <v>693</v>
      </c>
      <c r="P191" t="s">
        <v>695</v>
      </c>
      <c r="Q191">
        <v>9.68</v>
      </c>
      <c r="R191">
        <v>9.36</v>
      </c>
      <c r="S191">
        <v>1.3</v>
      </c>
      <c r="T191">
        <v>35.950000000000003</v>
      </c>
    </row>
    <row r="192" spans="1:20" x14ac:dyDescent="0.3">
      <c r="A192" s="2">
        <v>45811</v>
      </c>
      <c r="B192" t="s">
        <v>24</v>
      </c>
      <c r="C192" t="s">
        <v>215</v>
      </c>
      <c r="D192" t="s">
        <v>654</v>
      </c>
      <c r="E192" t="s">
        <v>668</v>
      </c>
      <c r="F192">
        <v>93.7</v>
      </c>
      <c r="G192">
        <v>15704</v>
      </c>
      <c r="H192">
        <v>538</v>
      </c>
      <c r="I192">
        <v>27</v>
      </c>
      <c r="J192">
        <v>3</v>
      </c>
      <c r="K192">
        <v>160.1</v>
      </c>
      <c r="L192" t="s">
        <v>674</v>
      </c>
      <c r="M192" t="s">
        <v>680</v>
      </c>
      <c r="N192" t="s">
        <v>683</v>
      </c>
      <c r="O192" t="s">
        <v>691</v>
      </c>
      <c r="P192" t="s">
        <v>695</v>
      </c>
      <c r="Q192">
        <v>3.43</v>
      </c>
      <c r="R192">
        <v>0.56000000000000005</v>
      </c>
      <c r="S192">
        <v>3.47</v>
      </c>
      <c r="T192">
        <v>1.71</v>
      </c>
    </row>
    <row r="193" spans="1:20" x14ac:dyDescent="0.3">
      <c r="A193" s="2">
        <v>45765</v>
      </c>
      <c r="B193" t="s">
        <v>23</v>
      </c>
      <c r="C193" t="s">
        <v>216</v>
      </c>
      <c r="D193" t="s">
        <v>654</v>
      </c>
      <c r="E193" t="s">
        <v>663</v>
      </c>
      <c r="F193">
        <v>184.47</v>
      </c>
      <c r="G193">
        <v>12802</v>
      </c>
      <c r="H193">
        <v>566</v>
      </c>
      <c r="I193">
        <v>50</v>
      </c>
      <c r="J193">
        <v>6</v>
      </c>
      <c r="K193">
        <v>1045.08</v>
      </c>
      <c r="L193" t="s">
        <v>671</v>
      </c>
      <c r="M193" t="s">
        <v>680</v>
      </c>
      <c r="N193" t="s">
        <v>683</v>
      </c>
      <c r="O193" t="s">
        <v>693</v>
      </c>
      <c r="P193" t="s">
        <v>697</v>
      </c>
      <c r="Q193">
        <v>4.42</v>
      </c>
      <c r="R193">
        <v>1.06</v>
      </c>
      <c r="S193">
        <v>3.69</v>
      </c>
      <c r="T193">
        <v>5.67</v>
      </c>
    </row>
    <row r="194" spans="1:20" x14ac:dyDescent="0.3">
      <c r="A194" s="2">
        <v>45756</v>
      </c>
      <c r="B194" t="s">
        <v>20</v>
      </c>
      <c r="C194" t="s">
        <v>217</v>
      </c>
      <c r="D194" t="s">
        <v>654</v>
      </c>
      <c r="E194" t="s">
        <v>670</v>
      </c>
      <c r="F194">
        <v>242.51</v>
      </c>
      <c r="G194">
        <v>2015</v>
      </c>
      <c r="H194">
        <v>63</v>
      </c>
      <c r="I194">
        <v>37</v>
      </c>
      <c r="J194">
        <v>14</v>
      </c>
      <c r="K194">
        <v>1759.99</v>
      </c>
      <c r="L194" t="s">
        <v>674</v>
      </c>
      <c r="M194" t="s">
        <v>679</v>
      </c>
      <c r="N194" t="s">
        <v>682</v>
      </c>
      <c r="O194" t="s">
        <v>689</v>
      </c>
      <c r="P194" t="s">
        <v>697</v>
      </c>
      <c r="Q194">
        <v>3.13</v>
      </c>
      <c r="R194">
        <v>22.22</v>
      </c>
      <c r="S194">
        <v>6.55</v>
      </c>
      <c r="T194">
        <v>7.26</v>
      </c>
    </row>
    <row r="195" spans="1:20" x14ac:dyDescent="0.3">
      <c r="A195" s="2">
        <v>45775</v>
      </c>
      <c r="B195" t="s">
        <v>20</v>
      </c>
      <c r="C195" t="s">
        <v>218</v>
      </c>
      <c r="D195" t="s">
        <v>655</v>
      </c>
      <c r="E195" t="s">
        <v>665</v>
      </c>
      <c r="F195">
        <v>258.88</v>
      </c>
      <c r="G195">
        <v>24531</v>
      </c>
      <c r="H195">
        <v>2097</v>
      </c>
      <c r="I195">
        <v>42</v>
      </c>
      <c r="J195">
        <v>16</v>
      </c>
      <c r="K195">
        <v>2272.1999999999998</v>
      </c>
      <c r="L195" t="s">
        <v>674</v>
      </c>
      <c r="M195" t="s">
        <v>680</v>
      </c>
      <c r="N195" t="s">
        <v>683</v>
      </c>
      <c r="O195" t="s">
        <v>692</v>
      </c>
      <c r="P195" t="s">
        <v>696</v>
      </c>
      <c r="Q195">
        <v>8.5500000000000007</v>
      </c>
      <c r="R195">
        <v>0.76</v>
      </c>
      <c r="S195">
        <v>6.16</v>
      </c>
      <c r="T195">
        <v>8.7799999999999994</v>
      </c>
    </row>
    <row r="196" spans="1:20" x14ac:dyDescent="0.3">
      <c r="A196" s="2">
        <v>45824</v>
      </c>
      <c r="B196" t="s">
        <v>24</v>
      </c>
      <c r="C196" t="s">
        <v>219</v>
      </c>
      <c r="D196" t="s">
        <v>654</v>
      </c>
      <c r="E196" t="s">
        <v>669</v>
      </c>
      <c r="F196">
        <v>206.46</v>
      </c>
      <c r="G196">
        <v>22694</v>
      </c>
      <c r="H196">
        <v>294</v>
      </c>
      <c r="I196">
        <v>12</v>
      </c>
      <c r="J196">
        <v>10</v>
      </c>
      <c r="K196">
        <v>871.1</v>
      </c>
      <c r="L196" t="s">
        <v>672</v>
      </c>
      <c r="M196" t="s">
        <v>676</v>
      </c>
      <c r="N196" t="s">
        <v>683</v>
      </c>
      <c r="O196" t="s">
        <v>690</v>
      </c>
      <c r="P196" t="s">
        <v>697</v>
      </c>
      <c r="Q196">
        <v>1.3</v>
      </c>
      <c r="R196">
        <v>3.4</v>
      </c>
      <c r="S196">
        <v>17.21</v>
      </c>
      <c r="T196">
        <v>4.22</v>
      </c>
    </row>
    <row r="197" spans="1:20" x14ac:dyDescent="0.3">
      <c r="A197" s="2">
        <v>45765</v>
      </c>
      <c r="B197" t="s">
        <v>24</v>
      </c>
      <c r="C197" t="s">
        <v>220</v>
      </c>
      <c r="D197" t="s">
        <v>655</v>
      </c>
      <c r="E197" t="s">
        <v>665</v>
      </c>
      <c r="F197">
        <v>273.13</v>
      </c>
      <c r="G197">
        <v>21579</v>
      </c>
      <c r="H197">
        <v>836</v>
      </c>
      <c r="I197">
        <v>37</v>
      </c>
      <c r="J197">
        <v>14</v>
      </c>
      <c r="K197">
        <v>2682.13</v>
      </c>
      <c r="L197" t="s">
        <v>673</v>
      </c>
      <c r="M197" t="s">
        <v>680</v>
      </c>
      <c r="N197" t="s">
        <v>682</v>
      </c>
      <c r="O197" t="s">
        <v>686</v>
      </c>
      <c r="P197" t="s">
        <v>698</v>
      </c>
      <c r="Q197">
        <v>3.87</v>
      </c>
      <c r="R197">
        <v>1.67</v>
      </c>
      <c r="S197">
        <v>7.38</v>
      </c>
      <c r="T197">
        <v>9.82</v>
      </c>
    </row>
    <row r="198" spans="1:20" x14ac:dyDescent="0.3">
      <c r="A198" s="2">
        <v>45805</v>
      </c>
      <c r="B198" t="s">
        <v>24</v>
      </c>
      <c r="C198" t="s">
        <v>221</v>
      </c>
      <c r="D198" t="s">
        <v>654</v>
      </c>
      <c r="E198" t="s">
        <v>656</v>
      </c>
      <c r="F198">
        <v>142.30000000000001</v>
      </c>
      <c r="G198">
        <v>10200</v>
      </c>
      <c r="H198">
        <v>439</v>
      </c>
      <c r="I198">
        <v>22</v>
      </c>
      <c r="J198">
        <v>6</v>
      </c>
      <c r="K198">
        <v>1067.06</v>
      </c>
      <c r="L198" t="s">
        <v>673</v>
      </c>
      <c r="M198" t="s">
        <v>676</v>
      </c>
      <c r="N198" t="s">
        <v>683</v>
      </c>
      <c r="O198" t="s">
        <v>693</v>
      </c>
      <c r="P198" t="s">
        <v>699</v>
      </c>
      <c r="Q198">
        <v>4.3</v>
      </c>
      <c r="R198">
        <v>1.37</v>
      </c>
      <c r="S198">
        <v>6.47</v>
      </c>
      <c r="T198">
        <v>7.5</v>
      </c>
    </row>
    <row r="199" spans="1:20" x14ac:dyDescent="0.3">
      <c r="A199" s="2">
        <v>45792</v>
      </c>
      <c r="B199" t="s">
        <v>23</v>
      </c>
      <c r="C199" t="s">
        <v>222</v>
      </c>
      <c r="D199" t="s">
        <v>655</v>
      </c>
      <c r="E199" t="s">
        <v>666</v>
      </c>
      <c r="F199">
        <v>173.71</v>
      </c>
      <c r="G199">
        <v>22368</v>
      </c>
      <c r="H199">
        <v>1775</v>
      </c>
      <c r="I199">
        <v>18</v>
      </c>
      <c r="J199">
        <v>11</v>
      </c>
      <c r="K199">
        <v>1111.6099999999999</v>
      </c>
      <c r="L199" t="s">
        <v>671</v>
      </c>
      <c r="M199" t="s">
        <v>676</v>
      </c>
      <c r="N199" t="s">
        <v>681</v>
      </c>
      <c r="O199" t="s">
        <v>685</v>
      </c>
      <c r="P199" t="s">
        <v>696</v>
      </c>
      <c r="Q199">
        <v>7.94</v>
      </c>
      <c r="R199">
        <v>0.62</v>
      </c>
      <c r="S199">
        <v>9.65</v>
      </c>
      <c r="T199">
        <v>6.4</v>
      </c>
    </row>
    <row r="200" spans="1:20" x14ac:dyDescent="0.3">
      <c r="A200" s="2">
        <v>45829</v>
      </c>
      <c r="B200" t="s">
        <v>20</v>
      </c>
      <c r="C200" t="s">
        <v>223</v>
      </c>
      <c r="D200" t="s">
        <v>654</v>
      </c>
      <c r="E200" t="s">
        <v>664</v>
      </c>
      <c r="F200">
        <v>47.07</v>
      </c>
      <c r="G200">
        <v>14725</v>
      </c>
      <c r="H200">
        <v>286</v>
      </c>
      <c r="I200">
        <v>20</v>
      </c>
      <c r="J200">
        <v>4</v>
      </c>
      <c r="K200">
        <v>414.92</v>
      </c>
      <c r="L200" t="s">
        <v>673</v>
      </c>
      <c r="M200" t="s">
        <v>678</v>
      </c>
      <c r="N200" t="s">
        <v>683</v>
      </c>
      <c r="O200" t="s">
        <v>688</v>
      </c>
      <c r="P200" t="s">
        <v>697</v>
      </c>
      <c r="Q200">
        <v>1.94</v>
      </c>
      <c r="R200">
        <v>1.4</v>
      </c>
      <c r="S200">
        <v>2.35</v>
      </c>
      <c r="T200">
        <v>8.81</v>
      </c>
    </row>
    <row r="201" spans="1:20" x14ac:dyDescent="0.3">
      <c r="A201" s="2">
        <v>45768</v>
      </c>
      <c r="B201" t="s">
        <v>24</v>
      </c>
      <c r="C201" t="s">
        <v>224</v>
      </c>
      <c r="D201" t="s">
        <v>655</v>
      </c>
      <c r="E201" t="s">
        <v>669</v>
      </c>
      <c r="F201">
        <v>102.72</v>
      </c>
      <c r="G201">
        <v>24002</v>
      </c>
      <c r="H201">
        <v>420</v>
      </c>
      <c r="I201">
        <v>29</v>
      </c>
      <c r="J201">
        <v>15</v>
      </c>
      <c r="K201">
        <v>2445.66</v>
      </c>
      <c r="L201" t="s">
        <v>671</v>
      </c>
      <c r="M201" t="s">
        <v>676</v>
      </c>
      <c r="N201" t="s">
        <v>684</v>
      </c>
      <c r="O201" t="s">
        <v>693</v>
      </c>
      <c r="P201" t="s">
        <v>698</v>
      </c>
      <c r="Q201">
        <v>1.75</v>
      </c>
      <c r="R201">
        <v>3.57</v>
      </c>
      <c r="S201">
        <v>3.54</v>
      </c>
      <c r="T201">
        <v>23.81</v>
      </c>
    </row>
    <row r="202" spans="1:20" x14ac:dyDescent="0.3">
      <c r="A202" s="2">
        <v>45828</v>
      </c>
      <c r="B202" t="s">
        <v>24</v>
      </c>
      <c r="C202" t="s">
        <v>162</v>
      </c>
      <c r="D202" t="s">
        <v>654</v>
      </c>
      <c r="E202" t="s">
        <v>666</v>
      </c>
      <c r="F202">
        <v>132.47999999999999</v>
      </c>
      <c r="G202">
        <v>5192</v>
      </c>
      <c r="H202">
        <v>334</v>
      </c>
      <c r="I202">
        <v>50</v>
      </c>
      <c r="J202">
        <v>10</v>
      </c>
      <c r="K202">
        <v>605.5</v>
      </c>
      <c r="L202" t="s">
        <v>671</v>
      </c>
      <c r="M202" t="s">
        <v>676</v>
      </c>
      <c r="N202" t="s">
        <v>681</v>
      </c>
      <c r="O202" t="s">
        <v>686</v>
      </c>
      <c r="P202" t="s">
        <v>698</v>
      </c>
      <c r="Q202">
        <v>6.43</v>
      </c>
      <c r="R202">
        <v>2.99</v>
      </c>
      <c r="S202">
        <v>2.65</v>
      </c>
      <c r="T202">
        <v>4.57</v>
      </c>
    </row>
    <row r="203" spans="1:20" x14ac:dyDescent="0.3">
      <c r="A203" s="2">
        <v>45787</v>
      </c>
      <c r="B203" t="s">
        <v>23</v>
      </c>
      <c r="C203" t="s">
        <v>225</v>
      </c>
      <c r="D203" t="s">
        <v>655</v>
      </c>
      <c r="E203" t="s">
        <v>656</v>
      </c>
      <c r="F203">
        <v>145.61000000000001</v>
      </c>
      <c r="G203">
        <v>16467</v>
      </c>
      <c r="H203">
        <v>1229</v>
      </c>
      <c r="I203">
        <v>45</v>
      </c>
      <c r="J203">
        <v>42</v>
      </c>
      <c r="K203">
        <v>7415.64</v>
      </c>
      <c r="L203" t="s">
        <v>673</v>
      </c>
      <c r="M203" t="s">
        <v>676</v>
      </c>
      <c r="N203" t="s">
        <v>681</v>
      </c>
      <c r="O203" t="s">
        <v>692</v>
      </c>
      <c r="P203" t="s">
        <v>695</v>
      </c>
      <c r="Q203">
        <v>7.46</v>
      </c>
      <c r="R203">
        <v>3.42</v>
      </c>
      <c r="S203">
        <v>3.24</v>
      </c>
      <c r="T203">
        <v>50.93</v>
      </c>
    </row>
    <row r="204" spans="1:20" x14ac:dyDescent="0.3">
      <c r="A204" s="2">
        <v>45756</v>
      </c>
      <c r="B204" t="s">
        <v>20</v>
      </c>
      <c r="C204" t="s">
        <v>226</v>
      </c>
      <c r="D204" t="s">
        <v>654</v>
      </c>
      <c r="E204" t="s">
        <v>659</v>
      </c>
      <c r="F204">
        <v>238.98</v>
      </c>
      <c r="G204">
        <v>21152</v>
      </c>
      <c r="H204">
        <v>331</v>
      </c>
      <c r="I204">
        <v>34</v>
      </c>
      <c r="J204">
        <v>19</v>
      </c>
      <c r="K204">
        <v>2967.01</v>
      </c>
      <c r="L204" t="s">
        <v>675</v>
      </c>
      <c r="M204" t="s">
        <v>679</v>
      </c>
      <c r="N204" t="s">
        <v>684</v>
      </c>
      <c r="O204" t="s">
        <v>691</v>
      </c>
      <c r="P204" t="s">
        <v>695</v>
      </c>
      <c r="Q204">
        <v>1.56</v>
      </c>
      <c r="R204">
        <v>5.74</v>
      </c>
      <c r="S204">
        <v>7.03</v>
      </c>
      <c r="T204">
        <v>12.42</v>
      </c>
    </row>
    <row r="205" spans="1:20" x14ac:dyDescent="0.3">
      <c r="A205" s="2">
        <v>45756</v>
      </c>
      <c r="B205" t="s">
        <v>21</v>
      </c>
      <c r="C205" t="s">
        <v>227</v>
      </c>
      <c r="D205" t="s">
        <v>655</v>
      </c>
      <c r="E205" t="s">
        <v>660</v>
      </c>
      <c r="F205">
        <v>71.2</v>
      </c>
      <c r="G205">
        <v>25005</v>
      </c>
      <c r="H205">
        <v>280</v>
      </c>
      <c r="I205">
        <v>50</v>
      </c>
      <c r="J205">
        <v>8</v>
      </c>
      <c r="K205">
        <v>1042.22</v>
      </c>
      <c r="L205" t="s">
        <v>672</v>
      </c>
      <c r="M205" t="s">
        <v>678</v>
      </c>
      <c r="N205" t="s">
        <v>684</v>
      </c>
      <c r="O205" t="s">
        <v>691</v>
      </c>
      <c r="P205" t="s">
        <v>695</v>
      </c>
      <c r="Q205">
        <v>1.1200000000000001</v>
      </c>
      <c r="R205">
        <v>2.86</v>
      </c>
      <c r="S205">
        <v>1.42</v>
      </c>
      <c r="T205">
        <v>14.64</v>
      </c>
    </row>
    <row r="206" spans="1:20" x14ac:dyDescent="0.3">
      <c r="A206" s="2">
        <v>45814</v>
      </c>
      <c r="B206" t="s">
        <v>21</v>
      </c>
      <c r="C206" t="s">
        <v>228</v>
      </c>
      <c r="D206" t="s">
        <v>654</v>
      </c>
      <c r="E206" t="s">
        <v>656</v>
      </c>
      <c r="F206">
        <v>63.95</v>
      </c>
      <c r="G206">
        <v>28837</v>
      </c>
      <c r="H206">
        <v>2297</v>
      </c>
      <c r="I206">
        <v>33</v>
      </c>
      <c r="J206">
        <v>10</v>
      </c>
      <c r="K206">
        <v>1450.06</v>
      </c>
      <c r="L206" t="s">
        <v>674</v>
      </c>
      <c r="M206" t="s">
        <v>676</v>
      </c>
      <c r="N206" t="s">
        <v>681</v>
      </c>
      <c r="O206" t="s">
        <v>685</v>
      </c>
      <c r="P206" t="s">
        <v>698</v>
      </c>
      <c r="Q206">
        <v>7.97</v>
      </c>
      <c r="R206">
        <v>0.44</v>
      </c>
      <c r="S206">
        <v>1.94</v>
      </c>
      <c r="T206">
        <v>22.67</v>
      </c>
    </row>
    <row r="207" spans="1:20" x14ac:dyDescent="0.3">
      <c r="A207" s="2">
        <v>45791</v>
      </c>
      <c r="B207" t="s">
        <v>22</v>
      </c>
      <c r="C207" t="s">
        <v>229</v>
      </c>
      <c r="D207" t="s">
        <v>655</v>
      </c>
      <c r="E207" t="s">
        <v>663</v>
      </c>
      <c r="F207">
        <v>27.14</v>
      </c>
      <c r="G207">
        <v>5455</v>
      </c>
      <c r="H207">
        <v>126</v>
      </c>
      <c r="I207">
        <v>28</v>
      </c>
      <c r="J207">
        <v>3</v>
      </c>
      <c r="K207">
        <v>389.42</v>
      </c>
      <c r="L207" t="s">
        <v>671</v>
      </c>
      <c r="M207" t="s">
        <v>680</v>
      </c>
      <c r="N207" t="s">
        <v>684</v>
      </c>
      <c r="O207" t="s">
        <v>692</v>
      </c>
      <c r="P207" t="s">
        <v>695</v>
      </c>
      <c r="Q207">
        <v>2.31</v>
      </c>
      <c r="R207">
        <v>2.38</v>
      </c>
      <c r="S207">
        <v>0.97</v>
      </c>
      <c r="T207">
        <v>14.35</v>
      </c>
    </row>
    <row r="208" spans="1:20" x14ac:dyDescent="0.3">
      <c r="A208" s="2">
        <v>45817</v>
      </c>
      <c r="B208" t="s">
        <v>21</v>
      </c>
      <c r="C208" t="s">
        <v>230</v>
      </c>
      <c r="D208" t="s">
        <v>655</v>
      </c>
      <c r="E208" t="s">
        <v>669</v>
      </c>
      <c r="F208">
        <v>130.27000000000001</v>
      </c>
      <c r="G208">
        <v>1978</v>
      </c>
      <c r="H208">
        <v>151</v>
      </c>
      <c r="I208">
        <v>12</v>
      </c>
      <c r="J208">
        <v>4</v>
      </c>
      <c r="K208">
        <v>480.84</v>
      </c>
      <c r="L208" t="s">
        <v>671</v>
      </c>
      <c r="M208" t="s">
        <v>676</v>
      </c>
      <c r="N208" t="s">
        <v>684</v>
      </c>
      <c r="O208" t="s">
        <v>686</v>
      </c>
      <c r="P208" t="s">
        <v>698</v>
      </c>
      <c r="Q208">
        <v>7.63</v>
      </c>
      <c r="R208">
        <v>2.65</v>
      </c>
      <c r="S208">
        <v>10.86</v>
      </c>
      <c r="T208">
        <v>3.69</v>
      </c>
    </row>
    <row r="209" spans="1:20" x14ac:dyDescent="0.3">
      <c r="A209" s="2">
        <v>45772</v>
      </c>
      <c r="B209" t="s">
        <v>23</v>
      </c>
      <c r="C209" t="s">
        <v>231</v>
      </c>
      <c r="D209" t="s">
        <v>654</v>
      </c>
      <c r="E209" t="s">
        <v>657</v>
      </c>
      <c r="F209">
        <v>204.99</v>
      </c>
      <c r="G209">
        <v>7616</v>
      </c>
      <c r="H209">
        <v>190</v>
      </c>
      <c r="I209">
        <v>50</v>
      </c>
      <c r="J209">
        <v>15</v>
      </c>
      <c r="K209">
        <v>2559.98</v>
      </c>
      <c r="L209" t="s">
        <v>674</v>
      </c>
      <c r="M209" t="s">
        <v>677</v>
      </c>
      <c r="N209" t="s">
        <v>682</v>
      </c>
      <c r="O209" t="s">
        <v>692</v>
      </c>
      <c r="P209" t="s">
        <v>698</v>
      </c>
      <c r="Q209">
        <v>2.4900000000000002</v>
      </c>
      <c r="R209">
        <v>7.89</v>
      </c>
      <c r="S209">
        <v>4.0999999999999996</v>
      </c>
      <c r="T209">
        <v>12.49</v>
      </c>
    </row>
    <row r="210" spans="1:20" x14ac:dyDescent="0.3">
      <c r="A210" s="2">
        <v>45828</v>
      </c>
      <c r="B210" t="s">
        <v>21</v>
      </c>
      <c r="C210" t="s">
        <v>232</v>
      </c>
      <c r="D210" t="s">
        <v>654</v>
      </c>
      <c r="E210" t="s">
        <v>662</v>
      </c>
      <c r="F210">
        <v>199.94</v>
      </c>
      <c r="G210">
        <v>15632</v>
      </c>
      <c r="H210">
        <v>843</v>
      </c>
      <c r="I210">
        <v>50</v>
      </c>
      <c r="J210">
        <v>46</v>
      </c>
      <c r="K210">
        <v>2888.16</v>
      </c>
      <c r="L210" t="s">
        <v>671</v>
      </c>
      <c r="M210" t="s">
        <v>679</v>
      </c>
      <c r="N210" t="s">
        <v>682</v>
      </c>
      <c r="O210" t="s">
        <v>693</v>
      </c>
      <c r="P210" t="s">
        <v>695</v>
      </c>
      <c r="Q210">
        <v>5.39</v>
      </c>
      <c r="R210">
        <v>5.46</v>
      </c>
      <c r="S210">
        <v>4</v>
      </c>
      <c r="T210">
        <v>14.45</v>
      </c>
    </row>
    <row r="211" spans="1:20" x14ac:dyDescent="0.3">
      <c r="A211" s="2">
        <v>45797</v>
      </c>
      <c r="B211" t="s">
        <v>20</v>
      </c>
      <c r="C211" t="s">
        <v>233</v>
      </c>
      <c r="D211" t="s">
        <v>654</v>
      </c>
      <c r="E211" t="s">
        <v>665</v>
      </c>
      <c r="F211">
        <v>286.69</v>
      </c>
      <c r="G211">
        <v>19852</v>
      </c>
      <c r="H211">
        <v>1480</v>
      </c>
      <c r="I211">
        <v>39</v>
      </c>
      <c r="J211">
        <v>13</v>
      </c>
      <c r="K211">
        <v>1934.33</v>
      </c>
      <c r="L211" t="s">
        <v>673</v>
      </c>
      <c r="M211" t="s">
        <v>680</v>
      </c>
      <c r="N211" t="s">
        <v>683</v>
      </c>
      <c r="O211" t="s">
        <v>690</v>
      </c>
      <c r="P211" t="s">
        <v>697</v>
      </c>
      <c r="Q211">
        <v>7.46</v>
      </c>
      <c r="R211">
        <v>0.88</v>
      </c>
      <c r="S211">
        <v>7.35</v>
      </c>
      <c r="T211">
        <v>6.75</v>
      </c>
    </row>
    <row r="212" spans="1:20" x14ac:dyDescent="0.3">
      <c r="A212" s="2">
        <v>45814</v>
      </c>
      <c r="B212" t="s">
        <v>20</v>
      </c>
      <c r="C212" t="s">
        <v>234</v>
      </c>
      <c r="D212" t="s">
        <v>654</v>
      </c>
      <c r="E212" t="s">
        <v>660</v>
      </c>
      <c r="F212">
        <v>233.42</v>
      </c>
      <c r="G212">
        <v>17398</v>
      </c>
      <c r="H212">
        <v>1646</v>
      </c>
      <c r="I212">
        <v>33</v>
      </c>
      <c r="J212">
        <v>7</v>
      </c>
      <c r="K212">
        <v>307.06</v>
      </c>
      <c r="L212" t="s">
        <v>675</v>
      </c>
      <c r="M212" t="s">
        <v>678</v>
      </c>
      <c r="N212" t="s">
        <v>683</v>
      </c>
      <c r="O212" t="s">
        <v>686</v>
      </c>
      <c r="P212" t="s">
        <v>696</v>
      </c>
      <c r="Q212">
        <v>9.4600000000000009</v>
      </c>
      <c r="R212">
        <v>0.43</v>
      </c>
      <c r="S212">
        <v>7.07</v>
      </c>
      <c r="T212">
        <v>1.32</v>
      </c>
    </row>
    <row r="213" spans="1:20" x14ac:dyDescent="0.3">
      <c r="A213" s="2">
        <v>45787</v>
      </c>
      <c r="B213" t="s">
        <v>23</v>
      </c>
      <c r="C213" t="s">
        <v>235</v>
      </c>
      <c r="D213" t="s">
        <v>654</v>
      </c>
      <c r="E213" t="s">
        <v>666</v>
      </c>
      <c r="F213">
        <v>152.16999999999999</v>
      </c>
      <c r="G213">
        <v>24759</v>
      </c>
      <c r="H213">
        <v>2114</v>
      </c>
      <c r="I213">
        <v>29</v>
      </c>
      <c r="J213">
        <v>2</v>
      </c>
      <c r="K213">
        <v>306.35000000000002</v>
      </c>
      <c r="L213" t="s">
        <v>674</v>
      </c>
      <c r="M213" t="s">
        <v>676</v>
      </c>
      <c r="N213" t="s">
        <v>682</v>
      </c>
      <c r="O213" t="s">
        <v>687</v>
      </c>
      <c r="P213" t="s">
        <v>695</v>
      </c>
      <c r="Q213">
        <v>8.5399999999999991</v>
      </c>
      <c r="R213">
        <v>0.09</v>
      </c>
      <c r="S213">
        <v>5.25</v>
      </c>
      <c r="T213">
        <v>2.0099999999999998</v>
      </c>
    </row>
    <row r="214" spans="1:20" x14ac:dyDescent="0.3">
      <c r="A214" s="2">
        <v>45785</v>
      </c>
      <c r="B214" t="s">
        <v>21</v>
      </c>
      <c r="C214" t="s">
        <v>236</v>
      </c>
      <c r="D214" t="s">
        <v>655</v>
      </c>
      <c r="E214" t="s">
        <v>657</v>
      </c>
      <c r="F214">
        <v>200.38</v>
      </c>
      <c r="G214">
        <v>12444</v>
      </c>
      <c r="H214">
        <v>863</v>
      </c>
      <c r="I214">
        <v>49</v>
      </c>
      <c r="J214">
        <v>35</v>
      </c>
      <c r="K214">
        <v>3979.77</v>
      </c>
      <c r="L214" t="s">
        <v>675</v>
      </c>
      <c r="M214" t="s">
        <v>677</v>
      </c>
      <c r="N214" t="s">
        <v>681</v>
      </c>
      <c r="O214" t="s">
        <v>685</v>
      </c>
      <c r="P214" t="s">
        <v>697</v>
      </c>
      <c r="Q214">
        <v>6.94</v>
      </c>
      <c r="R214">
        <v>4.0599999999999996</v>
      </c>
      <c r="S214">
        <v>4.09</v>
      </c>
      <c r="T214">
        <v>19.86</v>
      </c>
    </row>
    <row r="215" spans="1:20" x14ac:dyDescent="0.3">
      <c r="A215" s="2">
        <v>45752</v>
      </c>
      <c r="B215" t="s">
        <v>23</v>
      </c>
      <c r="C215" t="s">
        <v>237</v>
      </c>
      <c r="D215" t="s">
        <v>654</v>
      </c>
      <c r="E215" t="s">
        <v>664</v>
      </c>
      <c r="F215">
        <v>119.02</v>
      </c>
      <c r="G215">
        <v>13984</v>
      </c>
      <c r="H215">
        <v>608</v>
      </c>
      <c r="I215">
        <v>45</v>
      </c>
      <c r="J215">
        <v>3</v>
      </c>
      <c r="K215">
        <v>394.28</v>
      </c>
      <c r="L215" t="s">
        <v>673</v>
      </c>
      <c r="M215" t="s">
        <v>678</v>
      </c>
      <c r="N215" t="s">
        <v>681</v>
      </c>
      <c r="O215" t="s">
        <v>690</v>
      </c>
      <c r="P215" t="s">
        <v>695</v>
      </c>
      <c r="Q215">
        <v>4.3499999999999996</v>
      </c>
      <c r="R215">
        <v>0.49</v>
      </c>
      <c r="S215">
        <v>2.64</v>
      </c>
      <c r="T215">
        <v>3.31</v>
      </c>
    </row>
    <row r="216" spans="1:20" x14ac:dyDescent="0.3">
      <c r="A216" s="2">
        <v>45770</v>
      </c>
      <c r="B216" t="s">
        <v>24</v>
      </c>
      <c r="C216" t="s">
        <v>238</v>
      </c>
      <c r="D216" t="s">
        <v>654</v>
      </c>
      <c r="E216" t="s">
        <v>666</v>
      </c>
      <c r="F216">
        <v>54.85</v>
      </c>
      <c r="G216">
        <v>6490</v>
      </c>
      <c r="H216">
        <v>538</v>
      </c>
      <c r="I216">
        <v>18</v>
      </c>
      <c r="J216">
        <v>5</v>
      </c>
      <c r="K216">
        <v>481.17</v>
      </c>
      <c r="L216" t="s">
        <v>674</v>
      </c>
      <c r="M216" t="s">
        <v>676</v>
      </c>
      <c r="N216" t="s">
        <v>682</v>
      </c>
      <c r="O216" t="s">
        <v>686</v>
      </c>
      <c r="P216" t="s">
        <v>696</v>
      </c>
      <c r="Q216">
        <v>8.2899999999999991</v>
      </c>
      <c r="R216">
        <v>0.93</v>
      </c>
      <c r="S216">
        <v>3.05</v>
      </c>
      <c r="T216">
        <v>8.77</v>
      </c>
    </row>
    <row r="217" spans="1:20" x14ac:dyDescent="0.3">
      <c r="A217" s="2">
        <v>45804</v>
      </c>
      <c r="B217" t="s">
        <v>24</v>
      </c>
      <c r="C217" t="s">
        <v>239</v>
      </c>
      <c r="D217" t="s">
        <v>654</v>
      </c>
      <c r="E217" t="s">
        <v>667</v>
      </c>
      <c r="F217">
        <v>196.67</v>
      </c>
      <c r="G217">
        <v>28573</v>
      </c>
      <c r="H217">
        <v>1005</v>
      </c>
      <c r="I217">
        <v>39</v>
      </c>
      <c r="J217">
        <v>0</v>
      </c>
      <c r="K217">
        <v>0</v>
      </c>
      <c r="L217" t="s">
        <v>675</v>
      </c>
      <c r="M217" t="s">
        <v>677</v>
      </c>
      <c r="N217" t="s">
        <v>682</v>
      </c>
      <c r="O217" t="s">
        <v>687</v>
      </c>
      <c r="P217" t="s">
        <v>699</v>
      </c>
      <c r="Q217">
        <v>3.52</v>
      </c>
      <c r="R217">
        <v>0</v>
      </c>
      <c r="S217">
        <v>5.04</v>
      </c>
      <c r="T217">
        <v>0</v>
      </c>
    </row>
    <row r="218" spans="1:20" x14ac:dyDescent="0.3">
      <c r="A218" s="2">
        <v>45749</v>
      </c>
      <c r="B218" t="s">
        <v>22</v>
      </c>
      <c r="C218" t="s">
        <v>240</v>
      </c>
      <c r="D218" t="s">
        <v>655</v>
      </c>
      <c r="E218" t="s">
        <v>661</v>
      </c>
      <c r="F218">
        <v>39.96</v>
      </c>
      <c r="G218">
        <v>4540</v>
      </c>
      <c r="H218">
        <v>121</v>
      </c>
      <c r="I218">
        <v>38</v>
      </c>
      <c r="J218">
        <v>8</v>
      </c>
      <c r="K218">
        <v>405.06</v>
      </c>
      <c r="L218" t="s">
        <v>673</v>
      </c>
      <c r="M218" t="s">
        <v>677</v>
      </c>
      <c r="N218" t="s">
        <v>681</v>
      </c>
      <c r="O218" t="s">
        <v>694</v>
      </c>
      <c r="P218" t="s">
        <v>699</v>
      </c>
      <c r="Q218">
        <v>2.67</v>
      </c>
      <c r="R218">
        <v>6.61</v>
      </c>
      <c r="S218">
        <v>1.05</v>
      </c>
      <c r="T218">
        <v>10.14</v>
      </c>
    </row>
    <row r="219" spans="1:20" x14ac:dyDescent="0.3">
      <c r="A219" s="2">
        <v>45770</v>
      </c>
      <c r="B219" t="s">
        <v>23</v>
      </c>
      <c r="C219" t="s">
        <v>241</v>
      </c>
      <c r="D219" t="s">
        <v>655</v>
      </c>
      <c r="E219" t="s">
        <v>664</v>
      </c>
      <c r="F219">
        <v>55.09</v>
      </c>
      <c r="G219">
        <v>6267</v>
      </c>
      <c r="H219">
        <v>468</v>
      </c>
      <c r="I219">
        <v>46</v>
      </c>
      <c r="J219">
        <v>15</v>
      </c>
      <c r="K219">
        <v>2386.9299999999998</v>
      </c>
      <c r="L219" t="s">
        <v>673</v>
      </c>
      <c r="M219" t="s">
        <v>678</v>
      </c>
      <c r="N219" t="s">
        <v>682</v>
      </c>
      <c r="O219" t="s">
        <v>692</v>
      </c>
      <c r="P219" t="s">
        <v>697</v>
      </c>
      <c r="Q219">
        <v>7.47</v>
      </c>
      <c r="R219">
        <v>3.21</v>
      </c>
      <c r="S219">
        <v>1.2</v>
      </c>
      <c r="T219">
        <v>43.33</v>
      </c>
    </row>
    <row r="220" spans="1:20" x14ac:dyDescent="0.3">
      <c r="A220" s="2">
        <v>45791</v>
      </c>
      <c r="B220" t="s">
        <v>24</v>
      </c>
      <c r="C220" t="s">
        <v>242</v>
      </c>
      <c r="D220" t="s">
        <v>654</v>
      </c>
      <c r="E220" t="s">
        <v>670</v>
      </c>
      <c r="F220">
        <v>168.25</v>
      </c>
      <c r="G220">
        <v>13207</v>
      </c>
      <c r="H220">
        <v>1303</v>
      </c>
      <c r="I220">
        <v>50</v>
      </c>
      <c r="J220">
        <v>42</v>
      </c>
      <c r="K220">
        <v>5328.3</v>
      </c>
      <c r="L220" t="s">
        <v>674</v>
      </c>
      <c r="M220" t="s">
        <v>679</v>
      </c>
      <c r="N220" t="s">
        <v>684</v>
      </c>
      <c r="O220" t="s">
        <v>694</v>
      </c>
      <c r="P220" t="s">
        <v>697</v>
      </c>
      <c r="Q220">
        <v>9.8699999999999992</v>
      </c>
      <c r="R220">
        <v>3.22</v>
      </c>
      <c r="S220">
        <v>3.37</v>
      </c>
      <c r="T220">
        <v>31.67</v>
      </c>
    </row>
    <row r="221" spans="1:20" x14ac:dyDescent="0.3">
      <c r="A221" s="2">
        <v>45792</v>
      </c>
      <c r="B221" t="s">
        <v>23</v>
      </c>
      <c r="C221" t="s">
        <v>243</v>
      </c>
      <c r="D221" t="s">
        <v>654</v>
      </c>
      <c r="E221" t="s">
        <v>667</v>
      </c>
      <c r="F221">
        <v>36.01</v>
      </c>
      <c r="G221">
        <v>15937</v>
      </c>
      <c r="H221">
        <v>935</v>
      </c>
      <c r="I221">
        <v>14</v>
      </c>
      <c r="J221">
        <v>12</v>
      </c>
      <c r="K221">
        <v>1682.21</v>
      </c>
      <c r="L221" t="s">
        <v>671</v>
      </c>
      <c r="M221" t="s">
        <v>677</v>
      </c>
      <c r="N221" t="s">
        <v>684</v>
      </c>
      <c r="O221" t="s">
        <v>694</v>
      </c>
      <c r="P221" t="s">
        <v>699</v>
      </c>
      <c r="Q221">
        <v>5.87</v>
      </c>
      <c r="R221">
        <v>1.28</v>
      </c>
      <c r="S221">
        <v>2.57</v>
      </c>
      <c r="T221">
        <v>46.72</v>
      </c>
    </row>
    <row r="222" spans="1:20" x14ac:dyDescent="0.3">
      <c r="A222" s="2">
        <v>45836</v>
      </c>
      <c r="B222" t="s">
        <v>21</v>
      </c>
      <c r="C222" t="s">
        <v>244</v>
      </c>
      <c r="D222" t="s">
        <v>654</v>
      </c>
      <c r="E222" t="s">
        <v>668</v>
      </c>
      <c r="F222">
        <v>159.88</v>
      </c>
      <c r="G222">
        <v>15516</v>
      </c>
      <c r="H222">
        <v>1125</v>
      </c>
      <c r="I222">
        <v>31</v>
      </c>
      <c r="J222">
        <v>21</v>
      </c>
      <c r="K222">
        <v>696.7</v>
      </c>
      <c r="L222" t="s">
        <v>673</v>
      </c>
      <c r="M222" t="s">
        <v>680</v>
      </c>
      <c r="N222" t="s">
        <v>684</v>
      </c>
      <c r="O222" t="s">
        <v>691</v>
      </c>
      <c r="P222" t="s">
        <v>699</v>
      </c>
      <c r="Q222">
        <v>7.25</v>
      </c>
      <c r="R222">
        <v>1.87</v>
      </c>
      <c r="S222">
        <v>5.16</v>
      </c>
      <c r="T222">
        <v>4.3600000000000003</v>
      </c>
    </row>
    <row r="223" spans="1:20" x14ac:dyDescent="0.3">
      <c r="A223" s="2">
        <v>45800</v>
      </c>
      <c r="B223" t="s">
        <v>24</v>
      </c>
      <c r="C223" t="s">
        <v>245</v>
      </c>
      <c r="D223" t="s">
        <v>655</v>
      </c>
      <c r="E223" t="s">
        <v>666</v>
      </c>
      <c r="F223">
        <v>190.06</v>
      </c>
      <c r="G223">
        <v>25187</v>
      </c>
      <c r="H223">
        <v>1440</v>
      </c>
      <c r="I223">
        <v>47</v>
      </c>
      <c r="J223">
        <v>27</v>
      </c>
      <c r="K223">
        <v>1373.11</v>
      </c>
      <c r="L223" t="s">
        <v>673</v>
      </c>
      <c r="M223" t="s">
        <v>676</v>
      </c>
      <c r="N223" t="s">
        <v>683</v>
      </c>
      <c r="O223" t="s">
        <v>686</v>
      </c>
      <c r="P223" t="s">
        <v>695</v>
      </c>
      <c r="Q223">
        <v>5.72</v>
      </c>
      <c r="R223">
        <v>1.88</v>
      </c>
      <c r="S223">
        <v>4.04</v>
      </c>
      <c r="T223">
        <v>7.22</v>
      </c>
    </row>
    <row r="224" spans="1:20" x14ac:dyDescent="0.3">
      <c r="A224" s="2">
        <v>45809</v>
      </c>
      <c r="B224" t="s">
        <v>23</v>
      </c>
      <c r="C224" t="s">
        <v>246</v>
      </c>
      <c r="D224" t="s">
        <v>655</v>
      </c>
      <c r="E224" t="s">
        <v>659</v>
      </c>
      <c r="F224">
        <v>271.52999999999997</v>
      </c>
      <c r="G224">
        <v>3277</v>
      </c>
      <c r="H224">
        <v>232</v>
      </c>
      <c r="I224">
        <v>16</v>
      </c>
      <c r="J224">
        <v>1</v>
      </c>
      <c r="K224">
        <v>97.11</v>
      </c>
      <c r="L224" t="s">
        <v>673</v>
      </c>
      <c r="M224" t="s">
        <v>679</v>
      </c>
      <c r="N224" t="s">
        <v>683</v>
      </c>
      <c r="O224" t="s">
        <v>687</v>
      </c>
      <c r="P224" t="s">
        <v>696</v>
      </c>
      <c r="Q224">
        <v>7.08</v>
      </c>
      <c r="R224">
        <v>0.43</v>
      </c>
      <c r="S224">
        <v>16.97</v>
      </c>
      <c r="T224">
        <v>0.36</v>
      </c>
    </row>
    <row r="225" spans="1:20" x14ac:dyDescent="0.3">
      <c r="A225" s="2">
        <v>45788</v>
      </c>
      <c r="B225" t="s">
        <v>23</v>
      </c>
      <c r="C225" t="s">
        <v>247</v>
      </c>
      <c r="D225" t="s">
        <v>655</v>
      </c>
      <c r="E225" t="s">
        <v>660</v>
      </c>
      <c r="F225">
        <v>166.93</v>
      </c>
      <c r="G225">
        <v>4592</v>
      </c>
      <c r="H225">
        <v>453</v>
      </c>
      <c r="I225">
        <v>20</v>
      </c>
      <c r="J225">
        <v>13</v>
      </c>
      <c r="K225">
        <v>1339.26</v>
      </c>
      <c r="L225" t="s">
        <v>671</v>
      </c>
      <c r="M225" t="s">
        <v>678</v>
      </c>
      <c r="N225" t="s">
        <v>684</v>
      </c>
      <c r="O225" t="s">
        <v>691</v>
      </c>
      <c r="P225" t="s">
        <v>699</v>
      </c>
      <c r="Q225">
        <v>9.86</v>
      </c>
      <c r="R225">
        <v>2.87</v>
      </c>
      <c r="S225">
        <v>8.35</v>
      </c>
      <c r="T225">
        <v>8.02</v>
      </c>
    </row>
    <row r="226" spans="1:20" x14ac:dyDescent="0.3">
      <c r="A226" s="2">
        <v>45802</v>
      </c>
      <c r="B226" t="s">
        <v>22</v>
      </c>
      <c r="C226" t="s">
        <v>248</v>
      </c>
      <c r="D226" t="s">
        <v>654</v>
      </c>
      <c r="E226" t="s">
        <v>657</v>
      </c>
      <c r="F226">
        <v>91.24</v>
      </c>
      <c r="G226">
        <v>7903</v>
      </c>
      <c r="H226">
        <v>709</v>
      </c>
      <c r="I226">
        <v>18</v>
      </c>
      <c r="J226">
        <v>6</v>
      </c>
      <c r="K226">
        <v>718.07</v>
      </c>
      <c r="L226" t="s">
        <v>671</v>
      </c>
      <c r="M226" t="s">
        <v>677</v>
      </c>
      <c r="N226" t="s">
        <v>682</v>
      </c>
      <c r="O226" t="s">
        <v>687</v>
      </c>
      <c r="P226" t="s">
        <v>699</v>
      </c>
      <c r="Q226">
        <v>8.9700000000000006</v>
      </c>
      <c r="R226">
        <v>0.85</v>
      </c>
      <c r="S226">
        <v>5.07</v>
      </c>
      <c r="T226">
        <v>7.87</v>
      </c>
    </row>
    <row r="227" spans="1:20" x14ac:dyDescent="0.3">
      <c r="A227" s="2">
        <v>45767</v>
      </c>
      <c r="B227" t="s">
        <v>20</v>
      </c>
      <c r="C227" t="s">
        <v>249</v>
      </c>
      <c r="D227" t="s">
        <v>654</v>
      </c>
      <c r="E227" t="s">
        <v>657</v>
      </c>
      <c r="F227">
        <v>292.20999999999998</v>
      </c>
      <c r="G227">
        <v>6137</v>
      </c>
      <c r="H227">
        <v>584</v>
      </c>
      <c r="I227">
        <v>10</v>
      </c>
      <c r="J227">
        <v>6</v>
      </c>
      <c r="K227">
        <v>307.43</v>
      </c>
      <c r="L227" t="s">
        <v>674</v>
      </c>
      <c r="M227" t="s">
        <v>677</v>
      </c>
      <c r="N227" t="s">
        <v>684</v>
      </c>
      <c r="O227" t="s">
        <v>688</v>
      </c>
      <c r="P227" t="s">
        <v>695</v>
      </c>
      <c r="Q227">
        <v>9.52</v>
      </c>
      <c r="R227">
        <v>1.03</v>
      </c>
      <c r="S227">
        <v>29.22</v>
      </c>
      <c r="T227">
        <v>1.05</v>
      </c>
    </row>
    <row r="228" spans="1:20" x14ac:dyDescent="0.3">
      <c r="A228" s="2">
        <v>45760</v>
      </c>
      <c r="B228" t="s">
        <v>23</v>
      </c>
      <c r="C228" t="s">
        <v>250</v>
      </c>
      <c r="D228" t="s">
        <v>654</v>
      </c>
      <c r="E228" t="s">
        <v>670</v>
      </c>
      <c r="F228">
        <v>186.71</v>
      </c>
      <c r="G228">
        <v>4585</v>
      </c>
      <c r="H228">
        <v>429</v>
      </c>
      <c r="I228">
        <v>26</v>
      </c>
      <c r="J228">
        <v>11</v>
      </c>
      <c r="K228">
        <v>2093</v>
      </c>
      <c r="L228" t="s">
        <v>673</v>
      </c>
      <c r="M228" t="s">
        <v>679</v>
      </c>
      <c r="N228" t="s">
        <v>682</v>
      </c>
      <c r="O228" t="s">
        <v>692</v>
      </c>
      <c r="P228" t="s">
        <v>695</v>
      </c>
      <c r="Q228">
        <v>9.36</v>
      </c>
      <c r="R228">
        <v>2.56</v>
      </c>
      <c r="S228">
        <v>7.18</v>
      </c>
      <c r="T228">
        <v>11.21</v>
      </c>
    </row>
    <row r="229" spans="1:20" x14ac:dyDescent="0.3">
      <c r="A229" s="2">
        <v>45785</v>
      </c>
      <c r="B229" t="s">
        <v>22</v>
      </c>
      <c r="C229" t="s">
        <v>251</v>
      </c>
      <c r="D229" t="s">
        <v>655</v>
      </c>
      <c r="E229" t="s">
        <v>670</v>
      </c>
      <c r="F229">
        <v>185.86</v>
      </c>
      <c r="G229">
        <v>16718</v>
      </c>
      <c r="H229">
        <v>1081</v>
      </c>
      <c r="I229">
        <v>36</v>
      </c>
      <c r="J229">
        <v>3</v>
      </c>
      <c r="K229">
        <v>387.16</v>
      </c>
      <c r="L229" t="s">
        <v>674</v>
      </c>
      <c r="M229" t="s">
        <v>679</v>
      </c>
      <c r="N229" t="s">
        <v>682</v>
      </c>
      <c r="O229" t="s">
        <v>685</v>
      </c>
      <c r="P229" t="s">
        <v>695</v>
      </c>
      <c r="Q229">
        <v>6.47</v>
      </c>
      <c r="R229">
        <v>0.28000000000000003</v>
      </c>
      <c r="S229">
        <v>5.16</v>
      </c>
      <c r="T229">
        <v>2.08</v>
      </c>
    </row>
    <row r="230" spans="1:20" x14ac:dyDescent="0.3">
      <c r="A230" s="2">
        <v>45775</v>
      </c>
      <c r="B230" t="s">
        <v>24</v>
      </c>
      <c r="C230" t="s">
        <v>252</v>
      </c>
      <c r="D230" t="s">
        <v>655</v>
      </c>
      <c r="E230" t="s">
        <v>666</v>
      </c>
      <c r="F230">
        <v>208.54</v>
      </c>
      <c r="G230">
        <v>15025</v>
      </c>
      <c r="H230">
        <v>721</v>
      </c>
      <c r="I230">
        <v>18</v>
      </c>
      <c r="J230">
        <v>16</v>
      </c>
      <c r="K230">
        <v>3129.77</v>
      </c>
      <c r="L230" t="s">
        <v>671</v>
      </c>
      <c r="M230" t="s">
        <v>676</v>
      </c>
      <c r="N230" t="s">
        <v>684</v>
      </c>
      <c r="O230" t="s">
        <v>689</v>
      </c>
      <c r="P230" t="s">
        <v>699</v>
      </c>
      <c r="Q230">
        <v>4.8</v>
      </c>
      <c r="R230">
        <v>2.2200000000000002</v>
      </c>
      <c r="S230">
        <v>11.59</v>
      </c>
      <c r="T230">
        <v>15.01</v>
      </c>
    </row>
    <row r="231" spans="1:20" x14ac:dyDescent="0.3">
      <c r="A231" s="2">
        <v>45834</v>
      </c>
      <c r="B231" t="s">
        <v>24</v>
      </c>
      <c r="C231" t="s">
        <v>253</v>
      </c>
      <c r="D231" t="s">
        <v>654</v>
      </c>
      <c r="E231" t="s">
        <v>667</v>
      </c>
      <c r="F231">
        <v>203.69</v>
      </c>
      <c r="G231">
        <v>23821</v>
      </c>
      <c r="H231">
        <v>403</v>
      </c>
      <c r="I231">
        <v>18</v>
      </c>
      <c r="J231">
        <v>8</v>
      </c>
      <c r="K231">
        <v>1254.1500000000001</v>
      </c>
      <c r="L231" t="s">
        <v>672</v>
      </c>
      <c r="M231" t="s">
        <v>677</v>
      </c>
      <c r="N231" t="s">
        <v>682</v>
      </c>
      <c r="O231" t="s">
        <v>693</v>
      </c>
      <c r="P231" t="s">
        <v>697</v>
      </c>
      <c r="Q231">
        <v>1.69</v>
      </c>
      <c r="R231">
        <v>1.99</v>
      </c>
      <c r="S231">
        <v>11.32</v>
      </c>
      <c r="T231">
        <v>6.16</v>
      </c>
    </row>
    <row r="232" spans="1:20" x14ac:dyDescent="0.3">
      <c r="A232" s="2">
        <v>45793</v>
      </c>
      <c r="B232" t="s">
        <v>21</v>
      </c>
      <c r="C232" t="s">
        <v>254</v>
      </c>
      <c r="D232" t="s">
        <v>655</v>
      </c>
      <c r="E232" t="s">
        <v>666</v>
      </c>
      <c r="F232">
        <v>260.26</v>
      </c>
      <c r="G232">
        <v>8420</v>
      </c>
      <c r="H232">
        <v>392</v>
      </c>
      <c r="I232">
        <v>45</v>
      </c>
      <c r="J232">
        <v>24</v>
      </c>
      <c r="K232">
        <v>3701.94</v>
      </c>
      <c r="L232" t="s">
        <v>674</v>
      </c>
      <c r="M232" t="s">
        <v>676</v>
      </c>
      <c r="N232" t="s">
        <v>682</v>
      </c>
      <c r="O232" t="s">
        <v>686</v>
      </c>
      <c r="P232" t="s">
        <v>696</v>
      </c>
      <c r="Q232">
        <v>4.66</v>
      </c>
      <c r="R232">
        <v>6.12</v>
      </c>
      <c r="S232">
        <v>5.78</v>
      </c>
      <c r="T232">
        <v>14.22</v>
      </c>
    </row>
    <row r="233" spans="1:20" x14ac:dyDescent="0.3">
      <c r="A233" s="2">
        <v>45833</v>
      </c>
      <c r="B233" t="s">
        <v>22</v>
      </c>
      <c r="C233" t="s">
        <v>255</v>
      </c>
      <c r="D233" t="s">
        <v>654</v>
      </c>
      <c r="E233" t="s">
        <v>664</v>
      </c>
      <c r="F233">
        <v>101.55</v>
      </c>
      <c r="G233">
        <v>11619</v>
      </c>
      <c r="H233">
        <v>907</v>
      </c>
      <c r="I233">
        <v>47</v>
      </c>
      <c r="J233">
        <v>4</v>
      </c>
      <c r="K233">
        <v>204.58</v>
      </c>
      <c r="L233" t="s">
        <v>674</v>
      </c>
      <c r="M233" t="s">
        <v>678</v>
      </c>
      <c r="N233" t="s">
        <v>682</v>
      </c>
      <c r="O233" t="s">
        <v>687</v>
      </c>
      <c r="P233" t="s">
        <v>699</v>
      </c>
      <c r="Q233">
        <v>7.81</v>
      </c>
      <c r="R233">
        <v>0.44</v>
      </c>
      <c r="S233">
        <v>2.16</v>
      </c>
      <c r="T233">
        <v>2.0099999999999998</v>
      </c>
    </row>
    <row r="234" spans="1:20" x14ac:dyDescent="0.3">
      <c r="A234" s="2">
        <v>45837</v>
      </c>
      <c r="B234" t="s">
        <v>20</v>
      </c>
      <c r="C234" t="s">
        <v>256</v>
      </c>
      <c r="D234" t="s">
        <v>654</v>
      </c>
      <c r="E234" t="s">
        <v>658</v>
      </c>
      <c r="F234">
        <v>85.62</v>
      </c>
      <c r="G234">
        <v>1486</v>
      </c>
      <c r="H234">
        <v>76</v>
      </c>
      <c r="I234">
        <v>40</v>
      </c>
      <c r="J234">
        <v>19</v>
      </c>
      <c r="K234">
        <v>1201.23</v>
      </c>
      <c r="L234" t="s">
        <v>673</v>
      </c>
      <c r="M234" t="s">
        <v>678</v>
      </c>
      <c r="N234" t="s">
        <v>682</v>
      </c>
      <c r="O234" t="s">
        <v>691</v>
      </c>
      <c r="P234" t="s">
        <v>695</v>
      </c>
      <c r="Q234">
        <v>5.1100000000000003</v>
      </c>
      <c r="R234">
        <v>25</v>
      </c>
      <c r="S234">
        <v>2.14</v>
      </c>
      <c r="T234">
        <v>14.03</v>
      </c>
    </row>
    <row r="235" spans="1:20" x14ac:dyDescent="0.3">
      <c r="A235" s="2">
        <v>45831</v>
      </c>
      <c r="B235" t="s">
        <v>20</v>
      </c>
      <c r="C235" t="s">
        <v>257</v>
      </c>
      <c r="D235" t="s">
        <v>654</v>
      </c>
      <c r="E235" t="s">
        <v>663</v>
      </c>
      <c r="F235">
        <v>29.63</v>
      </c>
      <c r="G235">
        <v>14061</v>
      </c>
      <c r="H235">
        <v>408</v>
      </c>
      <c r="I235">
        <v>22</v>
      </c>
      <c r="J235">
        <v>10</v>
      </c>
      <c r="K235">
        <v>798.27</v>
      </c>
      <c r="L235" t="s">
        <v>671</v>
      </c>
      <c r="M235" t="s">
        <v>680</v>
      </c>
      <c r="N235" t="s">
        <v>684</v>
      </c>
      <c r="O235" t="s">
        <v>694</v>
      </c>
      <c r="P235" t="s">
        <v>699</v>
      </c>
      <c r="Q235">
        <v>2.9</v>
      </c>
      <c r="R235">
        <v>2.4500000000000002</v>
      </c>
      <c r="S235">
        <v>1.35</v>
      </c>
      <c r="T235">
        <v>26.94</v>
      </c>
    </row>
    <row r="236" spans="1:20" x14ac:dyDescent="0.3">
      <c r="A236" s="2">
        <v>45817</v>
      </c>
      <c r="B236" t="s">
        <v>21</v>
      </c>
      <c r="C236" t="s">
        <v>258</v>
      </c>
      <c r="D236" t="s">
        <v>655</v>
      </c>
      <c r="E236" t="s">
        <v>666</v>
      </c>
      <c r="F236">
        <v>46.42</v>
      </c>
      <c r="G236">
        <v>20672</v>
      </c>
      <c r="H236">
        <v>441</v>
      </c>
      <c r="I236">
        <v>35</v>
      </c>
      <c r="J236">
        <v>18</v>
      </c>
      <c r="K236">
        <v>3184.95</v>
      </c>
      <c r="L236" t="s">
        <v>671</v>
      </c>
      <c r="M236" t="s">
        <v>676</v>
      </c>
      <c r="N236" t="s">
        <v>682</v>
      </c>
      <c r="O236" t="s">
        <v>693</v>
      </c>
      <c r="P236" t="s">
        <v>699</v>
      </c>
      <c r="Q236">
        <v>2.13</v>
      </c>
      <c r="R236">
        <v>4.08</v>
      </c>
      <c r="S236">
        <v>1.33</v>
      </c>
      <c r="T236">
        <v>68.61</v>
      </c>
    </row>
    <row r="237" spans="1:20" x14ac:dyDescent="0.3">
      <c r="A237" s="2">
        <v>45809</v>
      </c>
      <c r="B237" t="s">
        <v>23</v>
      </c>
      <c r="C237" t="s">
        <v>259</v>
      </c>
      <c r="D237" t="s">
        <v>655</v>
      </c>
      <c r="E237" t="s">
        <v>666</v>
      </c>
      <c r="F237">
        <v>284.24</v>
      </c>
      <c r="G237">
        <v>17921</v>
      </c>
      <c r="H237">
        <v>1427</v>
      </c>
      <c r="I237">
        <v>42</v>
      </c>
      <c r="J237">
        <v>11</v>
      </c>
      <c r="K237">
        <v>419.96</v>
      </c>
      <c r="L237" t="s">
        <v>675</v>
      </c>
      <c r="M237" t="s">
        <v>676</v>
      </c>
      <c r="N237" t="s">
        <v>684</v>
      </c>
      <c r="O237" t="s">
        <v>694</v>
      </c>
      <c r="P237" t="s">
        <v>698</v>
      </c>
      <c r="Q237">
        <v>7.96</v>
      </c>
      <c r="R237">
        <v>0.77</v>
      </c>
      <c r="S237">
        <v>6.77</v>
      </c>
      <c r="T237">
        <v>1.48</v>
      </c>
    </row>
    <row r="238" spans="1:20" x14ac:dyDescent="0.3">
      <c r="A238" s="2">
        <v>45759</v>
      </c>
      <c r="B238" t="s">
        <v>23</v>
      </c>
      <c r="C238" t="s">
        <v>260</v>
      </c>
      <c r="D238" t="s">
        <v>655</v>
      </c>
      <c r="E238" t="s">
        <v>663</v>
      </c>
      <c r="F238">
        <v>174.26</v>
      </c>
      <c r="G238">
        <v>17475</v>
      </c>
      <c r="H238">
        <v>1379</v>
      </c>
      <c r="I238">
        <v>12</v>
      </c>
      <c r="J238">
        <v>0</v>
      </c>
      <c r="K238">
        <v>0</v>
      </c>
      <c r="L238" t="s">
        <v>672</v>
      </c>
      <c r="M238" t="s">
        <v>680</v>
      </c>
      <c r="N238" t="s">
        <v>682</v>
      </c>
      <c r="O238" t="s">
        <v>687</v>
      </c>
      <c r="P238" t="s">
        <v>697</v>
      </c>
      <c r="Q238">
        <v>7.89</v>
      </c>
      <c r="R238">
        <v>0</v>
      </c>
      <c r="S238">
        <v>14.52</v>
      </c>
      <c r="T238">
        <v>0</v>
      </c>
    </row>
    <row r="239" spans="1:20" x14ac:dyDescent="0.3">
      <c r="A239" s="2">
        <v>45810</v>
      </c>
      <c r="B239" t="s">
        <v>22</v>
      </c>
      <c r="C239" t="s">
        <v>261</v>
      </c>
      <c r="D239" t="s">
        <v>655</v>
      </c>
      <c r="E239" t="s">
        <v>667</v>
      </c>
      <c r="F239">
        <v>226.79</v>
      </c>
      <c r="G239">
        <v>17697</v>
      </c>
      <c r="H239">
        <v>150</v>
      </c>
      <c r="I239">
        <v>36</v>
      </c>
      <c r="J239">
        <v>25</v>
      </c>
      <c r="K239">
        <v>4565.3599999999997</v>
      </c>
      <c r="L239" t="s">
        <v>674</v>
      </c>
      <c r="M239" t="s">
        <v>677</v>
      </c>
      <c r="N239" t="s">
        <v>681</v>
      </c>
      <c r="O239" t="s">
        <v>690</v>
      </c>
      <c r="P239" t="s">
        <v>695</v>
      </c>
      <c r="Q239">
        <v>0.85</v>
      </c>
      <c r="R239">
        <v>16.670000000000002</v>
      </c>
      <c r="S239">
        <v>6.3</v>
      </c>
      <c r="T239">
        <v>20.13</v>
      </c>
    </row>
    <row r="240" spans="1:20" x14ac:dyDescent="0.3">
      <c r="A240" s="2">
        <v>45806</v>
      </c>
      <c r="B240" t="s">
        <v>22</v>
      </c>
      <c r="C240" t="s">
        <v>262</v>
      </c>
      <c r="D240" t="s">
        <v>654</v>
      </c>
      <c r="E240" t="s">
        <v>658</v>
      </c>
      <c r="F240">
        <v>298.55</v>
      </c>
      <c r="G240">
        <v>12223</v>
      </c>
      <c r="H240">
        <v>1134</v>
      </c>
      <c r="I240">
        <v>11</v>
      </c>
      <c r="J240">
        <v>11</v>
      </c>
      <c r="K240">
        <v>1349.89</v>
      </c>
      <c r="L240" t="s">
        <v>673</v>
      </c>
      <c r="M240" t="s">
        <v>678</v>
      </c>
      <c r="N240" t="s">
        <v>682</v>
      </c>
      <c r="O240" t="s">
        <v>693</v>
      </c>
      <c r="P240" t="s">
        <v>697</v>
      </c>
      <c r="Q240">
        <v>9.2799999999999994</v>
      </c>
      <c r="R240">
        <v>0.97</v>
      </c>
      <c r="S240">
        <v>27.14</v>
      </c>
      <c r="T240">
        <v>4.5199999999999996</v>
      </c>
    </row>
    <row r="241" spans="1:20" x14ac:dyDescent="0.3">
      <c r="A241" s="2">
        <v>45792</v>
      </c>
      <c r="B241" t="s">
        <v>24</v>
      </c>
      <c r="C241" t="s">
        <v>263</v>
      </c>
      <c r="D241" t="s">
        <v>655</v>
      </c>
      <c r="E241" t="s">
        <v>657</v>
      </c>
      <c r="F241">
        <v>166.7</v>
      </c>
      <c r="G241">
        <v>29880</v>
      </c>
      <c r="H241">
        <v>999</v>
      </c>
      <c r="I241">
        <v>17</v>
      </c>
      <c r="J241">
        <v>11</v>
      </c>
      <c r="K241">
        <v>1443.65</v>
      </c>
      <c r="L241" t="s">
        <v>673</v>
      </c>
      <c r="M241" t="s">
        <v>677</v>
      </c>
      <c r="N241" t="s">
        <v>681</v>
      </c>
      <c r="O241" t="s">
        <v>694</v>
      </c>
      <c r="P241" t="s">
        <v>699</v>
      </c>
      <c r="Q241">
        <v>3.34</v>
      </c>
      <c r="R241">
        <v>1.1000000000000001</v>
      </c>
      <c r="S241">
        <v>9.81</v>
      </c>
      <c r="T241">
        <v>8.66</v>
      </c>
    </row>
    <row r="242" spans="1:20" x14ac:dyDescent="0.3">
      <c r="A242" s="2">
        <v>45838</v>
      </c>
      <c r="B242" t="s">
        <v>23</v>
      </c>
      <c r="C242" t="s">
        <v>264</v>
      </c>
      <c r="D242" t="s">
        <v>654</v>
      </c>
      <c r="E242" t="s">
        <v>659</v>
      </c>
      <c r="F242">
        <v>127.49</v>
      </c>
      <c r="G242">
        <v>1490</v>
      </c>
      <c r="H242">
        <v>111</v>
      </c>
      <c r="I242">
        <v>19</v>
      </c>
      <c r="J242">
        <v>5</v>
      </c>
      <c r="K242">
        <v>614.37</v>
      </c>
      <c r="L242" t="s">
        <v>673</v>
      </c>
      <c r="M242" t="s">
        <v>679</v>
      </c>
      <c r="N242" t="s">
        <v>683</v>
      </c>
      <c r="O242" t="s">
        <v>694</v>
      </c>
      <c r="P242" t="s">
        <v>698</v>
      </c>
      <c r="Q242">
        <v>7.45</v>
      </c>
      <c r="R242">
        <v>4.5</v>
      </c>
      <c r="S242">
        <v>6.71</v>
      </c>
      <c r="T242">
        <v>4.82</v>
      </c>
    </row>
    <row r="243" spans="1:20" x14ac:dyDescent="0.3">
      <c r="A243" s="2">
        <v>45785</v>
      </c>
      <c r="B243" t="s">
        <v>22</v>
      </c>
      <c r="C243" t="s">
        <v>265</v>
      </c>
      <c r="D243" t="s">
        <v>655</v>
      </c>
      <c r="E243" t="s">
        <v>669</v>
      </c>
      <c r="F243">
        <v>179</v>
      </c>
      <c r="G243">
        <v>21378</v>
      </c>
      <c r="H243">
        <v>182</v>
      </c>
      <c r="I243">
        <v>18</v>
      </c>
      <c r="J243">
        <v>11</v>
      </c>
      <c r="K243">
        <v>713.56</v>
      </c>
      <c r="L243" t="s">
        <v>675</v>
      </c>
      <c r="M243" t="s">
        <v>676</v>
      </c>
      <c r="N243" t="s">
        <v>681</v>
      </c>
      <c r="O243" t="s">
        <v>694</v>
      </c>
      <c r="P243" t="s">
        <v>698</v>
      </c>
      <c r="Q243">
        <v>0.85</v>
      </c>
      <c r="R243">
        <v>6.04</v>
      </c>
      <c r="S243">
        <v>9.94</v>
      </c>
      <c r="T243">
        <v>3.99</v>
      </c>
    </row>
    <row r="244" spans="1:20" x14ac:dyDescent="0.3">
      <c r="A244" s="2">
        <v>45790</v>
      </c>
      <c r="B244" t="s">
        <v>22</v>
      </c>
      <c r="C244" t="s">
        <v>266</v>
      </c>
      <c r="D244" t="s">
        <v>654</v>
      </c>
      <c r="E244" t="s">
        <v>663</v>
      </c>
      <c r="F244">
        <v>33.78</v>
      </c>
      <c r="G244">
        <v>7807</v>
      </c>
      <c r="H244">
        <v>728</v>
      </c>
      <c r="I244">
        <v>39</v>
      </c>
      <c r="J244">
        <v>11</v>
      </c>
      <c r="K244">
        <v>999.47</v>
      </c>
      <c r="L244" t="s">
        <v>675</v>
      </c>
      <c r="M244" t="s">
        <v>680</v>
      </c>
      <c r="N244" t="s">
        <v>681</v>
      </c>
      <c r="O244" t="s">
        <v>691</v>
      </c>
      <c r="P244" t="s">
        <v>698</v>
      </c>
      <c r="Q244">
        <v>9.32</v>
      </c>
      <c r="R244">
        <v>1.51</v>
      </c>
      <c r="S244">
        <v>0.87</v>
      </c>
      <c r="T244">
        <v>29.59</v>
      </c>
    </row>
    <row r="245" spans="1:20" x14ac:dyDescent="0.3">
      <c r="A245" s="2">
        <v>45815</v>
      </c>
      <c r="B245" t="s">
        <v>22</v>
      </c>
      <c r="C245" t="s">
        <v>267</v>
      </c>
      <c r="D245" t="s">
        <v>654</v>
      </c>
      <c r="E245" t="s">
        <v>665</v>
      </c>
      <c r="F245">
        <v>132.5</v>
      </c>
      <c r="G245">
        <v>28143</v>
      </c>
      <c r="H245">
        <v>784</v>
      </c>
      <c r="I245">
        <v>50</v>
      </c>
      <c r="J245">
        <v>38</v>
      </c>
      <c r="K245">
        <v>4605.8100000000004</v>
      </c>
      <c r="L245" t="s">
        <v>671</v>
      </c>
      <c r="M245" t="s">
        <v>680</v>
      </c>
      <c r="N245" t="s">
        <v>681</v>
      </c>
      <c r="O245" t="s">
        <v>686</v>
      </c>
      <c r="P245" t="s">
        <v>697</v>
      </c>
      <c r="Q245">
        <v>2.79</v>
      </c>
      <c r="R245">
        <v>4.8499999999999996</v>
      </c>
      <c r="S245">
        <v>2.65</v>
      </c>
      <c r="T245">
        <v>34.76</v>
      </c>
    </row>
    <row r="246" spans="1:20" x14ac:dyDescent="0.3">
      <c r="A246" s="2">
        <v>45769</v>
      </c>
      <c r="B246" t="s">
        <v>22</v>
      </c>
      <c r="C246" t="s">
        <v>268</v>
      </c>
      <c r="D246" t="s">
        <v>655</v>
      </c>
      <c r="E246" t="s">
        <v>660</v>
      </c>
      <c r="F246">
        <v>219.82</v>
      </c>
      <c r="G246">
        <v>28059</v>
      </c>
      <c r="H246">
        <v>2660</v>
      </c>
      <c r="I246">
        <v>39</v>
      </c>
      <c r="J246">
        <v>35</v>
      </c>
      <c r="K246">
        <v>1439.76</v>
      </c>
      <c r="L246" t="s">
        <v>672</v>
      </c>
      <c r="M246" t="s">
        <v>678</v>
      </c>
      <c r="N246" t="s">
        <v>681</v>
      </c>
      <c r="O246" t="s">
        <v>692</v>
      </c>
      <c r="P246" t="s">
        <v>696</v>
      </c>
      <c r="Q246">
        <v>9.48</v>
      </c>
      <c r="R246">
        <v>1.32</v>
      </c>
      <c r="S246">
        <v>5.64</v>
      </c>
      <c r="T246">
        <v>6.55</v>
      </c>
    </row>
    <row r="247" spans="1:20" x14ac:dyDescent="0.3">
      <c r="A247" s="2">
        <v>45807</v>
      </c>
      <c r="B247" t="s">
        <v>22</v>
      </c>
      <c r="C247" t="s">
        <v>269</v>
      </c>
      <c r="D247" t="s">
        <v>655</v>
      </c>
      <c r="E247" t="s">
        <v>670</v>
      </c>
      <c r="F247">
        <v>276.77</v>
      </c>
      <c r="G247">
        <v>17580</v>
      </c>
      <c r="H247">
        <v>1400</v>
      </c>
      <c r="I247">
        <v>50</v>
      </c>
      <c r="J247">
        <v>11</v>
      </c>
      <c r="K247">
        <v>1927.98</v>
      </c>
      <c r="L247" t="s">
        <v>674</v>
      </c>
      <c r="M247" t="s">
        <v>679</v>
      </c>
      <c r="N247" t="s">
        <v>682</v>
      </c>
      <c r="O247" t="s">
        <v>689</v>
      </c>
      <c r="P247" t="s">
        <v>697</v>
      </c>
      <c r="Q247">
        <v>7.96</v>
      </c>
      <c r="R247">
        <v>0.79</v>
      </c>
      <c r="S247">
        <v>5.54</v>
      </c>
      <c r="T247">
        <v>6.97</v>
      </c>
    </row>
    <row r="248" spans="1:20" x14ac:dyDescent="0.3">
      <c r="A248" s="2">
        <v>45784</v>
      </c>
      <c r="B248" t="s">
        <v>21</v>
      </c>
      <c r="C248" t="s">
        <v>270</v>
      </c>
      <c r="D248" t="s">
        <v>655</v>
      </c>
      <c r="E248" t="s">
        <v>666</v>
      </c>
      <c r="F248">
        <v>175.37</v>
      </c>
      <c r="G248">
        <v>19301</v>
      </c>
      <c r="H248">
        <v>629</v>
      </c>
      <c r="I248">
        <v>46</v>
      </c>
      <c r="J248">
        <v>2</v>
      </c>
      <c r="K248">
        <v>280.42</v>
      </c>
      <c r="L248" t="s">
        <v>671</v>
      </c>
      <c r="M248" t="s">
        <v>676</v>
      </c>
      <c r="N248" t="s">
        <v>681</v>
      </c>
      <c r="O248" t="s">
        <v>688</v>
      </c>
      <c r="P248" t="s">
        <v>695</v>
      </c>
      <c r="Q248">
        <v>3.26</v>
      </c>
      <c r="R248">
        <v>0.32</v>
      </c>
      <c r="S248">
        <v>3.81</v>
      </c>
      <c r="T248">
        <v>1.6</v>
      </c>
    </row>
    <row r="249" spans="1:20" x14ac:dyDescent="0.3">
      <c r="A249" s="2">
        <v>45787</v>
      </c>
      <c r="B249" t="s">
        <v>24</v>
      </c>
      <c r="C249" t="s">
        <v>271</v>
      </c>
      <c r="D249" t="s">
        <v>654</v>
      </c>
      <c r="E249" t="s">
        <v>667</v>
      </c>
      <c r="F249">
        <v>188.46</v>
      </c>
      <c r="G249">
        <v>25661</v>
      </c>
      <c r="H249">
        <v>1454</v>
      </c>
      <c r="I249">
        <v>13</v>
      </c>
      <c r="J249">
        <v>8</v>
      </c>
      <c r="K249">
        <v>716.52</v>
      </c>
      <c r="L249" t="s">
        <v>672</v>
      </c>
      <c r="M249" t="s">
        <v>677</v>
      </c>
      <c r="N249" t="s">
        <v>681</v>
      </c>
      <c r="O249" t="s">
        <v>694</v>
      </c>
      <c r="P249" t="s">
        <v>699</v>
      </c>
      <c r="Q249">
        <v>5.67</v>
      </c>
      <c r="R249">
        <v>0.55000000000000004</v>
      </c>
      <c r="S249">
        <v>14.5</v>
      </c>
      <c r="T249">
        <v>3.8</v>
      </c>
    </row>
    <row r="250" spans="1:20" x14ac:dyDescent="0.3">
      <c r="A250" s="2">
        <v>45815</v>
      </c>
      <c r="B250" t="s">
        <v>23</v>
      </c>
      <c r="C250" t="s">
        <v>272</v>
      </c>
      <c r="D250" t="s">
        <v>655</v>
      </c>
      <c r="E250" t="s">
        <v>666</v>
      </c>
      <c r="F250">
        <v>90.63</v>
      </c>
      <c r="G250">
        <v>4062</v>
      </c>
      <c r="H250">
        <v>269</v>
      </c>
      <c r="I250">
        <v>20</v>
      </c>
      <c r="J250">
        <v>3</v>
      </c>
      <c r="K250">
        <v>531.78</v>
      </c>
      <c r="L250" t="s">
        <v>674</v>
      </c>
      <c r="M250" t="s">
        <v>676</v>
      </c>
      <c r="N250" t="s">
        <v>684</v>
      </c>
      <c r="O250" t="s">
        <v>694</v>
      </c>
      <c r="P250" t="s">
        <v>695</v>
      </c>
      <c r="Q250">
        <v>6.62</v>
      </c>
      <c r="R250">
        <v>1.1200000000000001</v>
      </c>
      <c r="S250">
        <v>4.53</v>
      </c>
      <c r="T250">
        <v>5.87</v>
      </c>
    </row>
    <row r="251" spans="1:20" x14ac:dyDescent="0.3">
      <c r="A251" s="2">
        <v>45821</v>
      </c>
      <c r="B251" t="s">
        <v>24</v>
      </c>
      <c r="C251" t="s">
        <v>273</v>
      </c>
      <c r="D251" t="s">
        <v>655</v>
      </c>
      <c r="E251" t="s">
        <v>665</v>
      </c>
      <c r="F251">
        <v>45.65</v>
      </c>
      <c r="G251">
        <v>29219</v>
      </c>
      <c r="H251">
        <v>1541</v>
      </c>
      <c r="I251">
        <v>50</v>
      </c>
      <c r="J251">
        <v>31</v>
      </c>
      <c r="K251">
        <v>2768.97</v>
      </c>
      <c r="L251" t="s">
        <v>672</v>
      </c>
      <c r="M251" t="s">
        <v>680</v>
      </c>
      <c r="N251" t="s">
        <v>684</v>
      </c>
      <c r="O251" t="s">
        <v>688</v>
      </c>
      <c r="P251" t="s">
        <v>696</v>
      </c>
      <c r="Q251">
        <v>5.27</v>
      </c>
      <c r="R251">
        <v>2.0099999999999998</v>
      </c>
      <c r="S251">
        <v>0.91</v>
      </c>
      <c r="T251">
        <v>60.66</v>
      </c>
    </row>
    <row r="252" spans="1:20" x14ac:dyDescent="0.3">
      <c r="A252" s="2">
        <v>45766</v>
      </c>
      <c r="B252" t="s">
        <v>21</v>
      </c>
      <c r="C252" t="s">
        <v>274</v>
      </c>
      <c r="D252" t="s">
        <v>654</v>
      </c>
      <c r="E252" t="s">
        <v>669</v>
      </c>
      <c r="F252">
        <v>221.02</v>
      </c>
      <c r="G252">
        <v>27318</v>
      </c>
      <c r="H252">
        <v>2594</v>
      </c>
      <c r="I252">
        <v>10</v>
      </c>
      <c r="J252">
        <v>1</v>
      </c>
      <c r="K252">
        <v>187.99</v>
      </c>
      <c r="L252" t="s">
        <v>672</v>
      </c>
      <c r="M252" t="s">
        <v>676</v>
      </c>
      <c r="N252" t="s">
        <v>682</v>
      </c>
      <c r="O252" t="s">
        <v>687</v>
      </c>
      <c r="P252" t="s">
        <v>696</v>
      </c>
      <c r="Q252">
        <v>9.5</v>
      </c>
      <c r="R252">
        <v>0.04</v>
      </c>
      <c r="S252">
        <v>22.1</v>
      </c>
      <c r="T252">
        <v>0.85</v>
      </c>
    </row>
    <row r="253" spans="1:20" x14ac:dyDescent="0.3">
      <c r="A253" s="2">
        <v>45834</v>
      </c>
      <c r="B253" t="s">
        <v>22</v>
      </c>
      <c r="C253" t="s">
        <v>275</v>
      </c>
      <c r="D253" t="s">
        <v>655</v>
      </c>
      <c r="E253" t="s">
        <v>658</v>
      </c>
      <c r="F253">
        <v>237.29</v>
      </c>
      <c r="G253">
        <v>2946</v>
      </c>
      <c r="H253">
        <v>146</v>
      </c>
      <c r="I253">
        <v>39</v>
      </c>
      <c r="J253">
        <v>20</v>
      </c>
      <c r="K253">
        <v>3758.68</v>
      </c>
      <c r="L253" t="s">
        <v>671</v>
      </c>
      <c r="M253" t="s">
        <v>678</v>
      </c>
      <c r="N253" t="s">
        <v>681</v>
      </c>
      <c r="O253" t="s">
        <v>692</v>
      </c>
      <c r="P253" t="s">
        <v>699</v>
      </c>
      <c r="Q253">
        <v>4.96</v>
      </c>
      <c r="R253">
        <v>13.7</v>
      </c>
      <c r="S253">
        <v>6.08</v>
      </c>
      <c r="T253">
        <v>15.84</v>
      </c>
    </row>
    <row r="254" spans="1:20" x14ac:dyDescent="0.3">
      <c r="A254" s="2">
        <v>45773</v>
      </c>
      <c r="B254" t="s">
        <v>23</v>
      </c>
      <c r="C254" t="s">
        <v>276</v>
      </c>
      <c r="D254" t="s">
        <v>655</v>
      </c>
      <c r="E254" t="s">
        <v>667</v>
      </c>
      <c r="F254">
        <v>189.63</v>
      </c>
      <c r="G254">
        <v>8115</v>
      </c>
      <c r="H254">
        <v>663</v>
      </c>
      <c r="I254">
        <v>39</v>
      </c>
      <c r="J254">
        <v>31</v>
      </c>
      <c r="K254">
        <v>1255.54</v>
      </c>
      <c r="L254" t="s">
        <v>675</v>
      </c>
      <c r="M254" t="s">
        <v>677</v>
      </c>
      <c r="N254" t="s">
        <v>684</v>
      </c>
      <c r="O254" t="s">
        <v>690</v>
      </c>
      <c r="P254" t="s">
        <v>696</v>
      </c>
      <c r="Q254">
        <v>8.17</v>
      </c>
      <c r="R254">
        <v>4.68</v>
      </c>
      <c r="S254">
        <v>4.8600000000000003</v>
      </c>
      <c r="T254">
        <v>6.62</v>
      </c>
    </row>
    <row r="255" spans="1:20" x14ac:dyDescent="0.3">
      <c r="A255" s="2">
        <v>45800</v>
      </c>
      <c r="B255" t="s">
        <v>21</v>
      </c>
      <c r="C255" t="s">
        <v>277</v>
      </c>
      <c r="D255" t="s">
        <v>654</v>
      </c>
      <c r="E255" t="s">
        <v>667</v>
      </c>
      <c r="F255">
        <v>278.37</v>
      </c>
      <c r="G255">
        <v>8294</v>
      </c>
      <c r="H255">
        <v>476</v>
      </c>
      <c r="I255">
        <v>34</v>
      </c>
      <c r="J255">
        <v>9</v>
      </c>
      <c r="K255">
        <v>1405.42</v>
      </c>
      <c r="L255" t="s">
        <v>675</v>
      </c>
      <c r="M255" t="s">
        <v>677</v>
      </c>
      <c r="N255" t="s">
        <v>681</v>
      </c>
      <c r="O255" t="s">
        <v>689</v>
      </c>
      <c r="P255" t="s">
        <v>695</v>
      </c>
      <c r="Q255">
        <v>5.74</v>
      </c>
      <c r="R255">
        <v>1.89</v>
      </c>
      <c r="S255">
        <v>8.19</v>
      </c>
      <c r="T255">
        <v>5.05</v>
      </c>
    </row>
    <row r="256" spans="1:20" x14ac:dyDescent="0.3">
      <c r="A256" s="2">
        <v>45776</v>
      </c>
      <c r="B256" t="s">
        <v>23</v>
      </c>
      <c r="C256" t="s">
        <v>278</v>
      </c>
      <c r="D256" t="s">
        <v>655</v>
      </c>
      <c r="E256" t="s">
        <v>659</v>
      </c>
      <c r="F256">
        <v>118.33</v>
      </c>
      <c r="G256">
        <v>21204</v>
      </c>
      <c r="H256">
        <v>346</v>
      </c>
      <c r="I256">
        <v>19</v>
      </c>
      <c r="J256">
        <v>10</v>
      </c>
      <c r="K256">
        <v>1354.51</v>
      </c>
      <c r="L256" t="s">
        <v>673</v>
      </c>
      <c r="M256" t="s">
        <v>679</v>
      </c>
      <c r="N256" t="s">
        <v>683</v>
      </c>
      <c r="O256" t="s">
        <v>690</v>
      </c>
      <c r="P256" t="s">
        <v>695</v>
      </c>
      <c r="Q256">
        <v>1.63</v>
      </c>
      <c r="R256">
        <v>2.89</v>
      </c>
      <c r="S256">
        <v>6.23</v>
      </c>
      <c r="T256">
        <v>11.45</v>
      </c>
    </row>
    <row r="257" spans="1:20" x14ac:dyDescent="0.3">
      <c r="A257" s="2">
        <v>45796</v>
      </c>
      <c r="B257" t="s">
        <v>23</v>
      </c>
      <c r="C257" t="s">
        <v>279</v>
      </c>
      <c r="D257" t="s">
        <v>655</v>
      </c>
      <c r="E257" t="s">
        <v>665</v>
      </c>
      <c r="F257">
        <v>48.06</v>
      </c>
      <c r="G257">
        <v>19776</v>
      </c>
      <c r="H257">
        <v>1362</v>
      </c>
      <c r="I257">
        <v>40</v>
      </c>
      <c r="J257">
        <v>21</v>
      </c>
      <c r="K257">
        <v>1142.3499999999999</v>
      </c>
      <c r="L257" t="s">
        <v>672</v>
      </c>
      <c r="M257" t="s">
        <v>680</v>
      </c>
      <c r="N257" t="s">
        <v>683</v>
      </c>
      <c r="O257" t="s">
        <v>687</v>
      </c>
      <c r="P257" t="s">
        <v>695</v>
      </c>
      <c r="Q257">
        <v>6.89</v>
      </c>
      <c r="R257">
        <v>1.54</v>
      </c>
      <c r="S257">
        <v>1.2</v>
      </c>
      <c r="T257">
        <v>23.77</v>
      </c>
    </row>
    <row r="258" spans="1:20" x14ac:dyDescent="0.3">
      <c r="A258" s="2">
        <v>45775</v>
      </c>
      <c r="B258" t="s">
        <v>20</v>
      </c>
      <c r="C258" t="s">
        <v>280</v>
      </c>
      <c r="D258" t="s">
        <v>654</v>
      </c>
      <c r="E258" t="s">
        <v>662</v>
      </c>
      <c r="F258">
        <v>28.17</v>
      </c>
      <c r="G258">
        <v>13788</v>
      </c>
      <c r="H258">
        <v>987</v>
      </c>
      <c r="I258">
        <v>20</v>
      </c>
      <c r="J258">
        <v>5</v>
      </c>
      <c r="K258">
        <v>351.5</v>
      </c>
      <c r="L258" t="s">
        <v>671</v>
      </c>
      <c r="M258" t="s">
        <v>679</v>
      </c>
      <c r="N258" t="s">
        <v>681</v>
      </c>
      <c r="O258" t="s">
        <v>694</v>
      </c>
      <c r="P258" t="s">
        <v>695</v>
      </c>
      <c r="Q258">
        <v>7.16</v>
      </c>
      <c r="R258">
        <v>0.51</v>
      </c>
      <c r="S258">
        <v>1.41</v>
      </c>
      <c r="T258">
        <v>12.48</v>
      </c>
    </row>
    <row r="259" spans="1:20" x14ac:dyDescent="0.3">
      <c r="A259" s="2">
        <v>45836</v>
      </c>
      <c r="B259" t="s">
        <v>22</v>
      </c>
      <c r="C259" t="s">
        <v>227</v>
      </c>
      <c r="D259" t="s">
        <v>654</v>
      </c>
      <c r="E259" t="s">
        <v>669</v>
      </c>
      <c r="F259">
        <v>273.37</v>
      </c>
      <c r="G259">
        <v>27314</v>
      </c>
      <c r="H259">
        <v>572</v>
      </c>
      <c r="I259">
        <v>23</v>
      </c>
      <c r="J259">
        <v>5</v>
      </c>
      <c r="K259">
        <v>309.77999999999997</v>
      </c>
      <c r="L259" t="s">
        <v>673</v>
      </c>
      <c r="M259" t="s">
        <v>676</v>
      </c>
      <c r="N259" t="s">
        <v>681</v>
      </c>
      <c r="O259" t="s">
        <v>690</v>
      </c>
      <c r="P259" t="s">
        <v>698</v>
      </c>
      <c r="Q259">
        <v>2.09</v>
      </c>
      <c r="R259">
        <v>0.87</v>
      </c>
      <c r="S259">
        <v>11.89</v>
      </c>
      <c r="T259">
        <v>1.1299999999999999</v>
      </c>
    </row>
    <row r="260" spans="1:20" x14ac:dyDescent="0.3">
      <c r="A260" s="2">
        <v>45783</v>
      </c>
      <c r="B260" t="s">
        <v>24</v>
      </c>
      <c r="C260" t="s">
        <v>281</v>
      </c>
      <c r="D260" t="s">
        <v>654</v>
      </c>
      <c r="E260" t="s">
        <v>663</v>
      </c>
      <c r="F260">
        <v>163.33000000000001</v>
      </c>
      <c r="G260">
        <v>13022</v>
      </c>
      <c r="H260">
        <v>803</v>
      </c>
      <c r="I260">
        <v>16</v>
      </c>
      <c r="J260">
        <v>13</v>
      </c>
      <c r="K260">
        <v>2068.44</v>
      </c>
      <c r="L260" t="s">
        <v>675</v>
      </c>
      <c r="M260" t="s">
        <v>680</v>
      </c>
      <c r="N260" t="s">
        <v>683</v>
      </c>
      <c r="O260" t="s">
        <v>689</v>
      </c>
      <c r="P260" t="s">
        <v>695</v>
      </c>
      <c r="Q260">
        <v>6.17</v>
      </c>
      <c r="R260">
        <v>1.62</v>
      </c>
      <c r="S260">
        <v>10.210000000000001</v>
      </c>
      <c r="T260">
        <v>12.66</v>
      </c>
    </row>
    <row r="261" spans="1:20" x14ac:dyDescent="0.3">
      <c r="A261" s="2">
        <v>45786</v>
      </c>
      <c r="B261" t="s">
        <v>22</v>
      </c>
      <c r="C261" t="s">
        <v>282</v>
      </c>
      <c r="D261" t="s">
        <v>654</v>
      </c>
      <c r="E261" t="s">
        <v>667</v>
      </c>
      <c r="F261">
        <v>215.4</v>
      </c>
      <c r="G261">
        <v>8458</v>
      </c>
      <c r="H261">
        <v>592</v>
      </c>
      <c r="I261">
        <v>19</v>
      </c>
      <c r="J261">
        <v>2</v>
      </c>
      <c r="K261">
        <v>64.510000000000005</v>
      </c>
      <c r="L261" t="s">
        <v>671</v>
      </c>
      <c r="M261" t="s">
        <v>677</v>
      </c>
      <c r="N261" t="s">
        <v>681</v>
      </c>
      <c r="O261" t="s">
        <v>686</v>
      </c>
      <c r="P261" t="s">
        <v>698</v>
      </c>
      <c r="Q261">
        <v>7</v>
      </c>
      <c r="R261">
        <v>0.34</v>
      </c>
      <c r="S261">
        <v>11.34</v>
      </c>
      <c r="T261">
        <v>0.3</v>
      </c>
    </row>
    <row r="262" spans="1:20" x14ac:dyDescent="0.3">
      <c r="A262" s="2">
        <v>45807</v>
      </c>
      <c r="B262" t="s">
        <v>22</v>
      </c>
      <c r="C262" t="s">
        <v>283</v>
      </c>
      <c r="D262" t="s">
        <v>655</v>
      </c>
      <c r="E262" t="s">
        <v>665</v>
      </c>
      <c r="F262">
        <v>69.05</v>
      </c>
      <c r="G262">
        <v>11783</v>
      </c>
      <c r="H262">
        <v>531</v>
      </c>
      <c r="I262">
        <v>25</v>
      </c>
      <c r="J262">
        <v>7</v>
      </c>
      <c r="K262">
        <v>899.36</v>
      </c>
      <c r="L262" t="s">
        <v>671</v>
      </c>
      <c r="M262" t="s">
        <v>680</v>
      </c>
      <c r="N262" t="s">
        <v>682</v>
      </c>
      <c r="O262" t="s">
        <v>686</v>
      </c>
      <c r="P262" t="s">
        <v>696</v>
      </c>
      <c r="Q262">
        <v>4.51</v>
      </c>
      <c r="R262">
        <v>1.32</v>
      </c>
      <c r="S262">
        <v>2.76</v>
      </c>
      <c r="T262">
        <v>13.02</v>
      </c>
    </row>
    <row r="263" spans="1:20" x14ac:dyDescent="0.3">
      <c r="A263" s="2">
        <v>45795</v>
      </c>
      <c r="B263" t="s">
        <v>24</v>
      </c>
      <c r="C263" t="s">
        <v>284</v>
      </c>
      <c r="D263" t="s">
        <v>655</v>
      </c>
      <c r="E263" t="s">
        <v>667</v>
      </c>
      <c r="F263">
        <v>32.32</v>
      </c>
      <c r="G263">
        <v>18654</v>
      </c>
      <c r="H263">
        <v>205</v>
      </c>
      <c r="I263">
        <v>12</v>
      </c>
      <c r="J263">
        <v>11</v>
      </c>
      <c r="K263">
        <v>866.39</v>
      </c>
      <c r="L263" t="s">
        <v>674</v>
      </c>
      <c r="M263" t="s">
        <v>677</v>
      </c>
      <c r="N263" t="s">
        <v>681</v>
      </c>
      <c r="O263" t="s">
        <v>692</v>
      </c>
      <c r="P263" t="s">
        <v>697</v>
      </c>
      <c r="Q263">
        <v>1.1000000000000001</v>
      </c>
      <c r="R263">
        <v>5.37</v>
      </c>
      <c r="S263">
        <v>2.69</v>
      </c>
      <c r="T263">
        <v>26.81</v>
      </c>
    </row>
    <row r="264" spans="1:20" x14ac:dyDescent="0.3">
      <c r="A264" s="2">
        <v>45753</v>
      </c>
      <c r="B264" t="s">
        <v>21</v>
      </c>
      <c r="C264" t="s">
        <v>285</v>
      </c>
      <c r="D264" t="s">
        <v>654</v>
      </c>
      <c r="E264" t="s">
        <v>660</v>
      </c>
      <c r="F264">
        <v>176.51</v>
      </c>
      <c r="G264">
        <v>27350</v>
      </c>
      <c r="H264">
        <v>373</v>
      </c>
      <c r="I264">
        <v>18</v>
      </c>
      <c r="J264">
        <v>9</v>
      </c>
      <c r="K264">
        <v>714.97</v>
      </c>
      <c r="L264" t="s">
        <v>675</v>
      </c>
      <c r="M264" t="s">
        <v>678</v>
      </c>
      <c r="N264" t="s">
        <v>681</v>
      </c>
      <c r="O264" t="s">
        <v>691</v>
      </c>
      <c r="P264" t="s">
        <v>698</v>
      </c>
      <c r="Q264">
        <v>1.36</v>
      </c>
      <c r="R264">
        <v>2.41</v>
      </c>
      <c r="S264">
        <v>9.81</v>
      </c>
      <c r="T264">
        <v>4.05</v>
      </c>
    </row>
    <row r="265" spans="1:20" x14ac:dyDescent="0.3">
      <c r="A265" s="2">
        <v>45805</v>
      </c>
      <c r="B265" t="s">
        <v>20</v>
      </c>
      <c r="C265" t="s">
        <v>286</v>
      </c>
      <c r="D265" t="s">
        <v>655</v>
      </c>
      <c r="E265" t="s">
        <v>662</v>
      </c>
      <c r="F265">
        <v>68.27</v>
      </c>
      <c r="G265">
        <v>9779</v>
      </c>
      <c r="H265">
        <v>777</v>
      </c>
      <c r="I265">
        <v>45</v>
      </c>
      <c r="J265">
        <v>13</v>
      </c>
      <c r="K265">
        <v>1217.43</v>
      </c>
      <c r="L265" t="s">
        <v>673</v>
      </c>
      <c r="M265" t="s">
        <v>679</v>
      </c>
      <c r="N265" t="s">
        <v>681</v>
      </c>
      <c r="O265" t="s">
        <v>694</v>
      </c>
      <c r="P265" t="s">
        <v>695</v>
      </c>
      <c r="Q265">
        <v>7.95</v>
      </c>
      <c r="R265">
        <v>1.67</v>
      </c>
      <c r="S265">
        <v>1.52</v>
      </c>
      <c r="T265">
        <v>17.829999999999998</v>
      </c>
    </row>
    <row r="266" spans="1:20" x14ac:dyDescent="0.3">
      <c r="A266" s="2">
        <v>45826</v>
      </c>
      <c r="B266" t="s">
        <v>20</v>
      </c>
      <c r="C266" t="s">
        <v>287</v>
      </c>
      <c r="D266" t="s">
        <v>654</v>
      </c>
      <c r="E266" t="s">
        <v>670</v>
      </c>
      <c r="F266">
        <v>268.85000000000002</v>
      </c>
      <c r="G266">
        <v>24963</v>
      </c>
      <c r="H266">
        <v>87</v>
      </c>
      <c r="I266">
        <v>41</v>
      </c>
      <c r="J266">
        <v>20</v>
      </c>
      <c r="K266">
        <v>3516.94</v>
      </c>
      <c r="L266" t="s">
        <v>671</v>
      </c>
      <c r="M266" t="s">
        <v>679</v>
      </c>
      <c r="N266" t="s">
        <v>682</v>
      </c>
      <c r="O266" t="s">
        <v>687</v>
      </c>
      <c r="P266" t="s">
        <v>699</v>
      </c>
      <c r="Q266">
        <v>0.35</v>
      </c>
      <c r="R266">
        <v>22.99</v>
      </c>
      <c r="S266">
        <v>6.56</v>
      </c>
      <c r="T266">
        <v>13.08</v>
      </c>
    </row>
    <row r="267" spans="1:20" x14ac:dyDescent="0.3">
      <c r="A267" s="2">
        <v>45812</v>
      </c>
      <c r="B267" t="s">
        <v>22</v>
      </c>
      <c r="C267" t="s">
        <v>288</v>
      </c>
      <c r="D267" t="s">
        <v>654</v>
      </c>
      <c r="E267" t="s">
        <v>663</v>
      </c>
      <c r="F267">
        <v>29.93</v>
      </c>
      <c r="G267">
        <v>11277</v>
      </c>
      <c r="H267">
        <v>830</v>
      </c>
      <c r="I267">
        <v>21</v>
      </c>
      <c r="J267">
        <v>19</v>
      </c>
      <c r="K267">
        <v>758.2</v>
      </c>
      <c r="L267" t="s">
        <v>675</v>
      </c>
      <c r="M267" t="s">
        <v>680</v>
      </c>
      <c r="N267" t="s">
        <v>682</v>
      </c>
      <c r="O267" t="s">
        <v>689</v>
      </c>
      <c r="P267" t="s">
        <v>699</v>
      </c>
      <c r="Q267">
        <v>7.36</v>
      </c>
      <c r="R267">
        <v>2.29</v>
      </c>
      <c r="S267">
        <v>1.43</v>
      </c>
      <c r="T267">
        <v>25.33</v>
      </c>
    </row>
    <row r="268" spans="1:20" x14ac:dyDescent="0.3">
      <c r="A268" s="2">
        <v>45824</v>
      </c>
      <c r="B268" t="s">
        <v>20</v>
      </c>
      <c r="C268" t="s">
        <v>289</v>
      </c>
      <c r="D268" t="s">
        <v>654</v>
      </c>
      <c r="E268" t="s">
        <v>666</v>
      </c>
      <c r="F268">
        <v>89.72</v>
      </c>
      <c r="G268">
        <v>23749</v>
      </c>
      <c r="H268">
        <v>2212</v>
      </c>
      <c r="I268">
        <v>32</v>
      </c>
      <c r="J268">
        <v>1</v>
      </c>
      <c r="K268">
        <v>73.59</v>
      </c>
      <c r="L268" t="s">
        <v>673</v>
      </c>
      <c r="M268" t="s">
        <v>676</v>
      </c>
      <c r="N268" t="s">
        <v>681</v>
      </c>
      <c r="O268" t="s">
        <v>692</v>
      </c>
      <c r="P268" t="s">
        <v>695</v>
      </c>
      <c r="Q268">
        <v>9.31</v>
      </c>
      <c r="R268">
        <v>0.05</v>
      </c>
      <c r="S268">
        <v>2.8</v>
      </c>
      <c r="T268">
        <v>0.82</v>
      </c>
    </row>
    <row r="269" spans="1:20" x14ac:dyDescent="0.3">
      <c r="A269" s="2">
        <v>45770</v>
      </c>
      <c r="B269" t="s">
        <v>20</v>
      </c>
      <c r="C269" t="s">
        <v>290</v>
      </c>
      <c r="D269" t="s">
        <v>655</v>
      </c>
      <c r="E269" t="s">
        <v>665</v>
      </c>
      <c r="F269">
        <v>63.55</v>
      </c>
      <c r="G269">
        <v>18550</v>
      </c>
      <c r="H269">
        <v>827</v>
      </c>
      <c r="I269">
        <v>42</v>
      </c>
      <c r="J269">
        <v>14</v>
      </c>
      <c r="K269">
        <v>1285.47</v>
      </c>
      <c r="L269" t="s">
        <v>671</v>
      </c>
      <c r="M269" t="s">
        <v>680</v>
      </c>
      <c r="N269" t="s">
        <v>684</v>
      </c>
      <c r="O269" t="s">
        <v>687</v>
      </c>
      <c r="P269" t="s">
        <v>697</v>
      </c>
      <c r="Q269">
        <v>4.46</v>
      </c>
      <c r="R269">
        <v>1.69</v>
      </c>
      <c r="S269">
        <v>1.51</v>
      </c>
      <c r="T269">
        <v>20.23</v>
      </c>
    </row>
    <row r="270" spans="1:20" x14ac:dyDescent="0.3">
      <c r="A270" s="2">
        <v>45829</v>
      </c>
      <c r="B270" t="s">
        <v>23</v>
      </c>
      <c r="C270" t="s">
        <v>130</v>
      </c>
      <c r="D270" t="s">
        <v>654</v>
      </c>
      <c r="E270" t="s">
        <v>662</v>
      </c>
      <c r="F270">
        <v>79.55</v>
      </c>
      <c r="G270">
        <v>26450</v>
      </c>
      <c r="H270">
        <v>668</v>
      </c>
      <c r="I270">
        <v>12</v>
      </c>
      <c r="J270">
        <v>0</v>
      </c>
      <c r="K270">
        <v>0</v>
      </c>
      <c r="L270" t="s">
        <v>672</v>
      </c>
      <c r="M270" t="s">
        <v>679</v>
      </c>
      <c r="N270" t="s">
        <v>681</v>
      </c>
      <c r="O270" t="s">
        <v>692</v>
      </c>
      <c r="P270" t="s">
        <v>699</v>
      </c>
      <c r="Q270">
        <v>2.5299999999999998</v>
      </c>
      <c r="R270">
        <v>0</v>
      </c>
      <c r="S270">
        <v>6.63</v>
      </c>
      <c r="T270">
        <v>0</v>
      </c>
    </row>
    <row r="271" spans="1:20" x14ac:dyDescent="0.3">
      <c r="A271" s="2">
        <v>45820</v>
      </c>
      <c r="B271" t="s">
        <v>23</v>
      </c>
      <c r="C271" t="s">
        <v>291</v>
      </c>
      <c r="D271" t="s">
        <v>654</v>
      </c>
      <c r="E271" t="s">
        <v>667</v>
      </c>
      <c r="F271">
        <v>104.91</v>
      </c>
      <c r="G271">
        <v>12799</v>
      </c>
      <c r="H271">
        <v>577</v>
      </c>
      <c r="I271">
        <v>45</v>
      </c>
      <c r="J271">
        <v>3</v>
      </c>
      <c r="K271">
        <v>544.27</v>
      </c>
      <c r="L271" t="s">
        <v>673</v>
      </c>
      <c r="M271" t="s">
        <v>677</v>
      </c>
      <c r="N271" t="s">
        <v>682</v>
      </c>
      <c r="O271" t="s">
        <v>694</v>
      </c>
      <c r="P271" t="s">
        <v>697</v>
      </c>
      <c r="Q271">
        <v>4.51</v>
      </c>
      <c r="R271">
        <v>0.52</v>
      </c>
      <c r="S271">
        <v>2.33</v>
      </c>
      <c r="T271">
        <v>5.19</v>
      </c>
    </row>
    <row r="272" spans="1:20" x14ac:dyDescent="0.3">
      <c r="A272" s="2">
        <v>45837</v>
      </c>
      <c r="B272" t="s">
        <v>21</v>
      </c>
      <c r="C272" t="s">
        <v>292</v>
      </c>
      <c r="D272" t="s">
        <v>654</v>
      </c>
      <c r="E272" t="s">
        <v>668</v>
      </c>
      <c r="F272">
        <v>77.27</v>
      </c>
      <c r="G272">
        <v>5415</v>
      </c>
      <c r="H272">
        <v>356</v>
      </c>
      <c r="I272">
        <v>28</v>
      </c>
      <c r="J272">
        <v>26</v>
      </c>
      <c r="K272">
        <v>2919.38</v>
      </c>
      <c r="L272" t="s">
        <v>673</v>
      </c>
      <c r="M272" t="s">
        <v>680</v>
      </c>
      <c r="N272" t="s">
        <v>682</v>
      </c>
      <c r="O272" t="s">
        <v>689</v>
      </c>
      <c r="P272" t="s">
        <v>696</v>
      </c>
      <c r="Q272">
        <v>6.57</v>
      </c>
      <c r="R272">
        <v>7.3</v>
      </c>
      <c r="S272">
        <v>2.76</v>
      </c>
      <c r="T272">
        <v>37.78</v>
      </c>
    </row>
    <row r="273" spans="1:20" x14ac:dyDescent="0.3">
      <c r="A273" s="2">
        <v>45776</v>
      </c>
      <c r="B273" t="s">
        <v>24</v>
      </c>
      <c r="C273" t="s">
        <v>293</v>
      </c>
      <c r="D273" t="s">
        <v>654</v>
      </c>
      <c r="E273" t="s">
        <v>669</v>
      </c>
      <c r="F273">
        <v>168.4</v>
      </c>
      <c r="G273">
        <v>4509</v>
      </c>
      <c r="H273">
        <v>185</v>
      </c>
      <c r="I273">
        <v>28</v>
      </c>
      <c r="J273">
        <v>19</v>
      </c>
      <c r="K273">
        <v>2662.55</v>
      </c>
      <c r="L273" t="s">
        <v>671</v>
      </c>
      <c r="M273" t="s">
        <v>676</v>
      </c>
      <c r="N273" t="s">
        <v>682</v>
      </c>
      <c r="O273" t="s">
        <v>690</v>
      </c>
      <c r="P273" t="s">
        <v>698</v>
      </c>
      <c r="Q273">
        <v>4.0999999999999996</v>
      </c>
      <c r="R273">
        <v>10.27</v>
      </c>
      <c r="S273">
        <v>6.01</v>
      </c>
      <c r="T273">
        <v>15.81</v>
      </c>
    </row>
    <row r="274" spans="1:20" x14ac:dyDescent="0.3">
      <c r="A274" s="2">
        <v>45779</v>
      </c>
      <c r="B274" t="s">
        <v>21</v>
      </c>
      <c r="C274" t="s">
        <v>294</v>
      </c>
      <c r="D274" t="s">
        <v>654</v>
      </c>
      <c r="E274" t="s">
        <v>661</v>
      </c>
      <c r="F274">
        <v>73.819999999999993</v>
      </c>
      <c r="G274">
        <v>10561</v>
      </c>
      <c r="H274">
        <v>657</v>
      </c>
      <c r="I274">
        <v>50</v>
      </c>
      <c r="J274">
        <v>16</v>
      </c>
      <c r="K274">
        <v>2392.09</v>
      </c>
      <c r="L274" t="s">
        <v>673</v>
      </c>
      <c r="M274" t="s">
        <v>677</v>
      </c>
      <c r="N274" t="s">
        <v>683</v>
      </c>
      <c r="O274" t="s">
        <v>691</v>
      </c>
      <c r="P274" t="s">
        <v>698</v>
      </c>
      <c r="Q274">
        <v>6.22</v>
      </c>
      <c r="R274">
        <v>2.44</v>
      </c>
      <c r="S274">
        <v>1.48</v>
      </c>
      <c r="T274">
        <v>32.4</v>
      </c>
    </row>
    <row r="275" spans="1:20" x14ac:dyDescent="0.3">
      <c r="A275" s="2">
        <v>45824</v>
      </c>
      <c r="B275" t="s">
        <v>24</v>
      </c>
      <c r="C275" t="s">
        <v>295</v>
      </c>
      <c r="D275" t="s">
        <v>654</v>
      </c>
      <c r="E275" t="s">
        <v>665</v>
      </c>
      <c r="F275">
        <v>210.41</v>
      </c>
      <c r="G275">
        <v>21474</v>
      </c>
      <c r="H275">
        <v>96</v>
      </c>
      <c r="I275">
        <v>18</v>
      </c>
      <c r="J275">
        <v>2</v>
      </c>
      <c r="K275">
        <v>211.51</v>
      </c>
      <c r="L275" t="s">
        <v>674</v>
      </c>
      <c r="M275" t="s">
        <v>680</v>
      </c>
      <c r="N275" t="s">
        <v>684</v>
      </c>
      <c r="O275" t="s">
        <v>690</v>
      </c>
      <c r="P275" t="s">
        <v>697</v>
      </c>
      <c r="Q275">
        <v>0.45</v>
      </c>
      <c r="R275">
        <v>2.08</v>
      </c>
      <c r="S275">
        <v>11.69</v>
      </c>
      <c r="T275">
        <v>1.01</v>
      </c>
    </row>
    <row r="276" spans="1:20" x14ac:dyDescent="0.3">
      <c r="A276" s="2">
        <v>45809</v>
      </c>
      <c r="B276" t="s">
        <v>24</v>
      </c>
      <c r="C276" t="s">
        <v>296</v>
      </c>
      <c r="D276" t="s">
        <v>655</v>
      </c>
      <c r="E276" t="s">
        <v>660</v>
      </c>
      <c r="F276">
        <v>105.62</v>
      </c>
      <c r="G276">
        <v>3293</v>
      </c>
      <c r="H276">
        <v>327</v>
      </c>
      <c r="I276">
        <v>10</v>
      </c>
      <c r="J276">
        <v>2</v>
      </c>
      <c r="K276">
        <v>155.41</v>
      </c>
      <c r="L276" t="s">
        <v>674</v>
      </c>
      <c r="M276" t="s">
        <v>678</v>
      </c>
      <c r="N276" t="s">
        <v>681</v>
      </c>
      <c r="O276" t="s">
        <v>688</v>
      </c>
      <c r="P276" t="s">
        <v>695</v>
      </c>
      <c r="Q276">
        <v>9.93</v>
      </c>
      <c r="R276">
        <v>0.61</v>
      </c>
      <c r="S276">
        <v>10.56</v>
      </c>
      <c r="T276">
        <v>1.47</v>
      </c>
    </row>
    <row r="277" spans="1:20" x14ac:dyDescent="0.3">
      <c r="A277" s="2">
        <v>45785</v>
      </c>
      <c r="B277" t="s">
        <v>22</v>
      </c>
      <c r="C277" t="s">
        <v>297</v>
      </c>
      <c r="D277" t="s">
        <v>655</v>
      </c>
      <c r="E277" t="s">
        <v>658</v>
      </c>
      <c r="F277">
        <v>26.87</v>
      </c>
      <c r="G277">
        <v>9969</v>
      </c>
      <c r="H277">
        <v>104</v>
      </c>
      <c r="I277">
        <v>32</v>
      </c>
      <c r="J277">
        <v>19</v>
      </c>
      <c r="K277">
        <v>2063.2399999999998</v>
      </c>
      <c r="L277" t="s">
        <v>673</v>
      </c>
      <c r="M277" t="s">
        <v>678</v>
      </c>
      <c r="N277" t="s">
        <v>681</v>
      </c>
      <c r="O277" t="s">
        <v>687</v>
      </c>
      <c r="P277" t="s">
        <v>699</v>
      </c>
      <c r="Q277">
        <v>1.04</v>
      </c>
      <c r="R277">
        <v>18.27</v>
      </c>
      <c r="S277">
        <v>0.84</v>
      </c>
      <c r="T277">
        <v>76.790000000000006</v>
      </c>
    </row>
    <row r="278" spans="1:20" x14ac:dyDescent="0.3">
      <c r="A278" s="2">
        <v>45835</v>
      </c>
      <c r="B278" t="s">
        <v>22</v>
      </c>
      <c r="C278" t="s">
        <v>298</v>
      </c>
      <c r="D278" t="s">
        <v>655</v>
      </c>
      <c r="E278" t="s">
        <v>670</v>
      </c>
      <c r="F278">
        <v>21.68</v>
      </c>
      <c r="G278">
        <v>7416</v>
      </c>
      <c r="H278">
        <v>357</v>
      </c>
      <c r="I278">
        <v>22</v>
      </c>
      <c r="J278">
        <v>3</v>
      </c>
      <c r="K278">
        <v>541.49</v>
      </c>
      <c r="L278" t="s">
        <v>671</v>
      </c>
      <c r="M278" t="s">
        <v>679</v>
      </c>
      <c r="N278" t="s">
        <v>681</v>
      </c>
      <c r="O278" t="s">
        <v>685</v>
      </c>
      <c r="P278" t="s">
        <v>698</v>
      </c>
      <c r="Q278">
        <v>4.8099999999999996</v>
      </c>
      <c r="R278">
        <v>0.84</v>
      </c>
      <c r="S278">
        <v>0.99</v>
      </c>
      <c r="T278">
        <v>24.98</v>
      </c>
    </row>
    <row r="279" spans="1:20" x14ac:dyDescent="0.3">
      <c r="A279" s="2">
        <v>45796</v>
      </c>
      <c r="B279" t="s">
        <v>20</v>
      </c>
      <c r="C279" t="s">
        <v>299</v>
      </c>
      <c r="D279" t="s">
        <v>654</v>
      </c>
      <c r="E279" t="s">
        <v>668</v>
      </c>
      <c r="F279">
        <v>159.47999999999999</v>
      </c>
      <c r="G279">
        <v>16696</v>
      </c>
      <c r="H279">
        <v>1283</v>
      </c>
      <c r="I279">
        <v>38</v>
      </c>
      <c r="J279">
        <v>1</v>
      </c>
      <c r="K279">
        <v>145.94999999999999</v>
      </c>
      <c r="L279" t="s">
        <v>674</v>
      </c>
      <c r="M279" t="s">
        <v>680</v>
      </c>
      <c r="N279" t="s">
        <v>684</v>
      </c>
      <c r="O279" t="s">
        <v>690</v>
      </c>
      <c r="P279" t="s">
        <v>696</v>
      </c>
      <c r="Q279">
        <v>7.68</v>
      </c>
      <c r="R279">
        <v>0.08</v>
      </c>
      <c r="S279">
        <v>4.2</v>
      </c>
      <c r="T279">
        <v>0.92</v>
      </c>
    </row>
    <row r="280" spans="1:20" x14ac:dyDescent="0.3">
      <c r="A280" s="2">
        <v>45781</v>
      </c>
      <c r="B280" t="s">
        <v>24</v>
      </c>
      <c r="C280" t="s">
        <v>300</v>
      </c>
      <c r="D280" t="s">
        <v>654</v>
      </c>
      <c r="E280" t="s">
        <v>662</v>
      </c>
      <c r="F280">
        <v>256.48</v>
      </c>
      <c r="G280">
        <v>9760</v>
      </c>
      <c r="H280">
        <v>233</v>
      </c>
      <c r="I280">
        <v>49</v>
      </c>
      <c r="J280">
        <v>27</v>
      </c>
      <c r="K280">
        <v>5261.75</v>
      </c>
      <c r="L280" t="s">
        <v>674</v>
      </c>
      <c r="M280" t="s">
        <v>679</v>
      </c>
      <c r="N280" t="s">
        <v>683</v>
      </c>
      <c r="O280" t="s">
        <v>694</v>
      </c>
      <c r="P280" t="s">
        <v>696</v>
      </c>
      <c r="Q280">
        <v>2.39</v>
      </c>
      <c r="R280">
        <v>11.59</v>
      </c>
      <c r="S280">
        <v>5.23</v>
      </c>
      <c r="T280">
        <v>20.52</v>
      </c>
    </row>
    <row r="281" spans="1:20" x14ac:dyDescent="0.3">
      <c r="A281" s="2">
        <v>45769</v>
      </c>
      <c r="B281" t="s">
        <v>23</v>
      </c>
      <c r="C281" t="s">
        <v>301</v>
      </c>
      <c r="D281" t="s">
        <v>655</v>
      </c>
      <c r="E281" t="s">
        <v>669</v>
      </c>
      <c r="F281">
        <v>239.5</v>
      </c>
      <c r="G281">
        <v>10242</v>
      </c>
      <c r="H281">
        <v>829</v>
      </c>
      <c r="I281">
        <v>22</v>
      </c>
      <c r="J281">
        <v>10</v>
      </c>
      <c r="K281">
        <v>1206.58</v>
      </c>
      <c r="L281" t="s">
        <v>672</v>
      </c>
      <c r="M281" t="s">
        <v>676</v>
      </c>
      <c r="N281" t="s">
        <v>683</v>
      </c>
      <c r="O281" t="s">
        <v>688</v>
      </c>
      <c r="P281" t="s">
        <v>697</v>
      </c>
      <c r="Q281">
        <v>8.09</v>
      </c>
      <c r="R281">
        <v>1.21</v>
      </c>
      <c r="S281">
        <v>10.89</v>
      </c>
      <c r="T281">
        <v>5.04</v>
      </c>
    </row>
    <row r="282" spans="1:20" x14ac:dyDescent="0.3">
      <c r="A282" s="2">
        <v>45771</v>
      </c>
      <c r="B282" t="s">
        <v>20</v>
      </c>
      <c r="C282" t="s">
        <v>302</v>
      </c>
      <c r="D282" t="s">
        <v>655</v>
      </c>
      <c r="E282" t="s">
        <v>664</v>
      </c>
      <c r="F282">
        <v>238.12</v>
      </c>
      <c r="G282">
        <v>3034</v>
      </c>
      <c r="H282">
        <v>243</v>
      </c>
      <c r="I282">
        <v>20</v>
      </c>
      <c r="J282">
        <v>0</v>
      </c>
      <c r="K282">
        <v>0</v>
      </c>
      <c r="L282" t="s">
        <v>671</v>
      </c>
      <c r="M282" t="s">
        <v>678</v>
      </c>
      <c r="N282" t="s">
        <v>684</v>
      </c>
      <c r="O282" t="s">
        <v>687</v>
      </c>
      <c r="P282" t="s">
        <v>697</v>
      </c>
      <c r="Q282">
        <v>8.01</v>
      </c>
      <c r="R282">
        <v>0</v>
      </c>
      <c r="S282">
        <v>11.91</v>
      </c>
      <c r="T282">
        <v>0</v>
      </c>
    </row>
    <row r="283" spans="1:20" x14ac:dyDescent="0.3">
      <c r="A283" s="2">
        <v>45828</v>
      </c>
      <c r="B283" t="s">
        <v>20</v>
      </c>
      <c r="C283" t="s">
        <v>303</v>
      </c>
      <c r="D283" t="s">
        <v>654</v>
      </c>
      <c r="E283" t="s">
        <v>670</v>
      </c>
      <c r="F283">
        <v>158.91999999999999</v>
      </c>
      <c r="G283">
        <v>8158</v>
      </c>
      <c r="H283">
        <v>384</v>
      </c>
      <c r="I283">
        <v>46</v>
      </c>
      <c r="J283">
        <v>37</v>
      </c>
      <c r="K283">
        <v>3011.73</v>
      </c>
      <c r="L283" t="s">
        <v>671</v>
      </c>
      <c r="M283" t="s">
        <v>679</v>
      </c>
      <c r="N283" t="s">
        <v>682</v>
      </c>
      <c r="O283" t="s">
        <v>687</v>
      </c>
      <c r="P283" t="s">
        <v>696</v>
      </c>
      <c r="Q283">
        <v>4.71</v>
      </c>
      <c r="R283">
        <v>9.64</v>
      </c>
      <c r="S283">
        <v>3.45</v>
      </c>
      <c r="T283">
        <v>18.95</v>
      </c>
    </row>
    <row r="284" spans="1:20" x14ac:dyDescent="0.3">
      <c r="A284" s="2">
        <v>45776</v>
      </c>
      <c r="B284" t="s">
        <v>22</v>
      </c>
      <c r="C284" t="s">
        <v>304</v>
      </c>
      <c r="D284" t="s">
        <v>654</v>
      </c>
      <c r="E284" t="s">
        <v>668</v>
      </c>
      <c r="F284">
        <v>102.42</v>
      </c>
      <c r="G284">
        <v>15322</v>
      </c>
      <c r="H284">
        <v>900</v>
      </c>
      <c r="I284">
        <v>17</v>
      </c>
      <c r="J284">
        <v>17</v>
      </c>
      <c r="K284">
        <v>3384.85</v>
      </c>
      <c r="L284" t="s">
        <v>672</v>
      </c>
      <c r="M284" t="s">
        <v>680</v>
      </c>
      <c r="N284" t="s">
        <v>684</v>
      </c>
      <c r="O284" t="s">
        <v>690</v>
      </c>
      <c r="P284" t="s">
        <v>699</v>
      </c>
      <c r="Q284">
        <v>5.87</v>
      </c>
      <c r="R284">
        <v>1.89</v>
      </c>
      <c r="S284">
        <v>6.02</v>
      </c>
      <c r="T284">
        <v>33.049999999999997</v>
      </c>
    </row>
    <row r="285" spans="1:20" x14ac:dyDescent="0.3">
      <c r="A285" s="2">
        <v>45762</v>
      </c>
      <c r="B285" t="s">
        <v>21</v>
      </c>
      <c r="C285" t="s">
        <v>305</v>
      </c>
      <c r="D285" t="s">
        <v>655</v>
      </c>
      <c r="E285" t="s">
        <v>658</v>
      </c>
      <c r="F285">
        <v>139.44999999999999</v>
      </c>
      <c r="G285">
        <v>21037</v>
      </c>
      <c r="H285">
        <v>879</v>
      </c>
      <c r="I285">
        <v>30</v>
      </c>
      <c r="J285">
        <v>25</v>
      </c>
      <c r="K285">
        <v>3387.96</v>
      </c>
      <c r="L285" t="s">
        <v>672</v>
      </c>
      <c r="M285" t="s">
        <v>678</v>
      </c>
      <c r="N285" t="s">
        <v>684</v>
      </c>
      <c r="O285" t="s">
        <v>685</v>
      </c>
      <c r="P285" t="s">
        <v>695</v>
      </c>
      <c r="Q285">
        <v>4.18</v>
      </c>
      <c r="R285">
        <v>2.84</v>
      </c>
      <c r="S285">
        <v>4.6500000000000004</v>
      </c>
      <c r="T285">
        <v>24.3</v>
      </c>
    </row>
    <row r="286" spans="1:20" x14ac:dyDescent="0.3">
      <c r="A286" s="2">
        <v>45772</v>
      </c>
      <c r="B286" t="s">
        <v>24</v>
      </c>
      <c r="C286" t="s">
        <v>306</v>
      </c>
      <c r="D286" t="s">
        <v>655</v>
      </c>
      <c r="E286" t="s">
        <v>660</v>
      </c>
      <c r="F286">
        <v>207.88</v>
      </c>
      <c r="G286">
        <v>2191</v>
      </c>
      <c r="H286">
        <v>185</v>
      </c>
      <c r="I286">
        <v>37</v>
      </c>
      <c r="J286">
        <v>11</v>
      </c>
      <c r="K286">
        <v>1169.1400000000001</v>
      </c>
      <c r="L286" t="s">
        <v>673</v>
      </c>
      <c r="M286" t="s">
        <v>678</v>
      </c>
      <c r="N286" t="s">
        <v>681</v>
      </c>
      <c r="O286" t="s">
        <v>692</v>
      </c>
      <c r="P286" t="s">
        <v>699</v>
      </c>
      <c r="Q286">
        <v>8.44</v>
      </c>
      <c r="R286">
        <v>5.95</v>
      </c>
      <c r="S286">
        <v>5.62</v>
      </c>
      <c r="T286">
        <v>5.62</v>
      </c>
    </row>
    <row r="287" spans="1:20" x14ac:dyDescent="0.3">
      <c r="A287" s="2">
        <v>45775</v>
      </c>
      <c r="B287" t="s">
        <v>22</v>
      </c>
      <c r="C287" t="s">
        <v>307</v>
      </c>
      <c r="D287" t="s">
        <v>654</v>
      </c>
      <c r="E287" t="s">
        <v>668</v>
      </c>
      <c r="F287">
        <v>154.88999999999999</v>
      </c>
      <c r="G287">
        <v>3785</v>
      </c>
      <c r="H287">
        <v>322</v>
      </c>
      <c r="I287">
        <v>27</v>
      </c>
      <c r="J287">
        <v>17</v>
      </c>
      <c r="K287">
        <v>3090.7</v>
      </c>
      <c r="L287" t="s">
        <v>671</v>
      </c>
      <c r="M287" t="s">
        <v>680</v>
      </c>
      <c r="N287" t="s">
        <v>682</v>
      </c>
      <c r="O287" t="s">
        <v>692</v>
      </c>
      <c r="P287" t="s">
        <v>698</v>
      </c>
      <c r="Q287">
        <v>8.51</v>
      </c>
      <c r="R287">
        <v>5.28</v>
      </c>
      <c r="S287">
        <v>5.74</v>
      </c>
      <c r="T287">
        <v>19.95</v>
      </c>
    </row>
    <row r="288" spans="1:20" x14ac:dyDescent="0.3">
      <c r="A288" s="2">
        <v>45793</v>
      </c>
      <c r="B288" t="s">
        <v>21</v>
      </c>
      <c r="C288" t="s">
        <v>308</v>
      </c>
      <c r="D288" t="s">
        <v>655</v>
      </c>
      <c r="E288" t="s">
        <v>665</v>
      </c>
      <c r="F288">
        <v>180.36</v>
      </c>
      <c r="G288">
        <v>9031</v>
      </c>
      <c r="H288">
        <v>575</v>
      </c>
      <c r="I288">
        <v>31</v>
      </c>
      <c r="J288">
        <v>12</v>
      </c>
      <c r="K288">
        <v>1734.24</v>
      </c>
      <c r="L288" t="s">
        <v>671</v>
      </c>
      <c r="M288" t="s">
        <v>680</v>
      </c>
      <c r="N288" t="s">
        <v>684</v>
      </c>
      <c r="O288" t="s">
        <v>686</v>
      </c>
      <c r="P288" t="s">
        <v>696</v>
      </c>
      <c r="Q288">
        <v>6.37</v>
      </c>
      <c r="R288">
        <v>2.09</v>
      </c>
      <c r="S288">
        <v>5.82</v>
      </c>
      <c r="T288">
        <v>9.6199999999999992</v>
      </c>
    </row>
    <row r="289" spans="1:20" x14ac:dyDescent="0.3">
      <c r="A289" s="2">
        <v>45833</v>
      </c>
      <c r="B289" t="s">
        <v>20</v>
      </c>
      <c r="C289" t="s">
        <v>309</v>
      </c>
      <c r="D289" t="s">
        <v>655</v>
      </c>
      <c r="E289" t="s">
        <v>660</v>
      </c>
      <c r="F289">
        <v>65.260000000000005</v>
      </c>
      <c r="G289">
        <v>9951</v>
      </c>
      <c r="H289">
        <v>614</v>
      </c>
      <c r="I289">
        <v>28</v>
      </c>
      <c r="J289">
        <v>15</v>
      </c>
      <c r="K289">
        <v>1803.97</v>
      </c>
      <c r="L289" t="s">
        <v>675</v>
      </c>
      <c r="M289" t="s">
        <v>678</v>
      </c>
      <c r="N289" t="s">
        <v>684</v>
      </c>
      <c r="O289" t="s">
        <v>692</v>
      </c>
      <c r="P289" t="s">
        <v>695</v>
      </c>
      <c r="Q289">
        <v>6.17</v>
      </c>
      <c r="R289">
        <v>2.44</v>
      </c>
      <c r="S289">
        <v>2.33</v>
      </c>
      <c r="T289">
        <v>27.64</v>
      </c>
    </row>
    <row r="290" spans="1:20" x14ac:dyDescent="0.3">
      <c r="A290" s="2">
        <v>45824</v>
      </c>
      <c r="B290" t="s">
        <v>21</v>
      </c>
      <c r="C290" t="s">
        <v>310</v>
      </c>
      <c r="D290" t="s">
        <v>654</v>
      </c>
      <c r="E290" t="s">
        <v>659</v>
      </c>
      <c r="F290">
        <v>250.38</v>
      </c>
      <c r="G290">
        <v>15973</v>
      </c>
      <c r="H290">
        <v>214</v>
      </c>
      <c r="I290">
        <v>30</v>
      </c>
      <c r="J290">
        <v>17</v>
      </c>
      <c r="K290">
        <v>2709.95</v>
      </c>
      <c r="L290" t="s">
        <v>672</v>
      </c>
      <c r="M290" t="s">
        <v>679</v>
      </c>
      <c r="N290" t="s">
        <v>684</v>
      </c>
      <c r="O290" t="s">
        <v>691</v>
      </c>
      <c r="P290" t="s">
        <v>695</v>
      </c>
      <c r="Q290">
        <v>1.34</v>
      </c>
      <c r="R290">
        <v>7.94</v>
      </c>
      <c r="S290">
        <v>8.35</v>
      </c>
      <c r="T290">
        <v>10.82</v>
      </c>
    </row>
    <row r="291" spans="1:20" x14ac:dyDescent="0.3">
      <c r="A291" s="2">
        <v>45777</v>
      </c>
      <c r="B291" t="s">
        <v>24</v>
      </c>
      <c r="C291" t="s">
        <v>311</v>
      </c>
      <c r="D291" t="s">
        <v>655</v>
      </c>
      <c r="E291" t="s">
        <v>656</v>
      </c>
      <c r="F291">
        <v>119.77</v>
      </c>
      <c r="G291">
        <v>23172</v>
      </c>
      <c r="H291">
        <v>1762</v>
      </c>
      <c r="I291">
        <v>25</v>
      </c>
      <c r="J291">
        <v>10</v>
      </c>
      <c r="K291">
        <v>739.29</v>
      </c>
      <c r="L291" t="s">
        <v>671</v>
      </c>
      <c r="M291" t="s">
        <v>676</v>
      </c>
      <c r="N291" t="s">
        <v>681</v>
      </c>
      <c r="O291" t="s">
        <v>693</v>
      </c>
      <c r="P291" t="s">
        <v>697</v>
      </c>
      <c r="Q291">
        <v>7.6</v>
      </c>
      <c r="R291">
        <v>0.56999999999999995</v>
      </c>
      <c r="S291">
        <v>4.79</v>
      </c>
      <c r="T291">
        <v>6.17</v>
      </c>
    </row>
    <row r="292" spans="1:20" x14ac:dyDescent="0.3">
      <c r="A292" s="2">
        <v>45809</v>
      </c>
      <c r="B292" t="s">
        <v>22</v>
      </c>
      <c r="C292" t="s">
        <v>312</v>
      </c>
      <c r="D292" t="s">
        <v>655</v>
      </c>
      <c r="E292" t="s">
        <v>668</v>
      </c>
      <c r="F292">
        <v>74.19</v>
      </c>
      <c r="G292">
        <v>8058</v>
      </c>
      <c r="H292">
        <v>429</v>
      </c>
      <c r="I292">
        <v>29</v>
      </c>
      <c r="J292">
        <v>27</v>
      </c>
      <c r="K292">
        <v>2445.85</v>
      </c>
      <c r="L292" t="s">
        <v>675</v>
      </c>
      <c r="M292" t="s">
        <v>680</v>
      </c>
      <c r="N292" t="s">
        <v>683</v>
      </c>
      <c r="O292" t="s">
        <v>691</v>
      </c>
      <c r="P292" t="s">
        <v>698</v>
      </c>
      <c r="Q292">
        <v>5.32</v>
      </c>
      <c r="R292">
        <v>6.29</v>
      </c>
      <c r="S292">
        <v>2.56</v>
      </c>
      <c r="T292">
        <v>32.97</v>
      </c>
    </row>
    <row r="293" spans="1:20" x14ac:dyDescent="0.3">
      <c r="A293" s="2">
        <v>45813</v>
      </c>
      <c r="B293" t="s">
        <v>20</v>
      </c>
      <c r="C293" t="s">
        <v>313</v>
      </c>
      <c r="D293" t="s">
        <v>654</v>
      </c>
      <c r="E293" t="s">
        <v>662</v>
      </c>
      <c r="F293">
        <v>278.10000000000002</v>
      </c>
      <c r="G293">
        <v>18299</v>
      </c>
      <c r="H293">
        <v>1084</v>
      </c>
      <c r="I293">
        <v>34</v>
      </c>
      <c r="J293">
        <v>25</v>
      </c>
      <c r="K293">
        <v>854.03</v>
      </c>
      <c r="L293" t="s">
        <v>675</v>
      </c>
      <c r="M293" t="s">
        <v>679</v>
      </c>
      <c r="N293" t="s">
        <v>684</v>
      </c>
      <c r="O293" t="s">
        <v>687</v>
      </c>
      <c r="P293" t="s">
        <v>699</v>
      </c>
      <c r="Q293">
        <v>5.92</v>
      </c>
      <c r="R293">
        <v>2.31</v>
      </c>
      <c r="S293">
        <v>8.18</v>
      </c>
      <c r="T293">
        <v>3.07</v>
      </c>
    </row>
    <row r="294" spans="1:20" x14ac:dyDescent="0.3">
      <c r="A294" s="2">
        <v>45754</v>
      </c>
      <c r="B294" t="s">
        <v>23</v>
      </c>
      <c r="C294" t="s">
        <v>314</v>
      </c>
      <c r="D294" t="s">
        <v>654</v>
      </c>
      <c r="E294" t="s">
        <v>658</v>
      </c>
      <c r="F294">
        <v>111.56</v>
      </c>
      <c r="G294">
        <v>1125</v>
      </c>
      <c r="H294">
        <v>82</v>
      </c>
      <c r="I294">
        <v>30</v>
      </c>
      <c r="J294">
        <v>6</v>
      </c>
      <c r="K294">
        <v>338.86</v>
      </c>
      <c r="L294" t="s">
        <v>674</v>
      </c>
      <c r="M294" t="s">
        <v>678</v>
      </c>
      <c r="N294" t="s">
        <v>682</v>
      </c>
      <c r="O294" t="s">
        <v>694</v>
      </c>
      <c r="P294" t="s">
        <v>699</v>
      </c>
      <c r="Q294">
        <v>7.29</v>
      </c>
      <c r="R294">
        <v>7.32</v>
      </c>
      <c r="S294">
        <v>3.72</v>
      </c>
      <c r="T294">
        <v>3.04</v>
      </c>
    </row>
    <row r="295" spans="1:20" x14ac:dyDescent="0.3">
      <c r="A295" s="2">
        <v>45814</v>
      </c>
      <c r="B295" t="s">
        <v>20</v>
      </c>
      <c r="C295" t="s">
        <v>315</v>
      </c>
      <c r="D295" t="s">
        <v>654</v>
      </c>
      <c r="E295" t="s">
        <v>670</v>
      </c>
      <c r="F295">
        <v>185.44</v>
      </c>
      <c r="G295">
        <v>18529</v>
      </c>
      <c r="H295">
        <v>1253</v>
      </c>
      <c r="I295">
        <v>33</v>
      </c>
      <c r="J295">
        <v>0</v>
      </c>
      <c r="K295">
        <v>0</v>
      </c>
      <c r="L295" t="s">
        <v>672</v>
      </c>
      <c r="M295" t="s">
        <v>679</v>
      </c>
      <c r="N295" t="s">
        <v>681</v>
      </c>
      <c r="O295" t="s">
        <v>685</v>
      </c>
      <c r="P295" t="s">
        <v>695</v>
      </c>
      <c r="Q295">
        <v>6.76</v>
      </c>
      <c r="R295">
        <v>0</v>
      </c>
      <c r="S295">
        <v>5.62</v>
      </c>
      <c r="T295">
        <v>0</v>
      </c>
    </row>
    <row r="296" spans="1:20" x14ac:dyDescent="0.3">
      <c r="A296" s="2">
        <v>45836</v>
      </c>
      <c r="B296" t="s">
        <v>24</v>
      </c>
      <c r="C296" t="s">
        <v>316</v>
      </c>
      <c r="D296" t="s">
        <v>655</v>
      </c>
      <c r="E296" t="s">
        <v>658</v>
      </c>
      <c r="F296">
        <v>35.42</v>
      </c>
      <c r="G296">
        <v>20949</v>
      </c>
      <c r="H296">
        <v>867</v>
      </c>
      <c r="I296">
        <v>28</v>
      </c>
      <c r="J296">
        <v>12</v>
      </c>
      <c r="K296">
        <v>1581.59</v>
      </c>
      <c r="L296" t="s">
        <v>671</v>
      </c>
      <c r="M296" t="s">
        <v>678</v>
      </c>
      <c r="N296" t="s">
        <v>684</v>
      </c>
      <c r="O296" t="s">
        <v>685</v>
      </c>
      <c r="P296" t="s">
        <v>699</v>
      </c>
      <c r="Q296">
        <v>4.1399999999999997</v>
      </c>
      <c r="R296">
        <v>1.38</v>
      </c>
      <c r="S296">
        <v>1.27</v>
      </c>
      <c r="T296">
        <v>44.65</v>
      </c>
    </row>
    <row r="297" spans="1:20" x14ac:dyDescent="0.3">
      <c r="A297" s="2">
        <v>45838</v>
      </c>
      <c r="B297" t="s">
        <v>22</v>
      </c>
      <c r="C297" t="s">
        <v>317</v>
      </c>
      <c r="D297" t="s">
        <v>655</v>
      </c>
      <c r="E297" t="s">
        <v>665</v>
      </c>
      <c r="F297">
        <v>114.33</v>
      </c>
      <c r="G297">
        <v>29431</v>
      </c>
      <c r="H297">
        <v>2071</v>
      </c>
      <c r="I297">
        <v>40</v>
      </c>
      <c r="J297">
        <v>20</v>
      </c>
      <c r="K297">
        <v>1898.14</v>
      </c>
      <c r="L297" t="s">
        <v>675</v>
      </c>
      <c r="M297" t="s">
        <v>680</v>
      </c>
      <c r="N297" t="s">
        <v>682</v>
      </c>
      <c r="O297" t="s">
        <v>687</v>
      </c>
      <c r="P297" t="s">
        <v>697</v>
      </c>
      <c r="Q297">
        <v>7.04</v>
      </c>
      <c r="R297">
        <v>0.97</v>
      </c>
      <c r="S297">
        <v>2.86</v>
      </c>
      <c r="T297">
        <v>16.600000000000001</v>
      </c>
    </row>
    <row r="298" spans="1:20" x14ac:dyDescent="0.3">
      <c r="A298" s="2">
        <v>45817</v>
      </c>
      <c r="B298" t="s">
        <v>23</v>
      </c>
      <c r="C298" t="s">
        <v>318</v>
      </c>
      <c r="D298" t="s">
        <v>654</v>
      </c>
      <c r="E298" t="s">
        <v>658</v>
      </c>
      <c r="F298">
        <v>99.49</v>
      </c>
      <c r="G298">
        <v>12256</v>
      </c>
      <c r="H298">
        <v>953</v>
      </c>
      <c r="I298">
        <v>15</v>
      </c>
      <c r="J298">
        <v>4</v>
      </c>
      <c r="K298">
        <v>305.61</v>
      </c>
      <c r="L298" t="s">
        <v>674</v>
      </c>
      <c r="M298" t="s">
        <v>678</v>
      </c>
      <c r="N298" t="s">
        <v>682</v>
      </c>
      <c r="O298" t="s">
        <v>689</v>
      </c>
      <c r="P298" t="s">
        <v>695</v>
      </c>
      <c r="Q298">
        <v>7.78</v>
      </c>
      <c r="R298">
        <v>0.42</v>
      </c>
      <c r="S298">
        <v>6.63</v>
      </c>
      <c r="T298">
        <v>3.07</v>
      </c>
    </row>
    <row r="299" spans="1:20" x14ac:dyDescent="0.3">
      <c r="A299" s="2">
        <v>45753</v>
      </c>
      <c r="B299" t="s">
        <v>22</v>
      </c>
      <c r="C299" t="s">
        <v>319</v>
      </c>
      <c r="D299" t="s">
        <v>654</v>
      </c>
      <c r="E299" t="s">
        <v>669</v>
      </c>
      <c r="F299">
        <v>207.07</v>
      </c>
      <c r="G299">
        <v>3487</v>
      </c>
      <c r="H299">
        <v>232</v>
      </c>
      <c r="I299">
        <v>20</v>
      </c>
      <c r="J299">
        <v>7</v>
      </c>
      <c r="K299">
        <v>734.83</v>
      </c>
      <c r="L299" t="s">
        <v>675</v>
      </c>
      <c r="M299" t="s">
        <v>676</v>
      </c>
      <c r="N299" t="s">
        <v>682</v>
      </c>
      <c r="O299" t="s">
        <v>691</v>
      </c>
      <c r="P299" t="s">
        <v>695</v>
      </c>
      <c r="Q299">
        <v>6.65</v>
      </c>
      <c r="R299">
        <v>3.02</v>
      </c>
      <c r="S299">
        <v>10.35</v>
      </c>
      <c r="T299">
        <v>3.55</v>
      </c>
    </row>
    <row r="300" spans="1:20" x14ac:dyDescent="0.3">
      <c r="A300" s="2">
        <v>45835</v>
      </c>
      <c r="B300" t="s">
        <v>21</v>
      </c>
      <c r="C300" t="s">
        <v>320</v>
      </c>
      <c r="D300" t="s">
        <v>654</v>
      </c>
      <c r="E300" t="s">
        <v>656</v>
      </c>
      <c r="F300">
        <v>206.8</v>
      </c>
      <c r="G300">
        <v>9715</v>
      </c>
      <c r="H300">
        <v>746</v>
      </c>
      <c r="I300">
        <v>40</v>
      </c>
      <c r="J300">
        <v>22</v>
      </c>
      <c r="K300">
        <v>2644.21</v>
      </c>
      <c r="L300" t="s">
        <v>672</v>
      </c>
      <c r="M300" t="s">
        <v>676</v>
      </c>
      <c r="N300" t="s">
        <v>682</v>
      </c>
      <c r="O300" t="s">
        <v>686</v>
      </c>
      <c r="P300" t="s">
        <v>697</v>
      </c>
      <c r="Q300">
        <v>7.68</v>
      </c>
      <c r="R300">
        <v>2.95</v>
      </c>
      <c r="S300">
        <v>5.17</v>
      </c>
      <c r="T300">
        <v>12.79</v>
      </c>
    </row>
    <row r="301" spans="1:20" x14ac:dyDescent="0.3">
      <c r="A301" s="2">
        <v>45800</v>
      </c>
      <c r="B301" t="s">
        <v>22</v>
      </c>
      <c r="C301" t="s">
        <v>321</v>
      </c>
      <c r="D301" t="s">
        <v>654</v>
      </c>
      <c r="E301" t="s">
        <v>667</v>
      </c>
      <c r="F301">
        <v>202.75</v>
      </c>
      <c r="G301">
        <v>28878</v>
      </c>
      <c r="H301">
        <v>1677</v>
      </c>
      <c r="I301">
        <v>33</v>
      </c>
      <c r="J301">
        <v>2</v>
      </c>
      <c r="K301">
        <v>380.06</v>
      </c>
      <c r="L301" t="s">
        <v>674</v>
      </c>
      <c r="M301" t="s">
        <v>677</v>
      </c>
      <c r="N301" t="s">
        <v>683</v>
      </c>
      <c r="O301" t="s">
        <v>690</v>
      </c>
      <c r="P301" t="s">
        <v>695</v>
      </c>
      <c r="Q301">
        <v>5.81</v>
      </c>
      <c r="R301">
        <v>0.12</v>
      </c>
      <c r="S301">
        <v>6.14</v>
      </c>
      <c r="T301">
        <v>1.87</v>
      </c>
    </row>
    <row r="302" spans="1:20" x14ac:dyDescent="0.3">
      <c r="A302" s="2">
        <v>45837</v>
      </c>
      <c r="B302" t="s">
        <v>23</v>
      </c>
      <c r="C302" t="s">
        <v>322</v>
      </c>
      <c r="D302" t="s">
        <v>655</v>
      </c>
      <c r="E302" t="s">
        <v>661</v>
      </c>
      <c r="F302">
        <v>207.65</v>
      </c>
      <c r="G302">
        <v>19565</v>
      </c>
      <c r="H302">
        <v>1257</v>
      </c>
      <c r="I302">
        <v>12</v>
      </c>
      <c r="J302">
        <v>1</v>
      </c>
      <c r="K302">
        <v>31.04</v>
      </c>
      <c r="L302" t="s">
        <v>673</v>
      </c>
      <c r="M302" t="s">
        <v>677</v>
      </c>
      <c r="N302" t="s">
        <v>683</v>
      </c>
      <c r="O302" t="s">
        <v>694</v>
      </c>
      <c r="P302" t="s">
        <v>699</v>
      </c>
      <c r="Q302">
        <v>6.42</v>
      </c>
      <c r="R302">
        <v>0.08</v>
      </c>
      <c r="S302">
        <v>17.3</v>
      </c>
      <c r="T302">
        <v>0.15</v>
      </c>
    </row>
    <row r="303" spans="1:20" x14ac:dyDescent="0.3">
      <c r="A303" s="2">
        <v>45817</v>
      </c>
      <c r="B303" t="s">
        <v>24</v>
      </c>
      <c r="C303" t="s">
        <v>323</v>
      </c>
      <c r="D303" t="s">
        <v>654</v>
      </c>
      <c r="E303" t="s">
        <v>658</v>
      </c>
      <c r="F303">
        <v>216.36</v>
      </c>
      <c r="G303">
        <v>2694</v>
      </c>
      <c r="H303">
        <v>214</v>
      </c>
      <c r="I303">
        <v>12</v>
      </c>
      <c r="J303">
        <v>3</v>
      </c>
      <c r="K303">
        <v>289.52999999999997</v>
      </c>
      <c r="L303" t="s">
        <v>674</v>
      </c>
      <c r="M303" t="s">
        <v>678</v>
      </c>
      <c r="N303" t="s">
        <v>683</v>
      </c>
      <c r="O303" t="s">
        <v>685</v>
      </c>
      <c r="P303" t="s">
        <v>698</v>
      </c>
      <c r="Q303">
        <v>7.94</v>
      </c>
      <c r="R303">
        <v>1.4</v>
      </c>
      <c r="S303">
        <v>18.03</v>
      </c>
      <c r="T303">
        <v>1.34</v>
      </c>
    </row>
    <row r="304" spans="1:20" x14ac:dyDescent="0.3">
      <c r="A304" s="2">
        <v>45832</v>
      </c>
      <c r="B304" t="s">
        <v>20</v>
      </c>
      <c r="C304" t="s">
        <v>324</v>
      </c>
      <c r="D304" t="s">
        <v>654</v>
      </c>
      <c r="E304" t="s">
        <v>663</v>
      </c>
      <c r="F304">
        <v>26.02</v>
      </c>
      <c r="G304">
        <v>5499</v>
      </c>
      <c r="H304">
        <v>491</v>
      </c>
      <c r="I304">
        <v>28</v>
      </c>
      <c r="J304">
        <v>2</v>
      </c>
      <c r="K304">
        <v>145.16999999999999</v>
      </c>
      <c r="L304" t="s">
        <v>675</v>
      </c>
      <c r="M304" t="s">
        <v>680</v>
      </c>
      <c r="N304" t="s">
        <v>684</v>
      </c>
      <c r="O304" t="s">
        <v>692</v>
      </c>
      <c r="P304" t="s">
        <v>695</v>
      </c>
      <c r="Q304">
        <v>8.93</v>
      </c>
      <c r="R304">
        <v>0.41</v>
      </c>
      <c r="S304">
        <v>0.93</v>
      </c>
      <c r="T304">
        <v>5.58</v>
      </c>
    </row>
    <row r="305" spans="1:20" x14ac:dyDescent="0.3">
      <c r="A305" s="2">
        <v>45790</v>
      </c>
      <c r="B305" t="s">
        <v>20</v>
      </c>
      <c r="C305" t="s">
        <v>325</v>
      </c>
      <c r="D305" t="s">
        <v>654</v>
      </c>
      <c r="E305" t="s">
        <v>660</v>
      </c>
      <c r="F305">
        <v>187.28</v>
      </c>
      <c r="G305">
        <v>24744</v>
      </c>
      <c r="H305">
        <v>894</v>
      </c>
      <c r="I305">
        <v>17</v>
      </c>
      <c r="J305">
        <v>9</v>
      </c>
      <c r="K305">
        <v>1401.38</v>
      </c>
      <c r="L305" t="s">
        <v>673</v>
      </c>
      <c r="M305" t="s">
        <v>678</v>
      </c>
      <c r="N305" t="s">
        <v>681</v>
      </c>
      <c r="O305" t="s">
        <v>692</v>
      </c>
      <c r="P305" t="s">
        <v>695</v>
      </c>
      <c r="Q305">
        <v>3.61</v>
      </c>
      <c r="R305">
        <v>1.01</v>
      </c>
      <c r="S305">
        <v>11.02</v>
      </c>
      <c r="T305">
        <v>7.48</v>
      </c>
    </row>
    <row r="306" spans="1:20" x14ac:dyDescent="0.3">
      <c r="A306" s="2">
        <v>45838</v>
      </c>
      <c r="B306" t="s">
        <v>24</v>
      </c>
      <c r="C306" t="s">
        <v>326</v>
      </c>
      <c r="D306" t="s">
        <v>655</v>
      </c>
      <c r="E306" t="s">
        <v>657</v>
      </c>
      <c r="F306">
        <v>91.38</v>
      </c>
      <c r="G306">
        <v>6482</v>
      </c>
      <c r="H306">
        <v>406</v>
      </c>
      <c r="I306">
        <v>18</v>
      </c>
      <c r="J306">
        <v>7</v>
      </c>
      <c r="K306">
        <v>418.04</v>
      </c>
      <c r="L306" t="s">
        <v>673</v>
      </c>
      <c r="M306" t="s">
        <v>677</v>
      </c>
      <c r="N306" t="s">
        <v>683</v>
      </c>
      <c r="O306" t="s">
        <v>690</v>
      </c>
      <c r="P306" t="s">
        <v>698</v>
      </c>
      <c r="Q306">
        <v>6.26</v>
      </c>
      <c r="R306">
        <v>1.72</v>
      </c>
      <c r="S306">
        <v>5.08</v>
      </c>
      <c r="T306">
        <v>4.57</v>
      </c>
    </row>
    <row r="307" spans="1:20" x14ac:dyDescent="0.3">
      <c r="A307" s="2">
        <v>45817</v>
      </c>
      <c r="B307" t="s">
        <v>23</v>
      </c>
      <c r="C307" t="s">
        <v>327</v>
      </c>
      <c r="D307" t="s">
        <v>654</v>
      </c>
      <c r="E307" t="s">
        <v>665</v>
      </c>
      <c r="F307">
        <v>267.58999999999997</v>
      </c>
      <c r="G307">
        <v>21482</v>
      </c>
      <c r="H307">
        <v>978</v>
      </c>
      <c r="I307">
        <v>10</v>
      </c>
      <c r="J307">
        <v>9</v>
      </c>
      <c r="K307">
        <v>1596.56</v>
      </c>
      <c r="L307" t="s">
        <v>672</v>
      </c>
      <c r="M307" t="s">
        <v>680</v>
      </c>
      <c r="N307" t="s">
        <v>681</v>
      </c>
      <c r="O307" t="s">
        <v>690</v>
      </c>
      <c r="P307" t="s">
        <v>696</v>
      </c>
      <c r="Q307">
        <v>4.55</v>
      </c>
      <c r="R307">
        <v>0.92</v>
      </c>
      <c r="S307">
        <v>26.76</v>
      </c>
      <c r="T307">
        <v>5.97</v>
      </c>
    </row>
    <row r="308" spans="1:20" x14ac:dyDescent="0.3">
      <c r="A308" s="2">
        <v>45824</v>
      </c>
      <c r="B308" t="s">
        <v>24</v>
      </c>
      <c r="C308" t="s">
        <v>328</v>
      </c>
      <c r="D308" t="s">
        <v>654</v>
      </c>
      <c r="E308" t="s">
        <v>665</v>
      </c>
      <c r="F308">
        <v>54.44</v>
      </c>
      <c r="G308">
        <v>11056</v>
      </c>
      <c r="H308">
        <v>552</v>
      </c>
      <c r="I308">
        <v>35</v>
      </c>
      <c r="J308">
        <v>24</v>
      </c>
      <c r="K308">
        <v>1979.92</v>
      </c>
      <c r="L308" t="s">
        <v>672</v>
      </c>
      <c r="M308" t="s">
        <v>680</v>
      </c>
      <c r="N308" t="s">
        <v>683</v>
      </c>
      <c r="O308" t="s">
        <v>685</v>
      </c>
      <c r="P308" t="s">
        <v>695</v>
      </c>
      <c r="Q308">
        <v>4.99</v>
      </c>
      <c r="R308">
        <v>4.3499999999999996</v>
      </c>
      <c r="S308">
        <v>1.56</v>
      </c>
      <c r="T308">
        <v>36.369999999999997</v>
      </c>
    </row>
    <row r="309" spans="1:20" x14ac:dyDescent="0.3">
      <c r="A309" s="2">
        <v>45798</v>
      </c>
      <c r="B309" t="s">
        <v>23</v>
      </c>
      <c r="C309" t="s">
        <v>329</v>
      </c>
      <c r="D309" t="s">
        <v>654</v>
      </c>
      <c r="E309" t="s">
        <v>657</v>
      </c>
      <c r="F309">
        <v>71.39</v>
      </c>
      <c r="G309">
        <v>19140</v>
      </c>
      <c r="H309">
        <v>979</v>
      </c>
      <c r="I309">
        <v>44</v>
      </c>
      <c r="J309">
        <v>20</v>
      </c>
      <c r="K309">
        <v>3540.39</v>
      </c>
      <c r="L309" t="s">
        <v>674</v>
      </c>
      <c r="M309" t="s">
        <v>677</v>
      </c>
      <c r="N309" t="s">
        <v>681</v>
      </c>
      <c r="O309" t="s">
        <v>693</v>
      </c>
      <c r="P309" t="s">
        <v>698</v>
      </c>
      <c r="Q309">
        <v>5.1100000000000003</v>
      </c>
      <c r="R309">
        <v>2.04</v>
      </c>
      <c r="S309">
        <v>1.62</v>
      </c>
      <c r="T309">
        <v>49.59</v>
      </c>
    </row>
    <row r="310" spans="1:20" x14ac:dyDescent="0.3">
      <c r="A310" s="2">
        <v>45825</v>
      </c>
      <c r="B310" t="s">
        <v>21</v>
      </c>
      <c r="C310" t="s">
        <v>330</v>
      </c>
      <c r="D310" t="s">
        <v>654</v>
      </c>
      <c r="E310" t="s">
        <v>665</v>
      </c>
      <c r="F310">
        <v>122.99</v>
      </c>
      <c r="G310">
        <v>17315</v>
      </c>
      <c r="H310">
        <v>949</v>
      </c>
      <c r="I310">
        <v>26</v>
      </c>
      <c r="J310">
        <v>12</v>
      </c>
      <c r="K310">
        <v>1794.37</v>
      </c>
      <c r="L310" t="s">
        <v>671</v>
      </c>
      <c r="M310" t="s">
        <v>680</v>
      </c>
      <c r="N310" t="s">
        <v>684</v>
      </c>
      <c r="O310" t="s">
        <v>689</v>
      </c>
      <c r="P310" t="s">
        <v>695</v>
      </c>
      <c r="Q310">
        <v>5.48</v>
      </c>
      <c r="R310">
        <v>1.26</v>
      </c>
      <c r="S310">
        <v>4.7300000000000004</v>
      </c>
      <c r="T310">
        <v>14.59</v>
      </c>
    </row>
    <row r="311" spans="1:20" x14ac:dyDescent="0.3">
      <c r="A311" s="2">
        <v>45775</v>
      </c>
      <c r="B311" t="s">
        <v>22</v>
      </c>
      <c r="C311" t="s">
        <v>331</v>
      </c>
      <c r="D311" t="s">
        <v>655</v>
      </c>
      <c r="E311" t="s">
        <v>670</v>
      </c>
      <c r="F311">
        <v>246.42</v>
      </c>
      <c r="G311">
        <v>14472</v>
      </c>
      <c r="H311">
        <v>649</v>
      </c>
      <c r="I311">
        <v>44</v>
      </c>
      <c r="J311">
        <v>24</v>
      </c>
      <c r="K311">
        <v>2174.23</v>
      </c>
      <c r="L311" t="s">
        <v>672</v>
      </c>
      <c r="M311" t="s">
        <v>679</v>
      </c>
      <c r="N311" t="s">
        <v>681</v>
      </c>
      <c r="O311" t="s">
        <v>694</v>
      </c>
      <c r="P311" t="s">
        <v>695</v>
      </c>
      <c r="Q311">
        <v>4.4800000000000004</v>
      </c>
      <c r="R311">
        <v>3.7</v>
      </c>
      <c r="S311">
        <v>5.6</v>
      </c>
      <c r="T311">
        <v>8.82</v>
      </c>
    </row>
    <row r="312" spans="1:20" x14ac:dyDescent="0.3">
      <c r="A312" s="2">
        <v>45823</v>
      </c>
      <c r="B312" t="s">
        <v>21</v>
      </c>
      <c r="C312" t="s">
        <v>332</v>
      </c>
      <c r="D312" t="s">
        <v>654</v>
      </c>
      <c r="E312" t="s">
        <v>657</v>
      </c>
      <c r="F312">
        <v>119.33</v>
      </c>
      <c r="G312">
        <v>25938</v>
      </c>
      <c r="H312">
        <v>460</v>
      </c>
      <c r="I312">
        <v>48</v>
      </c>
      <c r="J312">
        <v>34</v>
      </c>
      <c r="K312">
        <v>5173.8999999999996</v>
      </c>
      <c r="L312" t="s">
        <v>671</v>
      </c>
      <c r="M312" t="s">
        <v>677</v>
      </c>
      <c r="N312" t="s">
        <v>681</v>
      </c>
      <c r="O312" t="s">
        <v>690</v>
      </c>
      <c r="P312" t="s">
        <v>696</v>
      </c>
      <c r="Q312">
        <v>1.77</v>
      </c>
      <c r="R312">
        <v>7.39</v>
      </c>
      <c r="S312">
        <v>2.4900000000000002</v>
      </c>
      <c r="T312">
        <v>43.36</v>
      </c>
    </row>
    <row r="313" spans="1:20" x14ac:dyDescent="0.3">
      <c r="A313" s="2">
        <v>45748</v>
      </c>
      <c r="B313" t="s">
        <v>21</v>
      </c>
      <c r="C313" t="s">
        <v>333</v>
      </c>
      <c r="D313" t="s">
        <v>654</v>
      </c>
      <c r="E313" t="s">
        <v>656</v>
      </c>
      <c r="F313">
        <v>229.68</v>
      </c>
      <c r="G313">
        <v>25513</v>
      </c>
      <c r="H313">
        <v>2261</v>
      </c>
      <c r="I313">
        <v>19</v>
      </c>
      <c r="J313">
        <v>3</v>
      </c>
      <c r="K313">
        <v>536.75</v>
      </c>
      <c r="L313" t="s">
        <v>672</v>
      </c>
      <c r="M313" t="s">
        <v>676</v>
      </c>
      <c r="N313" t="s">
        <v>682</v>
      </c>
      <c r="O313" t="s">
        <v>693</v>
      </c>
      <c r="P313" t="s">
        <v>695</v>
      </c>
      <c r="Q313">
        <v>8.86</v>
      </c>
      <c r="R313">
        <v>0.13</v>
      </c>
      <c r="S313">
        <v>12.09</v>
      </c>
      <c r="T313">
        <v>2.34</v>
      </c>
    </row>
    <row r="314" spans="1:20" x14ac:dyDescent="0.3">
      <c r="A314" s="2">
        <v>45831</v>
      </c>
      <c r="B314" t="s">
        <v>23</v>
      </c>
      <c r="C314" t="s">
        <v>334</v>
      </c>
      <c r="D314" t="s">
        <v>655</v>
      </c>
      <c r="E314" t="s">
        <v>659</v>
      </c>
      <c r="F314">
        <v>52.47</v>
      </c>
      <c r="G314">
        <v>9486</v>
      </c>
      <c r="H314">
        <v>516</v>
      </c>
      <c r="I314">
        <v>47</v>
      </c>
      <c r="J314">
        <v>24</v>
      </c>
      <c r="K314">
        <v>2006.78</v>
      </c>
      <c r="L314" t="s">
        <v>675</v>
      </c>
      <c r="M314" t="s">
        <v>679</v>
      </c>
      <c r="N314" t="s">
        <v>683</v>
      </c>
      <c r="O314" t="s">
        <v>690</v>
      </c>
      <c r="P314" t="s">
        <v>697</v>
      </c>
      <c r="Q314">
        <v>5.44</v>
      </c>
      <c r="R314">
        <v>4.6500000000000004</v>
      </c>
      <c r="S314">
        <v>1.1200000000000001</v>
      </c>
      <c r="T314">
        <v>38.25</v>
      </c>
    </row>
    <row r="315" spans="1:20" x14ac:dyDescent="0.3">
      <c r="A315" s="2">
        <v>45754</v>
      </c>
      <c r="B315" t="s">
        <v>20</v>
      </c>
      <c r="C315" t="s">
        <v>335</v>
      </c>
      <c r="D315" t="s">
        <v>654</v>
      </c>
      <c r="E315" t="s">
        <v>669</v>
      </c>
      <c r="F315">
        <v>169.66</v>
      </c>
      <c r="G315">
        <v>20136</v>
      </c>
      <c r="H315">
        <v>1488</v>
      </c>
      <c r="I315">
        <v>37</v>
      </c>
      <c r="J315">
        <v>14</v>
      </c>
      <c r="K315">
        <v>1243.19</v>
      </c>
      <c r="L315" t="s">
        <v>671</v>
      </c>
      <c r="M315" t="s">
        <v>676</v>
      </c>
      <c r="N315" t="s">
        <v>684</v>
      </c>
      <c r="O315" t="s">
        <v>692</v>
      </c>
      <c r="P315" t="s">
        <v>697</v>
      </c>
      <c r="Q315">
        <v>7.39</v>
      </c>
      <c r="R315">
        <v>0.94</v>
      </c>
      <c r="S315">
        <v>4.59</v>
      </c>
      <c r="T315">
        <v>7.33</v>
      </c>
    </row>
    <row r="316" spans="1:20" x14ac:dyDescent="0.3">
      <c r="A316" s="2">
        <v>45822</v>
      </c>
      <c r="B316" t="s">
        <v>22</v>
      </c>
      <c r="C316" t="s">
        <v>336</v>
      </c>
      <c r="D316" t="s">
        <v>654</v>
      </c>
      <c r="E316" t="s">
        <v>666</v>
      </c>
      <c r="F316">
        <v>85.09</v>
      </c>
      <c r="G316">
        <v>12905</v>
      </c>
      <c r="H316">
        <v>1178</v>
      </c>
      <c r="I316">
        <v>36</v>
      </c>
      <c r="J316">
        <v>0</v>
      </c>
      <c r="K316">
        <v>0</v>
      </c>
      <c r="L316" t="s">
        <v>674</v>
      </c>
      <c r="M316" t="s">
        <v>676</v>
      </c>
      <c r="N316" t="s">
        <v>684</v>
      </c>
      <c r="O316" t="s">
        <v>692</v>
      </c>
      <c r="P316" t="s">
        <v>695</v>
      </c>
      <c r="Q316">
        <v>9.1300000000000008</v>
      </c>
      <c r="R316">
        <v>0</v>
      </c>
      <c r="S316">
        <v>2.36</v>
      </c>
      <c r="T316">
        <v>0</v>
      </c>
    </row>
    <row r="317" spans="1:20" x14ac:dyDescent="0.3">
      <c r="A317" s="2">
        <v>45794</v>
      </c>
      <c r="B317" t="s">
        <v>24</v>
      </c>
      <c r="C317" t="s">
        <v>337</v>
      </c>
      <c r="D317" t="s">
        <v>654</v>
      </c>
      <c r="E317" t="s">
        <v>659</v>
      </c>
      <c r="F317">
        <v>151.04</v>
      </c>
      <c r="G317">
        <v>6411</v>
      </c>
      <c r="H317">
        <v>630</v>
      </c>
      <c r="I317">
        <v>34</v>
      </c>
      <c r="J317">
        <v>3</v>
      </c>
      <c r="K317">
        <v>446.39</v>
      </c>
      <c r="L317" t="s">
        <v>674</v>
      </c>
      <c r="M317" t="s">
        <v>679</v>
      </c>
      <c r="N317" t="s">
        <v>684</v>
      </c>
      <c r="O317" t="s">
        <v>693</v>
      </c>
      <c r="P317" t="s">
        <v>697</v>
      </c>
      <c r="Q317">
        <v>9.83</v>
      </c>
      <c r="R317">
        <v>0.48</v>
      </c>
      <c r="S317">
        <v>4.4400000000000004</v>
      </c>
      <c r="T317">
        <v>2.96</v>
      </c>
    </row>
    <row r="318" spans="1:20" x14ac:dyDescent="0.3">
      <c r="A318" s="2">
        <v>45754</v>
      </c>
      <c r="B318" t="s">
        <v>21</v>
      </c>
      <c r="C318" t="s">
        <v>338</v>
      </c>
      <c r="D318" t="s">
        <v>655</v>
      </c>
      <c r="E318" t="s">
        <v>670</v>
      </c>
      <c r="F318">
        <v>176.94</v>
      </c>
      <c r="G318">
        <v>4601</v>
      </c>
      <c r="H318">
        <v>275</v>
      </c>
      <c r="I318">
        <v>16</v>
      </c>
      <c r="J318">
        <v>5</v>
      </c>
      <c r="K318">
        <v>274.37</v>
      </c>
      <c r="L318" t="s">
        <v>672</v>
      </c>
      <c r="M318" t="s">
        <v>679</v>
      </c>
      <c r="N318" t="s">
        <v>683</v>
      </c>
      <c r="O318" t="s">
        <v>690</v>
      </c>
      <c r="P318" t="s">
        <v>699</v>
      </c>
      <c r="Q318">
        <v>5.98</v>
      </c>
      <c r="R318">
        <v>1.82</v>
      </c>
      <c r="S318">
        <v>11.06</v>
      </c>
      <c r="T318">
        <v>1.55</v>
      </c>
    </row>
    <row r="319" spans="1:20" x14ac:dyDescent="0.3">
      <c r="A319" s="2">
        <v>45795</v>
      </c>
      <c r="B319" t="s">
        <v>22</v>
      </c>
      <c r="C319" t="s">
        <v>339</v>
      </c>
      <c r="D319" t="s">
        <v>655</v>
      </c>
      <c r="E319" t="s">
        <v>660</v>
      </c>
      <c r="F319">
        <v>216.27</v>
      </c>
      <c r="G319">
        <v>12930</v>
      </c>
      <c r="H319">
        <v>573</v>
      </c>
      <c r="I319">
        <v>47</v>
      </c>
      <c r="J319">
        <v>6</v>
      </c>
      <c r="K319">
        <v>1130.7</v>
      </c>
      <c r="L319" t="s">
        <v>675</v>
      </c>
      <c r="M319" t="s">
        <v>678</v>
      </c>
      <c r="N319" t="s">
        <v>681</v>
      </c>
      <c r="O319" t="s">
        <v>693</v>
      </c>
      <c r="P319" t="s">
        <v>697</v>
      </c>
      <c r="Q319">
        <v>4.43</v>
      </c>
      <c r="R319">
        <v>1.05</v>
      </c>
      <c r="S319">
        <v>4.5999999999999996</v>
      </c>
      <c r="T319">
        <v>5.23</v>
      </c>
    </row>
    <row r="320" spans="1:20" x14ac:dyDescent="0.3">
      <c r="A320" s="2">
        <v>45788</v>
      </c>
      <c r="B320" t="s">
        <v>22</v>
      </c>
      <c r="C320" t="s">
        <v>340</v>
      </c>
      <c r="D320" t="s">
        <v>655</v>
      </c>
      <c r="E320" t="s">
        <v>657</v>
      </c>
      <c r="F320">
        <v>184.81</v>
      </c>
      <c r="G320">
        <v>22703</v>
      </c>
      <c r="H320">
        <v>1339</v>
      </c>
      <c r="I320">
        <v>40</v>
      </c>
      <c r="J320">
        <v>39</v>
      </c>
      <c r="K320">
        <v>1787.71</v>
      </c>
      <c r="L320" t="s">
        <v>672</v>
      </c>
      <c r="M320" t="s">
        <v>677</v>
      </c>
      <c r="N320" t="s">
        <v>683</v>
      </c>
      <c r="O320" t="s">
        <v>687</v>
      </c>
      <c r="P320" t="s">
        <v>695</v>
      </c>
      <c r="Q320">
        <v>5.9</v>
      </c>
      <c r="R320">
        <v>2.91</v>
      </c>
      <c r="S320">
        <v>4.62</v>
      </c>
      <c r="T320">
        <v>9.67</v>
      </c>
    </row>
    <row r="321" spans="1:20" x14ac:dyDescent="0.3">
      <c r="A321" s="2">
        <v>45769</v>
      </c>
      <c r="B321" t="s">
        <v>22</v>
      </c>
      <c r="C321" t="s">
        <v>341</v>
      </c>
      <c r="D321" t="s">
        <v>655</v>
      </c>
      <c r="E321" t="s">
        <v>657</v>
      </c>
      <c r="F321">
        <v>202.79</v>
      </c>
      <c r="G321">
        <v>17378</v>
      </c>
      <c r="H321">
        <v>333</v>
      </c>
      <c r="I321">
        <v>46</v>
      </c>
      <c r="J321">
        <v>42</v>
      </c>
      <c r="K321">
        <v>1382.21</v>
      </c>
      <c r="L321" t="s">
        <v>672</v>
      </c>
      <c r="M321" t="s">
        <v>677</v>
      </c>
      <c r="N321" t="s">
        <v>681</v>
      </c>
      <c r="O321" t="s">
        <v>687</v>
      </c>
      <c r="P321" t="s">
        <v>697</v>
      </c>
      <c r="Q321">
        <v>1.92</v>
      </c>
      <c r="R321">
        <v>12.61</v>
      </c>
      <c r="S321">
        <v>4.41</v>
      </c>
      <c r="T321">
        <v>6.82</v>
      </c>
    </row>
    <row r="322" spans="1:20" x14ac:dyDescent="0.3">
      <c r="A322" s="2">
        <v>45752</v>
      </c>
      <c r="B322" t="s">
        <v>23</v>
      </c>
      <c r="C322" t="s">
        <v>342</v>
      </c>
      <c r="D322" t="s">
        <v>655</v>
      </c>
      <c r="E322" t="s">
        <v>657</v>
      </c>
      <c r="F322">
        <v>193.71</v>
      </c>
      <c r="G322">
        <v>15300</v>
      </c>
      <c r="H322">
        <v>549</v>
      </c>
      <c r="I322">
        <v>42</v>
      </c>
      <c r="J322">
        <v>17</v>
      </c>
      <c r="K322">
        <v>2288.86</v>
      </c>
      <c r="L322" t="s">
        <v>672</v>
      </c>
      <c r="M322" t="s">
        <v>677</v>
      </c>
      <c r="N322" t="s">
        <v>682</v>
      </c>
      <c r="O322" t="s">
        <v>691</v>
      </c>
      <c r="P322" t="s">
        <v>699</v>
      </c>
      <c r="Q322">
        <v>3.59</v>
      </c>
      <c r="R322">
        <v>3.1</v>
      </c>
      <c r="S322">
        <v>4.6100000000000003</v>
      </c>
      <c r="T322">
        <v>11.82</v>
      </c>
    </row>
    <row r="323" spans="1:20" x14ac:dyDescent="0.3">
      <c r="A323" s="2">
        <v>45807</v>
      </c>
      <c r="B323" t="s">
        <v>22</v>
      </c>
      <c r="C323" t="s">
        <v>212</v>
      </c>
      <c r="D323" t="s">
        <v>655</v>
      </c>
      <c r="E323" t="s">
        <v>668</v>
      </c>
      <c r="F323">
        <v>178.26</v>
      </c>
      <c r="G323">
        <v>18243</v>
      </c>
      <c r="H323">
        <v>1302</v>
      </c>
      <c r="I323">
        <v>21</v>
      </c>
      <c r="J323">
        <v>1</v>
      </c>
      <c r="K323">
        <v>135.41</v>
      </c>
      <c r="L323" t="s">
        <v>673</v>
      </c>
      <c r="M323" t="s">
        <v>680</v>
      </c>
      <c r="N323" t="s">
        <v>682</v>
      </c>
      <c r="O323" t="s">
        <v>685</v>
      </c>
      <c r="P323" t="s">
        <v>697</v>
      </c>
      <c r="Q323">
        <v>7.14</v>
      </c>
      <c r="R323">
        <v>0.08</v>
      </c>
      <c r="S323">
        <v>8.49</v>
      </c>
      <c r="T323">
        <v>0.76</v>
      </c>
    </row>
    <row r="324" spans="1:20" x14ac:dyDescent="0.3">
      <c r="A324" s="2">
        <v>45788</v>
      </c>
      <c r="B324" t="s">
        <v>23</v>
      </c>
      <c r="C324" t="s">
        <v>343</v>
      </c>
      <c r="D324" t="s">
        <v>654</v>
      </c>
      <c r="E324" t="s">
        <v>669</v>
      </c>
      <c r="F324">
        <v>100.79</v>
      </c>
      <c r="G324">
        <v>11245</v>
      </c>
      <c r="H324">
        <v>493</v>
      </c>
      <c r="I324">
        <v>43</v>
      </c>
      <c r="J324">
        <v>25</v>
      </c>
      <c r="K324">
        <v>1033.4100000000001</v>
      </c>
      <c r="L324" t="s">
        <v>673</v>
      </c>
      <c r="M324" t="s">
        <v>676</v>
      </c>
      <c r="N324" t="s">
        <v>683</v>
      </c>
      <c r="O324" t="s">
        <v>692</v>
      </c>
      <c r="P324" t="s">
        <v>697</v>
      </c>
      <c r="Q324">
        <v>4.38</v>
      </c>
      <c r="R324">
        <v>5.07</v>
      </c>
      <c r="S324">
        <v>2.34</v>
      </c>
      <c r="T324">
        <v>10.25</v>
      </c>
    </row>
    <row r="325" spans="1:20" x14ac:dyDescent="0.3">
      <c r="A325" s="2">
        <v>45748</v>
      </c>
      <c r="B325" t="s">
        <v>23</v>
      </c>
      <c r="C325" t="s">
        <v>344</v>
      </c>
      <c r="D325" t="s">
        <v>654</v>
      </c>
      <c r="E325" t="s">
        <v>663</v>
      </c>
      <c r="F325">
        <v>229.29</v>
      </c>
      <c r="G325">
        <v>4632</v>
      </c>
      <c r="H325">
        <v>211</v>
      </c>
      <c r="I325">
        <v>48</v>
      </c>
      <c r="J325">
        <v>39</v>
      </c>
      <c r="K325">
        <v>6174.78</v>
      </c>
      <c r="L325" t="s">
        <v>674</v>
      </c>
      <c r="M325" t="s">
        <v>680</v>
      </c>
      <c r="N325" t="s">
        <v>684</v>
      </c>
      <c r="O325" t="s">
        <v>692</v>
      </c>
      <c r="P325" t="s">
        <v>697</v>
      </c>
      <c r="Q325">
        <v>4.5599999999999996</v>
      </c>
      <c r="R325">
        <v>18.48</v>
      </c>
      <c r="S325">
        <v>4.78</v>
      </c>
      <c r="T325">
        <v>26.93</v>
      </c>
    </row>
    <row r="326" spans="1:20" x14ac:dyDescent="0.3">
      <c r="A326" s="2">
        <v>45824</v>
      </c>
      <c r="B326" t="s">
        <v>22</v>
      </c>
      <c r="C326" t="s">
        <v>345</v>
      </c>
      <c r="D326" t="s">
        <v>655</v>
      </c>
      <c r="E326" t="s">
        <v>669</v>
      </c>
      <c r="F326">
        <v>188.75</v>
      </c>
      <c r="G326">
        <v>13425</v>
      </c>
      <c r="H326">
        <v>987</v>
      </c>
      <c r="I326">
        <v>47</v>
      </c>
      <c r="J326">
        <v>8</v>
      </c>
      <c r="K326">
        <v>983</v>
      </c>
      <c r="L326" t="s">
        <v>674</v>
      </c>
      <c r="M326" t="s">
        <v>676</v>
      </c>
      <c r="N326" t="s">
        <v>682</v>
      </c>
      <c r="O326" t="s">
        <v>692</v>
      </c>
      <c r="P326" t="s">
        <v>699</v>
      </c>
      <c r="Q326">
        <v>7.35</v>
      </c>
      <c r="R326">
        <v>0.81</v>
      </c>
      <c r="S326">
        <v>4.0199999999999996</v>
      </c>
      <c r="T326">
        <v>5.21</v>
      </c>
    </row>
    <row r="327" spans="1:20" x14ac:dyDescent="0.3">
      <c r="A327" s="2">
        <v>45751</v>
      </c>
      <c r="B327" t="s">
        <v>24</v>
      </c>
      <c r="C327" t="s">
        <v>346</v>
      </c>
      <c r="D327" t="s">
        <v>655</v>
      </c>
      <c r="E327" t="s">
        <v>670</v>
      </c>
      <c r="F327">
        <v>220.5</v>
      </c>
      <c r="G327">
        <v>1892</v>
      </c>
      <c r="H327">
        <v>134</v>
      </c>
      <c r="I327">
        <v>35</v>
      </c>
      <c r="J327">
        <v>2</v>
      </c>
      <c r="K327">
        <v>117.9</v>
      </c>
      <c r="L327" t="s">
        <v>673</v>
      </c>
      <c r="M327" t="s">
        <v>679</v>
      </c>
      <c r="N327" t="s">
        <v>683</v>
      </c>
      <c r="O327" t="s">
        <v>687</v>
      </c>
      <c r="P327" t="s">
        <v>696</v>
      </c>
      <c r="Q327">
        <v>7.08</v>
      </c>
      <c r="R327">
        <v>1.49</v>
      </c>
      <c r="S327">
        <v>6.3</v>
      </c>
      <c r="T327">
        <v>0.53</v>
      </c>
    </row>
    <row r="328" spans="1:20" x14ac:dyDescent="0.3">
      <c r="A328" s="2">
        <v>45758</v>
      </c>
      <c r="B328" t="s">
        <v>23</v>
      </c>
      <c r="C328" t="s">
        <v>347</v>
      </c>
      <c r="D328" t="s">
        <v>654</v>
      </c>
      <c r="E328" t="s">
        <v>664</v>
      </c>
      <c r="F328">
        <v>134.59</v>
      </c>
      <c r="G328">
        <v>1871</v>
      </c>
      <c r="H328">
        <v>95</v>
      </c>
      <c r="I328">
        <v>11</v>
      </c>
      <c r="J328">
        <v>2</v>
      </c>
      <c r="K328">
        <v>88.89</v>
      </c>
      <c r="L328" t="s">
        <v>673</v>
      </c>
      <c r="M328" t="s">
        <v>678</v>
      </c>
      <c r="N328" t="s">
        <v>681</v>
      </c>
      <c r="O328" t="s">
        <v>689</v>
      </c>
      <c r="P328" t="s">
        <v>699</v>
      </c>
      <c r="Q328">
        <v>5.08</v>
      </c>
      <c r="R328">
        <v>2.11</v>
      </c>
      <c r="S328">
        <v>12.24</v>
      </c>
      <c r="T328">
        <v>0.66</v>
      </c>
    </row>
    <row r="329" spans="1:20" x14ac:dyDescent="0.3">
      <c r="A329" s="2">
        <v>45797</v>
      </c>
      <c r="B329" t="s">
        <v>23</v>
      </c>
      <c r="C329" t="s">
        <v>348</v>
      </c>
      <c r="D329" t="s">
        <v>654</v>
      </c>
      <c r="E329" t="s">
        <v>665</v>
      </c>
      <c r="F329">
        <v>110.34</v>
      </c>
      <c r="G329">
        <v>3823</v>
      </c>
      <c r="H329">
        <v>350</v>
      </c>
      <c r="I329">
        <v>43</v>
      </c>
      <c r="J329">
        <v>2</v>
      </c>
      <c r="K329">
        <v>378.6</v>
      </c>
      <c r="L329" t="s">
        <v>672</v>
      </c>
      <c r="M329" t="s">
        <v>680</v>
      </c>
      <c r="N329" t="s">
        <v>684</v>
      </c>
      <c r="O329" t="s">
        <v>694</v>
      </c>
      <c r="P329" t="s">
        <v>698</v>
      </c>
      <c r="Q329">
        <v>9.16</v>
      </c>
      <c r="R329">
        <v>0.56999999999999995</v>
      </c>
      <c r="S329">
        <v>2.57</v>
      </c>
      <c r="T329">
        <v>3.43</v>
      </c>
    </row>
    <row r="330" spans="1:20" x14ac:dyDescent="0.3">
      <c r="A330" s="2">
        <v>45750</v>
      </c>
      <c r="B330" t="s">
        <v>21</v>
      </c>
      <c r="C330" t="s">
        <v>349</v>
      </c>
      <c r="D330" t="s">
        <v>655</v>
      </c>
      <c r="E330" t="s">
        <v>662</v>
      </c>
      <c r="F330">
        <v>273.67</v>
      </c>
      <c r="G330">
        <v>22595</v>
      </c>
      <c r="H330">
        <v>1273</v>
      </c>
      <c r="I330">
        <v>42</v>
      </c>
      <c r="J330">
        <v>33</v>
      </c>
      <c r="K330">
        <v>3100.03</v>
      </c>
      <c r="L330" t="s">
        <v>671</v>
      </c>
      <c r="M330" t="s">
        <v>679</v>
      </c>
      <c r="N330" t="s">
        <v>682</v>
      </c>
      <c r="O330" t="s">
        <v>688</v>
      </c>
      <c r="P330" t="s">
        <v>695</v>
      </c>
      <c r="Q330">
        <v>5.63</v>
      </c>
      <c r="R330">
        <v>2.59</v>
      </c>
      <c r="S330">
        <v>6.52</v>
      </c>
      <c r="T330">
        <v>11.33</v>
      </c>
    </row>
    <row r="331" spans="1:20" x14ac:dyDescent="0.3">
      <c r="A331" s="2">
        <v>45784</v>
      </c>
      <c r="B331" t="s">
        <v>22</v>
      </c>
      <c r="C331" t="s">
        <v>350</v>
      </c>
      <c r="D331" t="s">
        <v>654</v>
      </c>
      <c r="E331" t="s">
        <v>663</v>
      </c>
      <c r="F331">
        <v>207.89</v>
      </c>
      <c r="G331">
        <v>12708</v>
      </c>
      <c r="H331">
        <v>192</v>
      </c>
      <c r="I331">
        <v>50</v>
      </c>
      <c r="J331">
        <v>22</v>
      </c>
      <c r="K331">
        <v>3660.56</v>
      </c>
      <c r="L331" t="s">
        <v>672</v>
      </c>
      <c r="M331" t="s">
        <v>680</v>
      </c>
      <c r="N331" t="s">
        <v>682</v>
      </c>
      <c r="O331" t="s">
        <v>692</v>
      </c>
      <c r="P331" t="s">
        <v>698</v>
      </c>
      <c r="Q331">
        <v>1.51</v>
      </c>
      <c r="R331">
        <v>11.46</v>
      </c>
      <c r="S331">
        <v>4.16</v>
      </c>
      <c r="T331">
        <v>17.61</v>
      </c>
    </row>
    <row r="332" spans="1:20" x14ac:dyDescent="0.3">
      <c r="A332" s="2">
        <v>45759</v>
      </c>
      <c r="B332" t="s">
        <v>23</v>
      </c>
      <c r="C332" t="s">
        <v>351</v>
      </c>
      <c r="D332" t="s">
        <v>654</v>
      </c>
      <c r="E332" t="s">
        <v>667</v>
      </c>
      <c r="F332">
        <v>95.05</v>
      </c>
      <c r="G332">
        <v>14590</v>
      </c>
      <c r="H332">
        <v>173</v>
      </c>
      <c r="I332">
        <v>33</v>
      </c>
      <c r="J332">
        <v>1</v>
      </c>
      <c r="K332">
        <v>198.07</v>
      </c>
      <c r="L332" t="s">
        <v>674</v>
      </c>
      <c r="M332" t="s">
        <v>677</v>
      </c>
      <c r="N332" t="s">
        <v>683</v>
      </c>
      <c r="O332" t="s">
        <v>687</v>
      </c>
      <c r="P332" t="s">
        <v>696</v>
      </c>
      <c r="Q332">
        <v>1.19</v>
      </c>
      <c r="R332">
        <v>0.57999999999999996</v>
      </c>
      <c r="S332">
        <v>2.88</v>
      </c>
      <c r="T332">
        <v>2.08</v>
      </c>
    </row>
    <row r="333" spans="1:20" x14ac:dyDescent="0.3">
      <c r="A333" s="2">
        <v>45787</v>
      </c>
      <c r="B333" t="s">
        <v>21</v>
      </c>
      <c r="C333" t="s">
        <v>352</v>
      </c>
      <c r="D333" t="s">
        <v>655</v>
      </c>
      <c r="E333" t="s">
        <v>663</v>
      </c>
      <c r="F333">
        <v>205.71</v>
      </c>
      <c r="G333">
        <v>26935</v>
      </c>
      <c r="H333">
        <v>922</v>
      </c>
      <c r="I333">
        <v>31</v>
      </c>
      <c r="J333">
        <v>0</v>
      </c>
      <c r="K333">
        <v>0</v>
      </c>
      <c r="L333" t="s">
        <v>674</v>
      </c>
      <c r="M333" t="s">
        <v>680</v>
      </c>
      <c r="N333" t="s">
        <v>684</v>
      </c>
      <c r="O333" t="s">
        <v>687</v>
      </c>
      <c r="P333" t="s">
        <v>698</v>
      </c>
      <c r="Q333">
        <v>3.42</v>
      </c>
      <c r="R333">
        <v>0</v>
      </c>
      <c r="S333">
        <v>6.64</v>
      </c>
      <c r="T333">
        <v>0</v>
      </c>
    </row>
    <row r="334" spans="1:20" x14ac:dyDescent="0.3">
      <c r="A334" s="2">
        <v>45811</v>
      </c>
      <c r="B334" t="s">
        <v>21</v>
      </c>
      <c r="C334" t="s">
        <v>353</v>
      </c>
      <c r="D334" t="s">
        <v>655</v>
      </c>
      <c r="E334" t="s">
        <v>666</v>
      </c>
      <c r="F334">
        <v>262.88</v>
      </c>
      <c r="G334">
        <v>28750</v>
      </c>
      <c r="H334">
        <v>2663</v>
      </c>
      <c r="I334">
        <v>29</v>
      </c>
      <c r="J334">
        <v>15</v>
      </c>
      <c r="K334">
        <v>1790.9</v>
      </c>
      <c r="L334" t="s">
        <v>675</v>
      </c>
      <c r="M334" t="s">
        <v>676</v>
      </c>
      <c r="N334" t="s">
        <v>681</v>
      </c>
      <c r="O334" t="s">
        <v>689</v>
      </c>
      <c r="P334" t="s">
        <v>696</v>
      </c>
      <c r="Q334">
        <v>9.26</v>
      </c>
      <c r="R334">
        <v>0.56000000000000005</v>
      </c>
      <c r="S334">
        <v>9.06</v>
      </c>
      <c r="T334">
        <v>6.81</v>
      </c>
    </row>
    <row r="335" spans="1:20" x14ac:dyDescent="0.3">
      <c r="A335" s="2">
        <v>45796</v>
      </c>
      <c r="B335" t="s">
        <v>20</v>
      </c>
      <c r="C335" t="s">
        <v>354</v>
      </c>
      <c r="D335" t="s">
        <v>655</v>
      </c>
      <c r="E335" t="s">
        <v>665</v>
      </c>
      <c r="F335">
        <v>50.6</v>
      </c>
      <c r="G335">
        <v>23579</v>
      </c>
      <c r="H335">
        <v>1241</v>
      </c>
      <c r="I335">
        <v>42</v>
      </c>
      <c r="J335">
        <v>39</v>
      </c>
      <c r="K335">
        <v>5538.31</v>
      </c>
      <c r="L335" t="s">
        <v>673</v>
      </c>
      <c r="M335" t="s">
        <v>680</v>
      </c>
      <c r="N335" t="s">
        <v>681</v>
      </c>
      <c r="O335" t="s">
        <v>693</v>
      </c>
      <c r="P335" t="s">
        <v>699</v>
      </c>
      <c r="Q335">
        <v>5.26</v>
      </c>
      <c r="R335">
        <v>3.14</v>
      </c>
      <c r="S335">
        <v>1.2</v>
      </c>
      <c r="T335">
        <v>109.45</v>
      </c>
    </row>
    <row r="336" spans="1:20" x14ac:dyDescent="0.3">
      <c r="A336" s="2">
        <v>45799</v>
      </c>
      <c r="B336" t="s">
        <v>24</v>
      </c>
      <c r="C336" t="s">
        <v>355</v>
      </c>
      <c r="D336" t="s">
        <v>655</v>
      </c>
      <c r="E336" t="s">
        <v>658</v>
      </c>
      <c r="F336">
        <v>59.99</v>
      </c>
      <c r="G336">
        <v>27977</v>
      </c>
      <c r="H336">
        <v>1338</v>
      </c>
      <c r="I336">
        <v>29</v>
      </c>
      <c r="J336">
        <v>0</v>
      </c>
      <c r="K336">
        <v>0</v>
      </c>
      <c r="L336" t="s">
        <v>674</v>
      </c>
      <c r="M336" t="s">
        <v>678</v>
      </c>
      <c r="N336" t="s">
        <v>682</v>
      </c>
      <c r="O336" t="s">
        <v>687</v>
      </c>
      <c r="P336" t="s">
        <v>697</v>
      </c>
      <c r="Q336">
        <v>4.78</v>
      </c>
      <c r="R336">
        <v>0</v>
      </c>
      <c r="S336">
        <v>2.0699999999999998</v>
      </c>
      <c r="T336">
        <v>0</v>
      </c>
    </row>
    <row r="337" spans="1:20" x14ac:dyDescent="0.3">
      <c r="A337" s="2">
        <v>45762</v>
      </c>
      <c r="B337" t="s">
        <v>22</v>
      </c>
      <c r="C337" t="s">
        <v>356</v>
      </c>
      <c r="D337" t="s">
        <v>654</v>
      </c>
      <c r="E337" t="s">
        <v>666</v>
      </c>
      <c r="F337">
        <v>295.88</v>
      </c>
      <c r="G337">
        <v>26941</v>
      </c>
      <c r="H337">
        <v>1396</v>
      </c>
      <c r="I337">
        <v>15</v>
      </c>
      <c r="J337">
        <v>14</v>
      </c>
      <c r="K337">
        <v>736.85</v>
      </c>
      <c r="L337" t="s">
        <v>672</v>
      </c>
      <c r="M337" t="s">
        <v>676</v>
      </c>
      <c r="N337" t="s">
        <v>683</v>
      </c>
      <c r="O337" t="s">
        <v>691</v>
      </c>
      <c r="P337" t="s">
        <v>696</v>
      </c>
      <c r="Q337">
        <v>5.18</v>
      </c>
      <c r="R337">
        <v>1</v>
      </c>
      <c r="S337">
        <v>19.73</v>
      </c>
      <c r="T337">
        <v>2.4900000000000002</v>
      </c>
    </row>
    <row r="338" spans="1:20" x14ac:dyDescent="0.3">
      <c r="A338" s="2">
        <v>45752</v>
      </c>
      <c r="B338" t="s">
        <v>20</v>
      </c>
      <c r="C338" t="s">
        <v>357</v>
      </c>
      <c r="D338" t="s">
        <v>655</v>
      </c>
      <c r="E338" t="s">
        <v>665</v>
      </c>
      <c r="F338">
        <v>272.3</v>
      </c>
      <c r="G338">
        <v>2707</v>
      </c>
      <c r="H338">
        <v>243</v>
      </c>
      <c r="I338">
        <v>31</v>
      </c>
      <c r="J338">
        <v>22</v>
      </c>
      <c r="K338">
        <v>695.16</v>
      </c>
      <c r="L338" t="s">
        <v>675</v>
      </c>
      <c r="M338" t="s">
        <v>680</v>
      </c>
      <c r="N338" t="s">
        <v>684</v>
      </c>
      <c r="O338" t="s">
        <v>685</v>
      </c>
      <c r="P338" t="s">
        <v>698</v>
      </c>
      <c r="Q338">
        <v>8.98</v>
      </c>
      <c r="R338">
        <v>9.0500000000000007</v>
      </c>
      <c r="S338">
        <v>8.7799999999999994</v>
      </c>
      <c r="T338">
        <v>2.5499999999999998</v>
      </c>
    </row>
    <row r="339" spans="1:20" x14ac:dyDescent="0.3">
      <c r="A339" s="2">
        <v>45808</v>
      </c>
      <c r="B339" t="s">
        <v>23</v>
      </c>
      <c r="C339" t="s">
        <v>358</v>
      </c>
      <c r="D339" t="s">
        <v>654</v>
      </c>
      <c r="E339" t="s">
        <v>660</v>
      </c>
      <c r="F339">
        <v>190.63</v>
      </c>
      <c r="G339">
        <v>7934</v>
      </c>
      <c r="H339">
        <v>754</v>
      </c>
      <c r="I339">
        <v>23</v>
      </c>
      <c r="J339">
        <v>13</v>
      </c>
      <c r="K339">
        <v>826.56</v>
      </c>
      <c r="L339" t="s">
        <v>674</v>
      </c>
      <c r="M339" t="s">
        <v>678</v>
      </c>
      <c r="N339" t="s">
        <v>683</v>
      </c>
      <c r="O339" t="s">
        <v>694</v>
      </c>
      <c r="P339" t="s">
        <v>698</v>
      </c>
      <c r="Q339">
        <v>9.5</v>
      </c>
      <c r="R339">
        <v>1.72</v>
      </c>
      <c r="S339">
        <v>8.2899999999999991</v>
      </c>
      <c r="T339">
        <v>4.34</v>
      </c>
    </row>
    <row r="340" spans="1:20" x14ac:dyDescent="0.3">
      <c r="A340" s="2">
        <v>45817</v>
      </c>
      <c r="B340" t="s">
        <v>22</v>
      </c>
      <c r="C340" t="s">
        <v>359</v>
      </c>
      <c r="D340" t="s">
        <v>654</v>
      </c>
      <c r="E340" t="s">
        <v>665</v>
      </c>
      <c r="F340">
        <v>297.16000000000003</v>
      </c>
      <c r="G340">
        <v>7002</v>
      </c>
      <c r="H340">
        <v>456</v>
      </c>
      <c r="I340">
        <v>46</v>
      </c>
      <c r="J340">
        <v>21</v>
      </c>
      <c r="K340">
        <v>3002.93</v>
      </c>
      <c r="L340" t="s">
        <v>672</v>
      </c>
      <c r="M340" t="s">
        <v>680</v>
      </c>
      <c r="N340" t="s">
        <v>684</v>
      </c>
      <c r="O340" t="s">
        <v>687</v>
      </c>
      <c r="P340" t="s">
        <v>695</v>
      </c>
      <c r="Q340">
        <v>6.51</v>
      </c>
      <c r="R340">
        <v>4.6100000000000003</v>
      </c>
      <c r="S340">
        <v>6.46</v>
      </c>
      <c r="T340">
        <v>10.11</v>
      </c>
    </row>
    <row r="341" spans="1:20" x14ac:dyDescent="0.3">
      <c r="A341" s="2">
        <v>45763</v>
      </c>
      <c r="B341" t="s">
        <v>20</v>
      </c>
      <c r="C341" t="s">
        <v>360</v>
      </c>
      <c r="D341" t="s">
        <v>655</v>
      </c>
      <c r="E341" t="s">
        <v>670</v>
      </c>
      <c r="F341">
        <v>161.54</v>
      </c>
      <c r="G341">
        <v>28861</v>
      </c>
      <c r="H341">
        <v>1196</v>
      </c>
      <c r="I341">
        <v>41</v>
      </c>
      <c r="J341">
        <v>11</v>
      </c>
      <c r="K341">
        <v>1514.8</v>
      </c>
      <c r="L341" t="s">
        <v>674</v>
      </c>
      <c r="M341" t="s">
        <v>679</v>
      </c>
      <c r="N341" t="s">
        <v>681</v>
      </c>
      <c r="O341" t="s">
        <v>693</v>
      </c>
      <c r="P341" t="s">
        <v>695</v>
      </c>
      <c r="Q341">
        <v>4.1399999999999997</v>
      </c>
      <c r="R341">
        <v>0.92</v>
      </c>
      <c r="S341">
        <v>3.94</v>
      </c>
      <c r="T341">
        <v>9.3800000000000008</v>
      </c>
    </row>
    <row r="342" spans="1:20" x14ac:dyDescent="0.3">
      <c r="A342" s="2">
        <v>45800</v>
      </c>
      <c r="B342" t="s">
        <v>23</v>
      </c>
      <c r="C342" t="s">
        <v>361</v>
      </c>
      <c r="D342" t="s">
        <v>655</v>
      </c>
      <c r="E342" t="s">
        <v>667</v>
      </c>
      <c r="F342">
        <v>265.10000000000002</v>
      </c>
      <c r="G342">
        <v>24731</v>
      </c>
      <c r="H342">
        <v>72</v>
      </c>
      <c r="I342">
        <v>48</v>
      </c>
      <c r="J342">
        <v>25</v>
      </c>
      <c r="K342">
        <v>4193.78</v>
      </c>
      <c r="L342" t="s">
        <v>673</v>
      </c>
      <c r="M342" t="s">
        <v>677</v>
      </c>
      <c r="N342" t="s">
        <v>684</v>
      </c>
      <c r="O342" t="s">
        <v>693</v>
      </c>
      <c r="P342" t="s">
        <v>698</v>
      </c>
      <c r="Q342">
        <v>0.28999999999999998</v>
      </c>
      <c r="R342">
        <v>34.72</v>
      </c>
      <c r="S342">
        <v>5.52</v>
      </c>
      <c r="T342">
        <v>15.82</v>
      </c>
    </row>
    <row r="343" spans="1:20" x14ac:dyDescent="0.3">
      <c r="A343" s="2">
        <v>45766</v>
      </c>
      <c r="B343" t="s">
        <v>24</v>
      </c>
      <c r="C343" t="s">
        <v>362</v>
      </c>
      <c r="D343" t="s">
        <v>655</v>
      </c>
      <c r="E343" t="s">
        <v>669</v>
      </c>
      <c r="F343">
        <v>275.2</v>
      </c>
      <c r="G343">
        <v>23438</v>
      </c>
      <c r="H343">
        <v>1243</v>
      </c>
      <c r="I343">
        <v>48</v>
      </c>
      <c r="J343">
        <v>18</v>
      </c>
      <c r="K343">
        <v>1570.93</v>
      </c>
      <c r="L343" t="s">
        <v>672</v>
      </c>
      <c r="M343" t="s">
        <v>676</v>
      </c>
      <c r="N343" t="s">
        <v>684</v>
      </c>
      <c r="O343" t="s">
        <v>691</v>
      </c>
      <c r="P343" t="s">
        <v>695</v>
      </c>
      <c r="Q343">
        <v>5.3</v>
      </c>
      <c r="R343">
        <v>1.45</v>
      </c>
      <c r="S343">
        <v>5.73</v>
      </c>
      <c r="T343">
        <v>5.71</v>
      </c>
    </row>
    <row r="344" spans="1:20" x14ac:dyDescent="0.3">
      <c r="A344" s="2">
        <v>45799</v>
      </c>
      <c r="B344" t="s">
        <v>24</v>
      </c>
      <c r="C344" t="s">
        <v>363</v>
      </c>
      <c r="D344" t="s">
        <v>655</v>
      </c>
      <c r="E344" t="s">
        <v>665</v>
      </c>
      <c r="F344">
        <v>295.64999999999998</v>
      </c>
      <c r="G344">
        <v>10022</v>
      </c>
      <c r="H344">
        <v>612</v>
      </c>
      <c r="I344">
        <v>45</v>
      </c>
      <c r="J344">
        <v>43</v>
      </c>
      <c r="K344">
        <v>4989.62</v>
      </c>
      <c r="L344" t="s">
        <v>674</v>
      </c>
      <c r="M344" t="s">
        <v>680</v>
      </c>
      <c r="N344" t="s">
        <v>682</v>
      </c>
      <c r="O344" t="s">
        <v>693</v>
      </c>
      <c r="P344" t="s">
        <v>696</v>
      </c>
      <c r="Q344">
        <v>6.11</v>
      </c>
      <c r="R344">
        <v>7.03</v>
      </c>
      <c r="S344">
        <v>6.57</v>
      </c>
      <c r="T344">
        <v>16.88</v>
      </c>
    </row>
    <row r="345" spans="1:20" x14ac:dyDescent="0.3">
      <c r="A345" s="2">
        <v>45801</v>
      </c>
      <c r="B345" t="s">
        <v>24</v>
      </c>
      <c r="C345" t="s">
        <v>364</v>
      </c>
      <c r="D345" t="s">
        <v>655</v>
      </c>
      <c r="E345" t="s">
        <v>666</v>
      </c>
      <c r="F345">
        <v>225.56</v>
      </c>
      <c r="G345">
        <v>1987</v>
      </c>
      <c r="H345">
        <v>139</v>
      </c>
      <c r="I345">
        <v>29</v>
      </c>
      <c r="J345">
        <v>24</v>
      </c>
      <c r="K345">
        <v>2483.27</v>
      </c>
      <c r="L345" t="s">
        <v>672</v>
      </c>
      <c r="M345" t="s">
        <v>676</v>
      </c>
      <c r="N345" t="s">
        <v>681</v>
      </c>
      <c r="O345" t="s">
        <v>687</v>
      </c>
      <c r="P345" t="s">
        <v>699</v>
      </c>
      <c r="Q345">
        <v>7</v>
      </c>
      <c r="R345">
        <v>17.27</v>
      </c>
      <c r="S345">
        <v>7.78</v>
      </c>
      <c r="T345">
        <v>11.01</v>
      </c>
    </row>
    <row r="346" spans="1:20" x14ac:dyDescent="0.3">
      <c r="A346" s="2">
        <v>45781</v>
      </c>
      <c r="B346" t="s">
        <v>23</v>
      </c>
      <c r="C346" t="s">
        <v>365</v>
      </c>
      <c r="D346" t="s">
        <v>655</v>
      </c>
      <c r="E346" t="s">
        <v>662</v>
      </c>
      <c r="F346">
        <v>285.06</v>
      </c>
      <c r="G346">
        <v>6433</v>
      </c>
      <c r="H346">
        <v>152</v>
      </c>
      <c r="I346">
        <v>46</v>
      </c>
      <c r="J346">
        <v>2</v>
      </c>
      <c r="K346">
        <v>380.52</v>
      </c>
      <c r="L346" t="s">
        <v>675</v>
      </c>
      <c r="M346" t="s">
        <v>679</v>
      </c>
      <c r="N346" t="s">
        <v>681</v>
      </c>
      <c r="O346" t="s">
        <v>694</v>
      </c>
      <c r="P346" t="s">
        <v>697</v>
      </c>
      <c r="Q346">
        <v>2.36</v>
      </c>
      <c r="R346">
        <v>1.32</v>
      </c>
      <c r="S346">
        <v>6.2</v>
      </c>
      <c r="T346">
        <v>1.33</v>
      </c>
    </row>
    <row r="347" spans="1:20" x14ac:dyDescent="0.3">
      <c r="A347" s="2">
        <v>45753</v>
      </c>
      <c r="B347" t="s">
        <v>20</v>
      </c>
      <c r="C347" t="s">
        <v>366</v>
      </c>
      <c r="D347" t="s">
        <v>655</v>
      </c>
      <c r="E347" t="s">
        <v>670</v>
      </c>
      <c r="F347">
        <v>215.21</v>
      </c>
      <c r="G347">
        <v>13978</v>
      </c>
      <c r="H347">
        <v>944</v>
      </c>
      <c r="I347">
        <v>19</v>
      </c>
      <c r="J347">
        <v>10</v>
      </c>
      <c r="K347">
        <v>1652.81</v>
      </c>
      <c r="L347" t="s">
        <v>673</v>
      </c>
      <c r="M347" t="s">
        <v>679</v>
      </c>
      <c r="N347" t="s">
        <v>681</v>
      </c>
      <c r="O347" t="s">
        <v>691</v>
      </c>
      <c r="P347" t="s">
        <v>697</v>
      </c>
      <c r="Q347">
        <v>6.75</v>
      </c>
      <c r="R347">
        <v>1.06</v>
      </c>
      <c r="S347">
        <v>11.33</v>
      </c>
      <c r="T347">
        <v>7.68</v>
      </c>
    </row>
    <row r="348" spans="1:20" x14ac:dyDescent="0.3">
      <c r="A348" s="2">
        <v>45761</v>
      </c>
      <c r="B348" t="s">
        <v>20</v>
      </c>
      <c r="C348" t="s">
        <v>367</v>
      </c>
      <c r="D348" t="s">
        <v>654</v>
      </c>
      <c r="E348" t="s">
        <v>663</v>
      </c>
      <c r="F348">
        <v>132.02000000000001</v>
      </c>
      <c r="G348">
        <v>16803</v>
      </c>
      <c r="H348">
        <v>1244</v>
      </c>
      <c r="I348">
        <v>45</v>
      </c>
      <c r="J348">
        <v>3</v>
      </c>
      <c r="K348">
        <v>544.16999999999996</v>
      </c>
      <c r="L348" t="s">
        <v>673</v>
      </c>
      <c r="M348" t="s">
        <v>680</v>
      </c>
      <c r="N348" t="s">
        <v>681</v>
      </c>
      <c r="O348" t="s">
        <v>693</v>
      </c>
      <c r="P348" t="s">
        <v>699</v>
      </c>
      <c r="Q348">
        <v>7.4</v>
      </c>
      <c r="R348">
        <v>0.24</v>
      </c>
      <c r="S348">
        <v>2.93</v>
      </c>
      <c r="T348">
        <v>4.12</v>
      </c>
    </row>
    <row r="349" spans="1:20" x14ac:dyDescent="0.3">
      <c r="A349" s="2">
        <v>45783</v>
      </c>
      <c r="B349" t="s">
        <v>23</v>
      </c>
      <c r="C349" t="s">
        <v>368</v>
      </c>
      <c r="D349" t="s">
        <v>655</v>
      </c>
      <c r="E349" t="s">
        <v>661</v>
      </c>
      <c r="F349">
        <v>95.65</v>
      </c>
      <c r="G349">
        <v>26277</v>
      </c>
      <c r="H349">
        <v>1015</v>
      </c>
      <c r="I349">
        <v>39</v>
      </c>
      <c r="J349">
        <v>13</v>
      </c>
      <c r="K349">
        <v>713.12</v>
      </c>
      <c r="L349" t="s">
        <v>671</v>
      </c>
      <c r="M349" t="s">
        <v>677</v>
      </c>
      <c r="N349" t="s">
        <v>681</v>
      </c>
      <c r="O349" t="s">
        <v>685</v>
      </c>
      <c r="P349" t="s">
        <v>696</v>
      </c>
      <c r="Q349">
        <v>3.86</v>
      </c>
      <c r="R349">
        <v>1.28</v>
      </c>
      <c r="S349">
        <v>2.4500000000000002</v>
      </c>
      <c r="T349">
        <v>7.46</v>
      </c>
    </row>
    <row r="350" spans="1:20" x14ac:dyDescent="0.3">
      <c r="A350" s="2">
        <v>45827</v>
      </c>
      <c r="B350" t="s">
        <v>21</v>
      </c>
      <c r="C350" t="s">
        <v>369</v>
      </c>
      <c r="D350" t="s">
        <v>655</v>
      </c>
      <c r="E350" t="s">
        <v>659</v>
      </c>
      <c r="F350">
        <v>111.59</v>
      </c>
      <c r="G350">
        <v>12158</v>
      </c>
      <c r="H350">
        <v>906</v>
      </c>
      <c r="I350">
        <v>36</v>
      </c>
      <c r="J350">
        <v>34</v>
      </c>
      <c r="K350">
        <v>6410.74</v>
      </c>
      <c r="L350" t="s">
        <v>671</v>
      </c>
      <c r="M350" t="s">
        <v>679</v>
      </c>
      <c r="N350" t="s">
        <v>683</v>
      </c>
      <c r="O350" t="s">
        <v>693</v>
      </c>
      <c r="P350" t="s">
        <v>698</v>
      </c>
      <c r="Q350">
        <v>7.45</v>
      </c>
      <c r="R350">
        <v>3.75</v>
      </c>
      <c r="S350">
        <v>3.1</v>
      </c>
      <c r="T350">
        <v>57.45</v>
      </c>
    </row>
    <row r="351" spans="1:20" x14ac:dyDescent="0.3">
      <c r="A351" s="2">
        <v>45793</v>
      </c>
      <c r="B351" t="s">
        <v>22</v>
      </c>
      <c r="C351" t="s">
        <v>370</v>
      </c>
      <c r="D351" t="s">
        <v>655</v>
      </c>
      <c r="E351" t="s">
        <v>667</v>
      </c>
      <c r="F351">
        <v>62.74</v>
      </c>
      <c r="G351">
        <v>4488</v>
      </c>
      <c r="H351">
        <v>438</v>
      </c>
      <c r="I351">
        <v>31</v>
      </c>
      <c r="J351">
        <v>26</v>
      </c>
      <c r="K351">
        <v>2126.9499999999998</v>
      </c>
      <c r="L351" t="s">
        <v>673</v>
      </c>
      <c r="M351" t="s">
        <v>677</v>
      </c>
      <c r="N351" t="s">
        <v>684</v>
      </c>
      <c r="O351" t="s">
        <v>687</v>
      </c>
      <c r="P351" t="s">
        <v>698</v>
      </c>
      <c r="Q351">
        <v>9.76</v>
      </c>
      <c r="R351">
        <v>5.94</v>
      </c>
      <c r="S351">
        <v>2.02</v>
      </c>
      <c r="T351">
        <v>33.9</v>
      </c>
    </row>
    <row r="352" spans="1:20" x14ac:dyDescent="0.3">
      <c r="A352" s="2">
        <v>45756</v>
      </c>
      <c r="B352" t="s">
        <v>20</v>
      </c>
      <c r="C352" t="s">
        <v>371</v>
      </c>
      <c r="D352" t="s">
        <v>655</v>
      </c>
      <c r="E352" t="s">
        <v>666</v>
      </c>
      <c r="F352">
        <v>86.67</v>
      </c>
      <c r="G352">
        <v>21562</v>
      </c>
      <c r="H352">
        <v>940</v>
      </c>
      <c r="I352">
        <v>41</v>
      </c>
      <c r="J352">
        <v>34</v>
      </c>
      <c r="K352">
        <v>4548.7299999999996</v>
      </c>
      <c r="L352" t="s">
        <v>672</v>
      </c>
      <c r="M352" t="s">
        <v>676</v>
      </c>
      <c r="N352" t="s">
        <v>684</v>
      </c>
      <c r="O352" t="s">
        <v>687</v>
      </c>
      <c r="P352" t="s">
        <v>697</v>
      </c>
      <c r="Q352">
        <v>4.3600000000000003</v>
      </c>
      <c r="R352">
        <v>3.62</v>
      </c>
      <c r="S352">
        <v>2.11</v>
      </c>
      <c r="T352">
        <v>52.48</v>
      </c>
    </row>
    <row r="353" spans="1:20" x14ac:dyDescent="0.3">
      <c r="A353" s="2">
        <v>45828</v>
      </c>
      <c r="B353" t="s">
        <v>21</v>
      </c>
      <c r="C353" t="s">
        <v>372</v>
      </c>
      <c r="D353" t="s">
        <v>654</v>
      </c>
      <c r="E353" t="s">
        <v>661</v>
      </c>
      <c r="F353">
        <v>27.98</v>
      </c>
      <c r="G353">
        <v>11870</v>
      </c>
      <c r="H353">
        <v>961</v>
      </c>
      <c r="I353">
        <v>21</v>
      </c>
      <c r="J353">
        <v>21</v>
      </c>
      <c r="K353">
        <v>747.83</v>
      </c>
      <c r="L353" t="s">
        <v>673</v>
      </c>
      <c r="M353" t="s">
        <v>677</v>
      </c>
      <c r="N353" t="s">
        <v>681</v>
      </c>
      <c r="O353" t="s">
        <v>687</v>
      </c>
      <c r="P353" t="s">
        <v>695</v>
      </c>
      <c r="Q353">
        <v>8.1</v>
      </c>
      <c r="R353">
        <v>2.19</v>
      </c>
      <c r="S353">
        <v>1.33</v>
      </c>
      <c r="T353">
        <v>26.73</v>
      </c>
    </row>
    <row r="354" spans="1:20" x14ac:dyDescent="0.3">
      <c r="A354" s="2">
        <v>45756</v>
      </c>
      <c r="B354" t="s">
        <v>23</v>
      </c>
      <c r="C354" t="s">
        <v>373</v>
      </c>
      <c r="D354" t="s">
        <v>655</v>
      </c>
      <c r="E354" t="s">
        <v>661</v>
      </c>
      <c r="F354">
        <v>162.22</v>
      </c>
      <c r="G354">
        <v>25788</v>
      </c>
      <c r="H354">
        <v>525</v>
      </c>
      <c r="I354">
        <v>47</v>
      </c>
      <c r="J354">
        <v>37</v>
      </c>
      <c r="K354">
        <v>4219.58</v>
      </c>
      <c r="L354" t="s">
        <v>673</v>
      </c>
      <c r="M354" t="s">
        <v>677</v>
      </c>
      <c r="N354" t="s">
        <v>682</v>
      </c>
      <c r="O354" t="s">
        <v>688</v>
      </c>
      <c r="P354" t="s">
        <v>699</v>
      </c>
      <c r="Q354">
        <v>2.04</v>
      </c>
      <c r="R354">
        <v>7.05</v>
      </c>
      <c r="S354">
        <v>3.45</v>
      </c>
      <c r="T354">
        <v>26.01</v>
      </c>
    </row>
    <row r="355" spans="1:20" x14ac:dyDescent="0.3">
      <c r="A355" s="2">
        <v>45821</v>
      </c>
      <c r="B355" t="s">
        <v>24</v>
      </c>
      <c r="C355" t="s">
        <v>374</v>
      </c>
      <c r="D355" t="s">
        <v>654</v>
      </c>
      <c r="E355" t="s">
        <v>669</v>
      </c>
      <c r="F355">
        <v>159.44999999999999</v>
      </c>
      <c r="G355">
        <v>1498</v>
      </c>
      <c r="H355">
        <v>57</v>
      </c>
      <c r="I355">
        <v>27</v>
      </c>
      <c r="J355">
        <v>27</v>
      </c>
      <c r="K355">
        <v>3782.62</v>
      </c>
      <c r="L355" t="s">
        <v>673</v>
      </c>
      <c r="M355" t="s">
        <v>676</v>
      </c>
      <c r="N355" t="s">
        <v>681</v>
      </c>
      <c r="O355" t="s">
        <v>687</v>
      </c>
      <c r="P355" t="s">
        <v>695</v>
      </c>
      <c r="Q355">
        <v>3.81</v>
      </c>
      <c r="R355">
        <v>47.37</v>
      </c>
      <c r="S355">
        <v>5.91</v>
      </c>
      <c r="T355">
        <v>23.72</v>
      </c>
    </row>
    <row r="356" spans="1:20" x14ac:dyDescent="0.3">
      <c r="A356" s="2">
        <v>45775</v>
      </c>
      <c r="B356" t="s">
        <v>20</v>
      </c>
      <c r="C356" t="s">
        <v>375</v>
      </c>
      <c r="D356" t="s">
        <v>654</v>
      </c>
      <c r="E356" t="s">
        <v>657</v>
      </c>
      <c r="F356">
        <v>123.33</v>
      </c>
      <c r="G356">
        <v>28399</v>
      </c>
      <c r="H356">
        <v>2724</v>
      </c>
      <c r="I356">
        <v>45</v>
      </c>
      <c r="J356">
        <v>26</v>
      </c>
      <c r="K356">
        <v>4541.45</v>
      </c>
      <c r="L356" t="s">
        <v>672</v>
      </c>
      <c r="M356" t="s">
        <v>677</v>
      </c>
      <c r="N356" t="s">
        <v>682</v>
      </c>
      <c r="O356" t="s">
        <v>692</v>
      </c>
      <c r="P356" t="s">
        <v>698</v>
      </c>
      <c r="Q356">
        <v>9.59</v>
      </c>
      <c r="R356">
        <v>0.95</v>
      </c>
      <c r="S356">
        <v>2.74</v>
      </c>
      <c r="T356">
        <v>36.82</v>
      </c>
    </row>
    <row r="357" spans="1:20" x14ac:dyDescent="0.3">
      <c r="A357" s="2">
        <v>45767</v>
      </c>
      <c r="B357" t="s">
        <v>24</v>
      </c>
      <c r="C357" t="s">
        <v>376</v>
      </c>
      <c r="D357" t="s">
        <v>654</v>
      </c>
      <c r="E357" t="s">
        <v>667</v>
      </c>
      <c r="F357">
        <v>141.04</v>
      </c>
      <c r="G357">
        <v>1049</v>
      </c>
      <c r="H357">
        <v>104</v>
      </c>
      <c r="I357">
        <v>17</v>
      </c>
      <c r="J357">
        <v>10</v>
      </c>
      <c r="K357">
        <v>362.53</v>
      </c>
      <c r="L357" t="s">
        <v>675</v>
      </c>
      <c r="M357" t="s">
        <v>677</v>
      </c>
      <c r="N357" t="s">
        <v>683</v>
      </c>
      <c r="O357" t="s">
        <v>693</v>
      </c>
      <c r="P357" t="s">
        <v>699</v>
      </c>
      <c r="Q357">
        <v>9.91</v>
      </c>
      <c r="R357">
        <v>9.6199999999999992</v>
      </c>
      <c r="S357">
        <v>8.3000000000000007</v>
      </c>
      <c r="T357">
        <v>2.57</v>
      </c>
    </row>
    <row r="358" spans="1:20" x14ac:dyDescent="0.3">
      <c r="A358" s="2">
        <v>45768</v>
      </c>
      <c r="B358" t="s">
        <v>23</v>
      </c>
      <c r="C358" t="s">
        <v>377</v>
      </c>
      <c r="D358" t="s">
        <v>654</v>
      </c>
      <c r="E358" t="s">
        <v>663</v>
      </c>
      <c r="F358">
        <v>189.4</v>
      </c>
      <c r="G358">
        <v>20021</v>
      </c>
      <c r="H358">
        <v>127</v>
      </c>
      <c r="I358">
        <v>15</v>
      </c>
      <c r="J358">
        <v>2</v>
      </c>
      <c r="K358">
        <v>366.49</v>
      </c>
      <c r="L358" t="s">
        <v>674</v>
      </c>
      <c r="M358" t="s">
        <v>680</v>
      </c>
      <c r="N358" t="s">
        <v>684</v>
      </c>
      <c r="O358" t="s">
        <v>687</v>
      </c>
      <c r="P358" t="s">
        <v>696</v>
      </c>
      <c r="Q358">
        <v>0.63</v>
      </c>
      <c r="R358">
        <v>1.57</v>
      </c>
      <c r="S358">
        <v>12.63</v>
      </c>
      <c r="T358">
        <v>1.94</v>
      </c>
    </row>
    <row r="359" spans="1:20" x14ac:dyDescent="0.3">
      <c r="A359" s="2">
        <v>45812</v>
      </c>
      <c r="B359" t="s">
        <v>21</v>
      </c>
      <c r="C359" t="s">
        <v>378</v>
      </c>
      <c r="D359" t="s">
        <v>655</v>
      </c>
      <c r="E359" t="s">
        <v>669</v>
      </c>
      <c r="F359">
        <v>152.09</v>
      </c>
      <c r="G359">
        <v>21129</v>
      </c>
      <c r="H359">
        <v>1100</v>
      </c>
      <c r="I359">
        <v>40</v>
      </c>
      <c r="J359">
        <v>16</v>
      </c>
      <c r="K359">
        <v>1583.83</v>
      </c>
      <c r="L359" t="s">
        <v>671</v>
      </c>
      <c r="M359" t="s">
        <v>676</v>
      </c>
      <c r="N359" t="s">
        <v>683</v>
      </c>
      <c r="O359" t="s">
        <v>693</v>
      </c>
      <c r="P359" t="s">
        <v>697</v>
      </c>
      <c r="Q359">
        <v>5.21</v>
      </c>
      <c r="R359">
        <v>1.45</v>
      </c>
      <c r="S359">
        <v>3.8</v>
      </c>
      <c r="T359">
        <v>10.41</v>
      </c>
    </row>
    <row r="360" spans="1:20" x14ac:dyDescent="0.3">
      <c r="A360" s="2">
        <v>45770</v>
      </c>
      <c r="B360" t="s">
        <v>21</v>
      </c>
      <c r="C360" t="s">
        <v>379</v>
      </c>
      <c r="D360" t="s">
        <v>654</v>
      </c>
      <c r="E360" t="s">
        <v>666</v>
      </c>
      <c r="F360">
        <v>162.58000000000001</v>
      </c>
      <c r="G360">
        <v>19632</v>
      </c>
      <c r="H360">
        <v>757</v>
      </c>
      <c r="I360">
        <v>49</v>
      </c>
      <c r="J360">
        <v>2</v>
      </c>
      <c r="K360">
        <v>124.28</v>
      </c>
      <c r="L360" t="s">
        <v>672</v>
      </c>
      <c r="M360" t="s">
        <v>676</v>
      </c>
      <c r="N360" t="s">
        <v>683</v>
      </c>
      <c r="O360" t="s">
        <v>693</v>
      </c>
      <c r="P360" t="s">
        <v>696</v>
      </c>
      <c r="Q360">
        <v>3.86</v>
      </c>
      <c r="R360">
        <v>0.26</v>
      </c>
      <c r="S360">
        <v>3.32</v>
      </c>
      <c r="T360">
        <v>0.76</v>
      </c>
    </row>
    <row r="361" spans="1:20" x14ac:dyDescent="0.3">
      <c r="A361" s="2">
        <v>45800</v>
      </c>
      <c r="B361" t="s">
        <v>20</v>
      </c>
      <c r="C361" t="s">
        <v>380</v>
      </c>
      <c r="D361" t="s">
        <v>654</v>
      </c>
      <c r="E361" t="s">
        <v>665</v>
      </c>
      <c r="F361">
        <v>211.56</v>
      </c>
      <c r="G361">
        <v>23977</v>
      </c>
      <c r="H361">
        <v>1286</v>
      </c>
      <c r="I361">
        <v>28</v>
      </c>
      <c r="J361">
        <v>10</v>
      </c>
      <c r="K361">
        <v>1892.87</v>
      </c>
      <c r="L361" t="s">
        <v>673</v>
      </c>
      <c r="M361" t="s">
        <v>680</v>
      </c>
      <c r="N361" t="s">
        <v>682</v>
      </c>
      <c r="O361" t="s">
        <v>691</v>
      </c>
      <c r="P361" t="s">
        <v>699</v>
      </c>
      <c r="Q361">
        <v>5.36</v>
      </c>
      <c r="R361">
        <v>0.78</v>
      </c>
      <c r="S361">
        <v>7.56</v>
      </c>
      <c r="T361">
        <v>8.9499999999999993</v>
      </c>
    </row>
    <row r="362" spans="1:20" x14ac:dyDescent="0.3">
      <c r="A362" s="2">
        <v>45813</v>
      </c>
      <c r="B362" t="s">
        <v>24</v>
      </c>
      <c r="C362" t="s">
        <v>379</v>
      </c>
      <c r="D362" t="s">
        <v>654</v>
      </c>
      <c r="E362" t="s">
        <v>661</v>
      </c>
      <c r="F362">
        <v>69.239999999999995</v>
      </c>
      <c r="G362">
        <v>7405</v>
      </c>
      <c r="H362">
        <v>227</v>
      </c>
      <c r="I362">
        <v>25</v>
      </c>
      <c r="J362">
        <v>13</v>
      </c>
      <c r="K362">
        <v>423.45</v>
      </c>
      <c r="L362" t="s">
        <v>675</v>
      </c>
      <c r="M362" t="s">
        <v>677</v>
      </c>
      <c r="N362" t="s">
        <v>684</v>
      </c>
      <c r="O362" t="s">
        <v>694</v>
      </c>
      <c r="P362" t="s">
        <v>695</v>
      </c>
      <c r="Q362">
        <v>3.07</v>
      </c>
      <c r="R362">
        <v>5.73</v>
      </c>
      <c r="S362">
        <v>2.77</v>
      </c>
      <c r="T362">
        <v>6.12</v>
      </c>
    </row>
    <row r="363" spans="1:20" x14ac:dyDescent="0.3">
      <c r="A363" s="2">
        <v>45792</v>
      </c>
      <c r="B363" t="s">
        <v>21</v>
      </c>
      <c r="C363" t="s">
        <v>381</v>
      </c>
      <c r="D363" t="s">
        <v>655</v>
      </c>
      <c r="E363" t="s">
        <v>666</v>
      </c>
      <c r="F363">
        <v>91.67</v>
      </c>
      <c r="G363">
        <v>23059</v>
      </c>
      <c r="H363">
        <v>972</v>
      </c>
      <c r="I363">
        <v>44</v>
      </c>
      <c r="J363">
        <v>12</v>
      </c>
      <c r="K363">
        <v>730.19</v>
      </c>
      <c r="L363" t="s">
        <v>674</v>
      </c>
      <c r="M363" t="s">
        <v>676</v>
      </c>
      <c r="N363" t="s">
        <v>684</v>
      </c>
      <c r="O363" t="s">
        <v>687</v>
      </c>
      <c r="P363" t="s">
        <v>696</v>
      </c>
      <c r="Q363">
        <v>4.22</v>
      </c>
      <c r="R363">
        <v>1.23</v>
      </c>
      <c r="S363">
        <v>2.08</v>
      </c>
      <c r="T363">
        <v>7.97</v>
      </c>
    </row>
    <row r="364" spans="1:20" x14ac:dyDescent="0.3">
      <c r="A364" s="2">
        <v>45755</v>
      </c>
      <c r="B364" t="s">
        <v>23</v>
      </c>
      <c r="C364" t="s">
        <v>382</v>
      </c>
      <c r="D364" t="s">
        <v>655</v>
      </c>
      <c r="E364" t="s">
        <v>658</v>
      </c>
      <c r="F364">
        <v>45.89</v>
      </c>
      <c r="G364">
        <v>1122</v>
      </c>
      <c r="H364">
        <v>70</v>
      </c>
      <c r="I364">
        <v>29</v>
      </c>
      <c r="J364">
        <v>9</v>
      </c>
      <c r="K364">
        <v>1043.69</v>
      </c>
      <c r="L364" t="s">
        <v>674</v>
      </c>
      <c r="M364" t="s">
        <v>678</v>
      </c>
      <c r="N364" t="s">
        <v>682</v>
      </c>
      <c r="O364" t="s">
        <v>688</v>
      </c>
      <c r="P364" t="s">
        <v>696</v>
      </c>
      <c r="Q364">
        <v>6.24</v>
      </c>
      <c r="R364">
        <v>12.86</v>
      </c>
      <c r="S364">
        <v>1.58</v>
      </c>
      <c r="T364">
        <v>22.74</v>
      </c>
    </row>
    <row r="365" spans="1:20" x14ac:dyDescent="0.3">
      <c r="A365" s="2">
        <v>45793</v>
      </c>
      <c r="B365" t="s">
        <v>22</v>
      </c>
      <c r="C365" t="s">
        <v>383</v>
      </c>
      <c r="D365" t="s">
        <v>654</v>
      </c>
      <c r="E365" t="s">
        <v>661</v>
      </c>
      <c r="F365">
        <v>109.06</v>
      </c>
      <c r="G365">
        <v>11599</v>
      </c>
      <c r="H365">
        <v>235</v>
      </c>
      <c r="I365">
        <v>25</v>
      </c>
      <c r="J365">
        <v>17</v>
      </c>
      <c r="K365">
        <v>3324.7</v>
      </c>
      <c r="L365" t="s">
        <v>674</v>
      </c>
      <c r="M365" t="s">
        <v>677</v>
      </c>
      <c r="N365" t="s">
        <v>684</v>
      </c>
      <c r="O365" t="s">
        <v>690</v>
      </c>
      <c r="P365" t="s">
        <v>699</v>
      </c>
      <c r="Q365">
        <v>2.0299999999999998</v>
      </c>
      <c r="R365">
        <v>7.23</v>
      </c>
      <c r="S365">
        <v>4.3600000000000003</v>
      </c>
      <c r="T365">
        <v>30.49</v>
      </c>
    </row>
    <row r="366" spans="1:20" x14ac:dyDescent="0.3">
      <c r="A366" s="2">
        <v>45816</v>
      </c>
      <c r="B366" t="s">
        <v>21</v>
      </c>
      <c r="C366" t="s">
        <v>384</v>
      </c>
      <c r="D366" t="s">
        <v>655</v>
      </c>
      <c r="E366" t="s">
        <v>662</v>
      </c>
      <c r="F366">
        <v>67.59</v>
      </c>
      <c r="G366">
        <v>15015</v>
      </c>
      <c r="H366">
        <v>274</v>
      </c>
      <c r="I366">
        <v>27</v>
      </c>
      <c r="J366">
        <v>24</v>
      </c>
      <c r="K366">
        <v>2795.47</v>
      </c>
      <c r="L366" t="s">
        <v>672</v>
      </c>
      <c r="M366" t="s">
        <v>679</v>
      </c>
      <c r="N366" t="s">
        <v>682</v>
      </c>
      <c r="O366" t="s">
        <v>691</v>
      </c>
      <c r="P366" t="s">
        <v>696</v>
      </c>
      <c r="Q366">
        <v>1.82</v>
      </c>
      <c r="R366">
        <v>8.76</v>
      </c>
      <c r="S366">
        <v>2.5</v>
      </c>
      <c r="T366">
        <v>41.36</v>
      </c>
    </row>
    <row r="367" spans="1:20" x14ac:dyDescent="0.3">
      <c r="A367" s="2">
        <v>45837</v>
      </c>
      <c r="B367" t="s">
        <v>21</v>
      </c>
      <c r="C367" t="s">
        <v>385</v>
      </c>
      <c r="D367" t="s">
        <v>655</v>
      </c>
      <c r="E367" t="s">
        <v>665</v>
      </c>
      <c r="F367">
        <v>156.69999999999999</v>
      </c>
      <c r="G367">
        <v>20964</v>
      </c>
      <c r="H367">
        <v>1546</v>
      </c>
      <c r="I367">
        <v>30</v>
      </c>
      <c r="J367">
        <v>27</v>
      </c>
      <c r="K367">
        <v>3261.46</v>
      </c>
      <c r="L367" t="s">
        <v>675</v>
      </c>
      <c r="M367" t="s">
        <v>680</v>
      </c>
      <c r="N367" t="s">
        <v>681</v>
      </c>
      <c r="O367" t="s">
        <v>686</v>
      </c>
      <c r="P367" t="s">
        <v>696</v>
      </c>
      <c r="Q367">
        <v>7.37</v>
      </c>
      <c r="R367">
        <v>1.75</v>
      </c>
      <c r="S367">
        <v>5.22</v>
      </c>
      <c r="T367">
        <v>20.81</v>
      </c>
    </row>
    <row r="368" spans="1:20" x14ac:dyDescent="0.3">
      <c r="A368" s="2">
        <v>45801</v>
      </c>
      <c r="B368" t="s">
        <v>20</v>
      </c>
      <c r="C368" t="s">
        <v>386</v>
      </c>
      <c r="D368" t="s">
        <v>655</v>
      </c>
      <c r="E368" t="s">
        <v>661</v>
      </c>
      <c r="F368">
        <v>46.86</v>
      </c>
      <c r="G368">
        <v>26726</v>
      </c>
      <c r="H368">
        <v>944</v>
      </c>
      <c r="I368">
        <v>19</v>
      </c>
      <c r="J368">
        <v>10</v>
      </c>
      <c r="K368">
        <v>856.35</v>
      </c>
      <c r="L368" t="s">
        <v>672</v>
      </c>
      <c r="M368" t="s">
        <v>677</v>
      </c>
      <c r="N368" t="s">
        <v>682</v>
      </c>
      <c r="O368" t="s">
        <v>694</v>
      </c>
      <c r="P368" t="s">
        <v>696</v>
      </c>
      <c r="Q368">
        <v>3.53</v>
      </c>
      <c r="R368">
        <v>1.06</v>
      </c>
      <c r="S368">
        <v>2.4700000000000002</v>
      </c>
      <c r="T368">
        <v>18.27</v>
      </c>
    </row>
    <row r="369" spans="1:20" x14ac:dyDescent="0.3">
      <c r="A369" s="2">
        <v>45785</v>
      </c>
      <c r="B369" t="s">
        <v>22</v>
      </c>
      <c r="C369" t="s">
        <v>387</v>
      </c>
      <c r="D369" t="s">
        <v>655</v>
      </c>
      <c r="E369" t="s">
        <v>660</v>
      </c>
      <c r="F369">
        <v>122.34</v>
      </c>
      <c r="G369">
        <v>21600</v>
      </c>
      <c r="H369">
        <v>1878</v>
      </c>
      <c r="I369">
        <v>18</v>
      </c>
      <c r="J369">
        <v>6</v>
      </c>
      <c r="K369">
        <v>1051.02</v>
      </c>
      <c r="L369" t="s">
        <v>673</v>
      </c>
      <c r="M369" t="s">
        <v>678</v>
      </c>
      <c r="N369" t="s">
        <v>681</v>
      </c>
      <c r="O369" t="s">
        <v>686</v>
      </c>
      <c r="P369" t="s">
        <v>698</v>
      </c>
      <c r="Q369">
        <v>8.69</v>
      </c>
      <c r="R369">
        <v>0.32</v>
      </c>
      <c r="S369">
        <v>6.8</v>
      </c>
      <c r="T369">
        <v>8.59</v>
      </c>
    </row>
    <row r="370" spans="1:20" x14ac:dyDescent="0.3">
      <c r="A370" s="2">
        <v>45765</v>
      </c>
      <c r="B370" t="s">
        <v>24</v>
      </c>
      <c r="C370" t="s">
        <v>388</v>
      </c>
      <c r="D370" t="s">
        <v>655</v>
      </c>
      <c r="E370" t="s">
        <v>669</v>
      </c>
      <c r="F370">
        <v>254.23</v>
      </c>
      <c r="G370">
        <v>27722</v>
      </c>
      <c r="H370">
        <v>1830</v>
      </c>
      <c r="I370">
        <v>23</v>
      </c>
      <c r="J370">
        <v>21</v>
      </c>
      <c r="K370">
        <v>678.03</v>
      </c>
      <c r="L370" t="s">
        <v>672</v>
      </c>
      <c r="M370" t="s">
        <v>676</v>
      </c>
      <c r="N370" t="s">
        <v>682</v>
      </c>
      <c r="O370" t="s">
        <v>693</v>
      </c>
      <c r="P370" t="s">
        <v>696</v>
      </c>
      <c r="Q370">
        <v>6.6</v>
      </c>
      <c r="R370">
        <v>1.1499999999999999</v>
      </c>
      <c r="S370">
        <v>11.05</v>
      </c>
      <c r="T370">
        <v>2.67</v>
      </c>
    </row>
    <row r="371" spans="1:20" x14ac:dyDescent="0.3">
      <c r="A371" s="2">
        <v>45750</v>
      </c>
      <c r="B371" t="s">
        <v>24</v>
      </c>
      <c r="C371" t="s">
        <v>389</v>
      </c>
      <c r="D371" t="s">
        <v>655</v>
      </c>
      <c r="E371" t="s">
        <v>657</v>
      </c>
      <c r="F371">
        <v>73.95</v>
      </c>
      <c r="G371">
        <v>13099</v>
      </c>
      <c r="H371">
        <v>1019</v>
      </c>
      <c r="I371">
        <v>12</v>
      </c>
      <c r="J371">
        <v>12</v>
      </c>
      <c r="K371">
        <v>587.88</v>
      </c>
      <c r="L371" t="s">
        <v>672</v>
      </c>
      <c r="M371" t="s">
        <v>677</v>
      </c>
      <c r="N371" t="s">
        <v>683</v>
      </c>
      <c r="O371" t="s">
        <v>685</v>
      </c>
      <c r="P371" t="s">
        <v>695</v>
      </c>
      <c r="Q371">
        <v>7.78</v>
      </c>
      <c r="R371">
        <v>1.18</v>
      </c>
      <c r="S371">
        <v>6.16</v>
      </c>
      <c r="T371">
        <v>7.95</v>
      </c>
    </row>
    <row r="372" spans="1:20" x14ac:dyDescent="0.3">
      <c r="A372" s="2">
        <v>45769</v>
      </c>
      <c r="B372" t="s">
        <v>22</v>
      </c>
      <c r="C372" t="s">
        <v>390</v>
      </c>
      <c r="D372" t="s">
        <v>655</v>
      </c>
      <c r="E372" t="s">
        <v>668</v>
      </c>
      <c r="F372">
        <v>261.57</v>
      </c>
      <c r="G372">
        <v>3479</v>
      </c>
      <c r="H372">
        <v>289</v>
      </c>
      <c r="I372">
        <v>32</v>
      </c>
      <c r="J372">
        <v>16</v>
      </c>
      <c r="K372">
        <v>2756.52</v>
      </c>
      <c r="L372" t="s">
        <v>674</v>
      </c>
      <c r="M372" t="s">
        <v>680</v>
      </c>
      <c r="N372" t="s">
        <v>684</v>
      </c>
      <c r="O372" t="s">
        <v>690</v>
      </c>
      <c r="P372" t="s">
        <v>695</v>
      </c>
      <c r="Q372">
        <v>8.31</v>
      </c>
      <c r="R372">
        <v>5.54</v>
      </c>
      <c r="S372">
        <v>8.17</v>
      </c>
      <c r="T372">
        <v>10.54</v>
      </c>
    </row>
    <row r="373" spans="1:20" x14ac:dyDescent="0.3">
      <c r="A373" s="2">
        <v>45818</v>
      </c>
      <c r="B373" t="s">
        <v>21</v>
      </c>
      <c r="C373" t="s">
        <v>391</v>
      </c>
      <c r="D373" t="s">
        <v>654</v>
      </c>
      <c r="E373" t="s">
        <v>658</v>
      </c>
      <c r="F373">
        <v>131.53</v>
      </c>
      <c r="G373">
        <v>22724</v>
      </c>
      <c r="H373">
        <v>821</v>
      </c>
      <c r="I373">
        <v>41</v>
      </c>
      <c r="J373">
        <v>41</v>
      </c>
      <c r="K373">
        <v>4039.22</v>
      </c>
      <c r="L373" t="s">
        <v>673</v>
      </c>
      <c r="M373" t="s">
        <v>678</v>
      </c>
      <c r="N373" t="s">
        <v>682</v>
      </c>
      <c r="O373" t="s">
        <v>685</v>
      </c>
      <c r="P373" t="s">
        <v>696</v>
      </c>
      <c r="Q373">
        <v>3.61</v>
      </c>
      <c r="R373">
        <v>4.99</v>
      </c>
      <c r="S373">
        <v>3.21</v>
      </c>
      <c r="T373">
        <v>30.71</v>
      </c>
    </row>
    <row r="374" spans="1:20" x14ac:dyDescent="0.3">
      <c r="A374" s="2">
        <v>45806</v>
      </c>
      <c r="B374" t="s">
        <v>24</v>
      </c>
      <c r="C374" t="s">
        <v>392</v>
      </c>
      <c r="D374" t="s">
        <v>654</v>
      </c>
      <c r="E374" t="s">
        <v>659</v>
      </c>
      <c r="F374">
        <v>263.02</v>
      </c>
      <c r="G374">
        <v>26419</v>
      </c>
      <c r="H374">
        <v>1927</v>
      </c>
      <c r="I374">
        <v>18</v>
      </c>
      <c r="J374">
        <v>12</v>
      </c>
      <c r="K374">
        <v>1317.63</v>
      </c>
      <c r="L374" t="s">
        <v>673</v>
      </c>
      <c r="M374" t="s">
        <v>679</v>
      </c>
      <c r="N374" t="s">
        <v>684</v>
      </c>
      <c r="O374" t="s">
        <v>694</v>
      </c>
      <c r="P374" t="s">
        <v>698</v>
      </c>
      <c r="Q374">
        <v>7.29</v>
      </c>
      <c r="R374">
        <v>0.62</v>
      </c>
      <c r="S374">
        <v>14.61</v>
      </c>
      <c r="T374">
        <v>5.01</v>
      </c>
    </row>
    <row r="375" spans="1:20" x14ac:dyDescent="0.3">
      <c r="A375" s="2">
        <v>45772</v>
      </c>
      <c r="B375" t="s">
        <v>20</v>
      </c>
      <c r="C375" t="s">
        <v>393</v>
      </c>
      <c r="D375" t="s">
        <v>655</v>
      </c>
      <c r="E375" t="s">
        <v>667</v>
      </c>
      <c r="F375">
        <v>62.14</v>
      </c>
      <c r="G375">
        <v>17063</v>
      </c>
      <c r="H375">
        <v>307</v>
      </c>
      <c r="I375">
        <v>42</v>
      </c>
      <c r="J375">
        <v>33</v>
      </c>
      <c r="K375">
        <v>2689.06</v>
      </c>
      <c r="L375" t="s">
        <v>671</v>
      </c>
      <c r="M375" t="s">
        <v>677</v>
      </c>
      <c r="N375" t="s">
        <v>681</v>
      </c>
      <c r="O375" t="s">
        <v>694</v>
      </c>
      <c r="P375" t="s">
        <v>696</v>
      </c>
      <c r="Q375">
        <v>1.8</v>
      </c>
      <c r="R375">
        <v>10.75</v>
      </c>
      <c r="S375">
        <v>1.48</v>
      </c>
      <c r="T375">
        <v>43.27</v>
      </c>
    </row>
    <row r="376" spans="1:20" x14ac:dyDescent="0.3">
      <c r="A376" s="2">
        <v>45770</v>
      </c>
      <c r="B376" t="s">
        <v>24</v>
      </c>
      <c r="C376" t="s">
        <v>394</v>
      </c>
      <c r="D376" t="s">
        <v>655</v>
      </c>
      <c r="E376" t="s">
        <v>666</v>
      </c>
      <c r="F376">
        <v>259.8</v>
      </c>
      <c r="G376">
        <v>14538</v>
      </c>
      <c r="H376">
        <v>1190</v>
      </c>
      <c r="I376">
        <v>25</v>
      </c>
      <c r="J376">
        <v>10</v>
      </c>
      <c r="K376">
        <v>1549.42</v>
      </c>
      <c r="L376" t="s">
        <v>673</v>
      </c>
      <c r="M376" t="s">
        <v>676</v>
      </c>
      <c r="N376" t="s">
        <v>684</v>
      </c>
      <c r="O376" t="s">
        <v>694</v>
      </c>
      <c r="P376" t="s">
        <v>698</v>
      </c>
      <c r="Q376">
        <v>8.19</v>
      </c>
      <c r="R376">
        <v>0.84</v>
      </c>
      <c r="S376">
        <v>10.39</v>
      </c>
      <c r="T376">
        <v>5.96</v>
      </c>
    </row>
    <row r="377" spans="1:20" x14ac:dyDescent="0.3">
      <c r="A377" s="2">
        <v>45815</v>
      </c>
      <c r="B377" t="s">
        <v>24</v>
      </c>
      <c r="C377" t="s">
        <v>395</v>
      </c>
      <c r="D377" t="s">
        <v>654</v>
      </c>
      <c r="E377" t="s">
        <v>657</v>
      </c>
      <c r="F377">
        <v>183.74</v>
      </c>
      <c r="G377">
        <v>1474</v>
      </c>
      <c r="H377">
        <v>77</v>
      </c>
      <c r="I377">
        <v>18</v>
      </c>
      <c r="J377">
        <v>10</v>
      </c>
      <c r="K377">
        <v>623.6</v>
      </c>
      <c r="L377" t="s">
        <v>675</v>
      </c>
      <c r="M377" t="s">
        <v>677</v>
      </c>
      <c r="N377" t="s">
        <v>684</v>
      </c>
      <c r="O377" t="s">
        <v>691</v>
      </c>
      <c r="P377" t="s">
        <v>699</v>
      </c>
      <c r="Q377">
        <v>5.22</v>
      </c>
      <c r="R377">
        <v>12.99</v>
      </c>
      <c r="S377">
        <v>10.210000000000001</v>
      </c>
      <c r="T377">
        <v>3.39</v>
      </c>
    </row>
    <row r="378" spans="1:20" x14ac:dyDescent="0.3">
      <c r="A378" s="2">
        <v>45826</v>
      </c>
      <c r="B378" t="s">
        <v>22</v>
      </c>
      <c r="C378" t="s">
        <v>396</v>
      </c>
      <c r="D378" t="s">
        <v>655</v>
      </c>
      <c r="E378" t="s">
        <v>658</v>
      </c>
      <c r="F378">
        <v>278.64</v>
      </c>
      <c r="G378">
        <v>19520</v>
      </c>
      <c r="H378">
        <v>984</v>
      </c>
      <c r="I378">
        <v>41</v>
      </c>
      <c r="J378">
        <v>41</v>
      </c>
      <c r="K378">
        <v>6926.58</v>
      </c>
      <c r="L378" t="s">
        <v>671</v>
      </c>
      <c r="M378" t="s">
        <v>678</v>
      </c>
      <c r="N378" t="s">
        <v>682</v>
      </c>
      <c r="O378" t="s">
        <v>693</v>
      </c>
      <c r="P378" t="s">
        <v>699</v>
      </c>
      <c r="Q378">
        <v>5.04</v>
      </c>
      <c r="R378">
        <v>4.17</v>
      </c>
      <c r="S378">
        <v>6.8</v>
      </c>
      <c r="T378">
        <v>24.86</v>
      </c>
    </row>
    <row r="379" spans="1:20" x14ac:dyDescent="0.3">
      <c r="A379" s="2">
        <v>45832</v>
      </c>
      <c r="B379" t="s">
        <v>20</v>
      </c>
      <c r="C379" t="s">
        <v>397</v>
      </c>
      <c r="D379" t="s">
        <v>654</v>
      </c>
      <c r="E379" t="s">
        <v>658</v>
      </c>
      <c r="F379">
        <v>60.4</v>
      </c>
      <c r="G379">
        <v>22631</v>
      </c>
      <c r="H379">
        <v>844</v>
      </c>
      <c r="I379">
        <v>22</v>
      </c>
      <c r="J379">
        <v>6</v>
      </c>
      <c r="K379">
        <v>1191.52</v>
      </c>
      <c r="L379" t="s">
        <v>671</v>
      </c>
      <c r="M379" t="s">
        <v>678</v>
      </c>
      <c r="N379" t="s">
        <v>681</v>
      </c>
      <c r="O379" t="s">
        <v>688</v>
      </c>
      <c r="P379" t="s">
        <v>699</v>
      </c>
      <c r="Q379">
        <v>3.73</v>
      </c>
      <c r="R379">
        <v>0.71</v>
      </c>
      <c r="S379">
        <v>2.75</v>
      </c>
      <c r="T379">
        <v>19.73</v>
      </c>
    </row>
    <row r="380" spans="1:20" x14ac:dyDescent="0.3">
      <c r="A380" s="2">
        <v>45765</v>
      </c>
      <c r="B380" t="s">
        <v>21</v>
      </c>
      <c r="C380" t="s">
        <v>398</v>
      </c>
      <c r="D380" t="s">
        <v>655</v>
      </c>
      <c r="E380" t="s">
        <v>657</v>
      </c>
      <c r="F380">
        <v>295.58</v>
      </c>
      <c r="G380">
        <v>4648</v>
      </c>
      <c r="H380">
        <v>271</v>
      </c>
      <c r="I380">
        <v>26</v>
      </c>
      <c r="J380">
        <v>6</v>
      </c>
      <c r="K380">
        <v>1184.3800000000001</v>
      </c>
      <c r="L380" t="s">
        <v>675</v>
      </c>
      <c r="M380" t="s">
        <v>677</v>
      </c>
      <c r="N380" t="s">
        <v>684</v>
      </c>
      <c r="O380" t="s">
        <v>685</v>
      </c>
      <c r="P380" t="s">
        <v>696</v>
      </c>
      <c r="Q380">
        <v>5.83</v>
      </c>
      <c r="R380">
        <v>2.21</v>
      </c>
      <c r="S380">
        <v>11.37</v>
      </c>
      <c r="T380">
        <v>4.01</v>
      </c>
    </row>
    <row r="381" spans="1:20" x14ac:dyDescent="0.3">
      <c r="A381" s="2">
        <v>45777</v>
      </c>
      <c r="B381" t="s">
        <v>24</v>
      </c>
      <c r="C381" t="s">
        <v>399</v>
      </c>
      <c r="D381" t="s">
        <v>654</v>
      </c>
      <c r="E381" t="s">
        <v>660</v>
      </c>
      <c r="F381">
        <v>21.79</v>
      </c>
      <c r="G381">
        <v>22190</v>
      </c>
      <c r="H381">
        <v>1869</v>
      </c>
      <c r="I381">
        <v>10</v>
      </c>
      <c r="J381">
        <v>1</v>
      </c>
      <c r="K381">
        <v>104.03</v>
      </c>
      <c r="L381" t="s">
        <v>674</v>
      </c>
      <c r="M381" t="s">
        <v>678</v>
      </c>
      <c r="N381" t="s">
        <v>684</v>
      </c>
      <c r="O381" t="s">
        <v>692</v>
      </c>
      <c r="P381" t="s">
        <v>696</v>
      </c>
      <c r="Q381">
        <v>8.42</v>
      </c>
      <c r="R381">
        <v>0.05</v>
      </c>
      <c r="S381">
        <v>2.1800000000000002</v>
      </c>
      <c r="T381">
        <v>4.7699999999999996</v>
      </c>
    </row>
    <row r="382" spans="1:20" x14ac:dyDescent="0.3">
      <c r="A382" s="2">
        <v>45822</v>
      </c>
      <c r="B382" t="s">
        <v>20</v>
      </c>
      <c r="C382" t="s">
        <v>400</v>
      </c>
      <c r="D382" t="s">
        <v>654</v>
      </c>
      <c r="E382" t="s">
        <v>664</v>
      </c>
      <c r="F382">
        <v>33.75</v>
      </c>
      <c r="G382">
        <v>26743</v>
      </c>
      <c r="H382">
        <v>2447</v>
      </c>
      <c r="I382">
        <v>17</v>
      </c>
      <c r="J382">
        <v>14</v>
      </c>
      <c r="K382">
        <v>1172.46</v>
      </c>
      <c r="L382" t="s">
        <v>675</v>
      </c>
      <c r="M382" t="s">
        <v>678</v>
      </c>
      <c r="N382" t="s">
        <v>681</v>
      </c>
      <c r="O382" t="s">
        <v>689</v>
      </c>
      <c r="P382" t="s">
        <v>696</v>
      </c>
      <c r="Q382">
        <v>9.15</v>
      </c>
      <c r="R382">
        <v>0.56999999999999995</v>
      </c>
      <c r="S382">
        <v>1.99</v>
      </c>
      <c r="T382">
        <v>34.74</v>
      </c>
    </row>
    <row r="383" spans="1:20" x14ac:dyDescent="0.3">
      <c r="A383" s="2">
        <v>45814</v>
      </c>
      <c r="B383" t="s">
        <v>20</v>
      </c>
      <c r="C383" t="s">
        <v>401</v>
      </c>
      <c r="D383" t="s">
        <v>654</v>
      </c>
      <c r="E383" t="s">
        <v>668</v>
      </c>
      <c r="F383">
        <v>84.93</v>
      </c>
      <c r="G383">
        <v>10155</v>
      </c>
      <c r="H383">
        <v>344</v>
      </c>
      <c r="I383">
        <v>10</v>
      </c>
      <c r="J383">
        <v>3</v>
      </c>
      <c r="K383">
        <v>203.25</v>
      </c>
      <c r="L383" t="s">
        <v>673</v>
      </c>
      <c r="M383" t="s">
        <v>680</v>
      </c>
      <c r="N383" t="s">
        <v>683</v>
      </c>
      <c r="O383" t="s">
        <v>687</v>
      </c>
      <c r="P383" t="s">
        <v>698</v>
      </c>
      <c r="Q383">
        <v>3.39</v>
      </c>
      <c r="R383">
        <v>0.87</v>
      </c>
      <c r="S383">
        <v>8.49</v>
      </c>
      <c r="T383">
        <v>2.39</v>
      </c>
    </row>
    <row r="384" spans="1:20" x14ac:dyDescent="0.3">
      <c r="A384" s="2">
        <v>45787</v>
      </c>
      <c r="B384" t="s">
        <v>22</v>
      </c>
      <c r="C384" t="s">
        <v>402</v>
      </c>
      <c r="D384" t="s">
        <v>654</v>
      </c>
      <c r="E384" t="s">
        <v>663</v>
      </c>
      <c r="F384">
        <v>101.3</v>
      </c>
      <c r="G384">
        <v>5180</v>
      </c>
      <c r="H384">
        <v>143</v>
      </c>
      <c r="I384">
        <v>20</v>
      </c>
      <c r="J384">
        <v>14</v>
      </c>
      <c r="K384">
        <v>1948.12</v>
      </c>
      <c r="L384" t="s">
        <v>673</v>
      </c>
      <c r="M384" t="s">
        <v>680</v>
      </c>
      <c r="N384" t="s">
        <v>682</v>
      </c>
      <c r="O384" t="s">
        <v>692</v>
      </c>
      <c r="P384" t="s">
        <v>696</v>
      </c>
      <c r="Q384">
        <v>2.76</v>
      </c>
      <c r="R384">
        <v>9.7899999999999991</v>
      </c>
      <c r="S384">
        <v>5.0599999999999996</v>
      </c>
      <c r="T384">
        <v>19.23</v>
      </c>
    </row>
    <row r="385" spans="1:20" x14ac:dyDescent="0.3">
      <c r="A385" s="2">
        <v>45805</v>
      </c>
      <c r="B385" t="s">
        <v>24</v>
      </c>
      <c r="C385" t="s">
        <v>403</v>
      </c>
      <c r="D385" t="s">
        <v>655</v>
      </c>
      <c r="E385" t="s">
        <v>666</v>
      </c>
      <c r="F385">
        <v>31.73</v>
      </c>
      <c r="G385">
        <v>7361</v>
      </c>
      <c r="H385">
        <v>555</v>
      </c>
      <c r="I385">
        <v>11</v>
      </c>
      <c r="J385">
        <v>4</v>
      </c>
      <c r="K385">
        <v>647.66</v>
      </c>
      <c r="L385" t="s">
        <v>673</v>
      </c>
      <c r="M385" t="s">
        <v>676</v>
      </c>
      <c r="N385" t="s">
        <v>682</v>
      </c>
      <c r="O385" t="s">
        <v>687</v>
      </c>
      <c r="P385" t="s">
        <v>695</v>
      </c>
      <c r="Q385">
        <v>7.54</v>
      </c>
      <c r="R385">
        <v>0.72</v>
      </c>
      <c r="S385">
        <v>2.88</v>
      </c>
      <c r="T385">
        <v>20.41</v>
      </c>
    </row>
    <row r="386" spans="1:20" x14ac:dyDescent="0.3">
      <c r="A386" s="2">
        <v>45759</v>
      </c>
      <c r="B386" t="s">
        <v>20</v>
      </c>
      <c r="C386" t="s">
        <v>404</v>
      </c>
      <c r="D386" t="s">
        <v>655</v>
      </c>
      <c r="E386" t="s">
        <v>657</v>
      </c>
      <c r="F386">
        <v>235.73</v>
      </c>
      <c r="G386">
        <v>29221</v>
      </c>
      <c r="H386">
        <v>2060</v>
      </c>
      <c r="I386">
        <v>49</v>
      </c>
      <c r="J386">
        <v>2</v>
      </c>
      <c r="K386">
        <v>108.69</v>
      </c>
      <c r="L386" t="s">
        <v>672</v>
      </c>
      <c r="M386" t="s">
        <v>677</v>
      </c>
      <c r="N386" t="s">
        <v>684</v>
      </c>
      <c r="O386" t="s">
        <v>689</v>
      </c>
      <c r="P386" t="s">
        <v>697</v>
      </c>
      <c r="Q386">
        <v>7.05</v>
      </c>
      <c r="R386">
        <v>0.1</v>
      </c>
      <c r="S386">
        <v>4.8099999999999996</v>
      </c>
      <c r="T386">
        <v>0.46</v>
      </c>
    </row>
    <row r="387" spans="1:20" x14ac:dyDescent="0.3">
      <c r="A387" s="2">
        <v>45780</v>
      </c>
      <c r="B387" t="s">
        <v>22</v>
      </c>
      <c r="C387" t="s">
        <v>405</v>
      </c>
      <c r="D387" t="s">
        <v>655</v>
      </c>
      <c r="E387" t="s">
        <v>658</v>
      </c>
      <c r="F387">
        <v>122.9</v>
      </c>
      <c r="G387">
        <v>2744</v>
      </c>
      <c r="H387">
        <v>169</v>
      </c>
      <c r="I387">
        <v>10</v>
      </c>
      <c r="J387">
        <v>6</v>
      </c>
      <c r="K387">
        <v>996.86</v>
      </c>
      <c r="L387" t="s">
        <v>672</v>
      </c>
      <c r="M387" t="s">
        <v>678</v>
      </c>
      <c r="N387" t="s">
        <v>683</v>
      </c>
      <c r="O387" t="s">
        <v>688</v>
      </c>
      <c r="P387" t="s">
        <v>698</v>
      </c>
      <c r="Q387">
        <v>6.16</v>
      </c>
      <c r="R387">
        <v>3.55</v>
      </c>
      <c r="S387">
        <v>12.29</v>
      </c>
      <c r="T387">
        <v>8.11</v>
      </c>
    </row>
    <row r="388" spans="1:20" x14ac:dyDescent="0.3">
      <c r="A388" s="2">
        <v>45756</v>
      </c>
      <c r="B388" t="s">
        <v>20</v>
      </c>
      <c r="C388" t="s">
        <v>406</v>
      </c>
      <c r="D388" t="s">
        <v>655</v>
      </c>
      <c r="E388" t="s">
        <v>656</v>
      </c>
      <c r="F388">
        <v>208.97</v>
      </c>
      <c r="G388">
        <v>1286</v>
      </c>
      <c r="H388">
        <v>126</v>
      </c>
      <c r="I388">
        <v>18</v>
      </c>
      <c r="J388">
        <v>10</v>
      </c>
      <c r="K388">
        <v>1566.02</v>
      </c>
      <c r="L388" t="s">
        <v>671</v>
      </c>
      <c r="M388" t="s">
        <v>676</v>
      </c>
      <c r="N388" t="s">
        <v>684</v>
      </c>
      <c r="O388" t="s">
        <v>691</v>
      </c>
      <c r="P388" t="s">
        <v>698</v>
      </c>
      <c r="Q388">
        <v>9.8000000000000007</v>
      </c>
      <c r="R388">
        <v>7.94</v>
      </c>
      <c r="S388">
        <v>11.61</v>
      </c>
      <c r="T388">
        <v>7.49</v>
      </c>
    </row>
    <row r="389" spans="1:20" x14ac:dyDescent="0.3">
      <c r="A389" s="2">
        <v>45771</v>
      </c>
      <c r="B389" t="s">
        <v>21</v>
      </c>
      <c r="C389" t="s">
        <v>407</v>
      </c>
      <c r="D389" t="s">
        <v>655</v>
      </c>
      <c r="E389" t="s">
        <v>657</v>
      </c>
      <c r="F389">
        <v>53.46</v>
      </c>
      <c r="G389">
        <v>10385</v>
      </c>
      <c r="H389">
        <v>301</v>
      </c>
      <c r="I389">
        <v>29</v>
      </c>
      <c r="J389">
        <v>6</v>
      </c>
      <c r="K389">
        <v>338.46</v>
      </c>
      <c r="L389" t="s">
        <v>673</v>
      </c>
      <c r="M389" t="s">
        <v>677</v>
      </c>
      <c r="N389" t="s">
        <v>681</v>
      </c>
      <c r="O389" t="s">
        <v>694</v>
      </c>
      <c r="P389" t="s">
        <v>695</v>
      </c>
      <c r="Q389">
        <v>2.9</v>
      </c>
      <c r="R389">
        <v>1.99</v>
      </c>
      <c r="S389">
        <v>1.84</v>
      </c>
      <c r="T389">
        <v>6.33</v>
      </c>
    </row>
    <row r="390" spans="1:20" x14ac:dyDescent="0.3">
      <c r="A390" s="2">
        <v>45786</v>
      </c>
      <c r="B390" t="s">
        <v>21</v>
      </c>
      <c r="C390" t="s">
        <v>408</v>
      </c>
      <c r="D390" t="s">
        <v>654</v>
      </c>
      <c r="E390" t="s">
        <v>662</v>
      </c>
      <c r="F390">
        <v>252.91</v>
      </c>
      <c r="G390">
        <v>16567</v>
      </c>
      <c r="H390">
        <v>961</v>
      </c>
      <c r="I390">
        <v>11</v>
      </c>
      <c r="J390">
        <v>7</v>
      </c>
      <c r="K390">
        <v>402.93</v>
      </c>
      <c r="L390" t="s">
        <v>671</v>
      </c>
      <c r="M390" t="s">
        <v>679</v>
      </c>
      <c r="N390" t="s">
        <v>682</v>
      </c>
      <c r="O390" t="s">
        <v>689</v>
      </c>
      <c r="P390" t="s">
        <v>697</v>
      </c>
      <c r="Q390">
        <v>5.8</v>
      </c>
      <c r="R390">
        <v>0.73</v>
      </c>
      <c r="S390">
        <v>22.99</v>
      </c>
      <c r="T390">
        <v>1.59</v>
      </c>
    </row>
    <row r="391" spans="1:20" x14ac:dyDescent="0.3">
      <c r="A391" s="2">
        <v>45754</v>
      </c>
      <c r="B391" t="s">
        <v>21</v>
      </c>
      <c r="C391" t="s">
        <v>409</v>
      </c>
      <c r="D391" t="s">
        <v>655</v>
      </c>
      <c r="E391" t="s">
        <v>665</v>
      </c>
      <c r="F391">
        <v>44.83</v>
      </c>
      <c r="G391">
        <v>24877</v>
      </c>
      <c r="H391">
        <v>2064</v>
      </c>
      <c r="I391">
        <v>46</v>
      </c>
      <c r="J391">
        <v>34</v>
      </c>
      <c r="K391">
        <v>2552.5</v>
      </c>
      <c r="L391" t="s">
        <v>673</v>
      </c>
      <c r="M391" t="s">
        <v>680</v>
      </c>
      <c r="N391" t="s">
        <v>682</v>
      </c>
      <c r="O391" t="s">
        <v>686</v>
      </c>
      <c r="P391" t="s">
        <v>698</v>
      </c>
      <c r="Q391">
        <v>8.3000000000000007</v>
      </c>
      <c r="R391">
        <v>1.65</v>
      </c>
      <c r="S391">
        <v>0.97</v>
      </c>
      <c r="T391">
        <v>56.94</v>
      </c>
    </row>
    <row r="392" spans="1:20" x14ac:dyDescent="0.3">
      <c r="A392" s="2">
        <v>45780</v>
      </c>
      <c r="B392" t="s">
        <v>21</v>
      </c>
      <c r="C392" t="s">
        <v>410</v>
      </c>
      <c r="D392" t="s">
        <v>654</v>
      </c>
      <c r="E392" t="s">
        <v>669</v>
      </c>
      <c r="F392">
        <v>112.32</v>
      </c>
      <c r="G392">
        <v>9327</v>
      </c>
      <c r="H392">
        <v>760</v>
      </c>
      <c r="I392">
        <v>40</v>
      </c>
      <c r="J392">
        <v>16</v>
      </c>
      <c r="K392">
        <v>2921.15</v>
      </c>
      <c r="L392" t="s">
        <v>671</v>
      </c>
      <c r="M392" t="s">
        <v>676</v>
      </c>
      <c r="N392" t="s">
        <v>681</v>
      </c>
      <c r="O392" t="s">
        <v>693</v>
      </c>
      <c r="P392" t="s">
        <v>696</v>
      </c>
      <c r="Q392">
        <v>8.15</v>
      </c>
      <c r="R392">
        <v>2.11</v>
      </c>
      <c r="S392">
        <v>2.81</v>
      </c>
      <c r="T392">
        <v>26.01</v>
      </c>
    </row>
    <row r="393" spans="1:20" x14ac:dyDescent="0.3">
      <c r="A393" s="2">
        <v>45749</v>
      </c>
      <c r="B393" t="s">
        <v>23</v>
      </c>
      <c r="C393" t="s">
        <v>411</v>
      </c>
      <c r="D393" t="s">
        <v>655</v>
      </c>
      <c r="E393" t="s">
        <v>665</v>
      </c>
      <c r="F393">
        <v>34.950000000000003</v>
      </c>
      <c r="G393">
        <v>24500</v>
      </c>
      <c r="H393">
        <v>1967</v>
      </c>
      <c r="I393">
        <v>17</v>
      </c>
      <c r="J393">
        <v>12</v>
      </c>
      <c r="K393">
        <v>2251.94</v>
      </c>
      <c r="L393" t="s">
        <v>672</v>
      </c>
      <c r="M393" t="s">
        <v>680</v>
      </c>
      <c r="N393" t="s">
        <v>682</v>
      </c>
      <c r="O393" t="s">
        <v>688</v>
      </c>
      <c r="P393" t="s">
        <v>697</v>
      </c>
      <c r="Q393">
        <v>8.0299999999999994</v>
      </c>
      <c r="R393">
        <v>0.61</v>
      </c>
      <c r="S393">
        <v>2.06</v>
      </c>
      <c r="T393">
        <v>64.430000000000007</v>
      </c>
    </row>
    <row r="394" spans="1:20" x14ac:dyDescent="0.3">
      <c r="A394" s="2">
        <v>45756</v>
      </c>
      <c r="B394" t="s">
        <v>20</v>
      </c>
      <c r="C394" t="s">
        <v>412</v>
      </c>
      <c r="D394" t="s">
        <v>654</v>
      </c>
      <c r="E394" t="s">
        <v>663</v>
      </c>
      <c r="F394">
        <v>52.63</v>
      </c>
      <c r="G394">
        <v>18348</v>
      </c>
      <c r="H394">
        <v>67</v>
      </c>
      <c r="I394">
        <v>49</v>
      </c>
      <c r="J394">
        <v>47</v>
      </c>
      <c r="K394">
        <v>8758.4500000000007</v>
      </c>
      <c r="L394" t="s">
        <v>671</v>
      </c>
      <c r="M394" t="s">
        <v>680</v>
      </c>
      <c r="N394" t="s">
        <v>683</v>
      </c>
      <c r="O394" t="s">
        <v>687</v>
      </c>
      <c r="P394" t="s">
        <v>695</v>
      </c>
      <c r="Q394">
        <v>0.37</v>
      </c>
      <c r="R394">
        <v>70.150000000000006</v>
      </c>
      <c r="S394">
        <v>1.07</v>
      </c>
      <c r="T394">
        <v>166.42</v>
      </c>
    </row>
    <row r="395" spans="1:20" x14ac:dyDescent="0.3">
      <c r="A395" s="2">
        <v>45796</v>
      </c>
      <c r="B395" t="s">
        <v>23</v>
      </c>
      <c r="C395" t="s">
        <v>413</v>
      </c>
      <c r="D395" t="s">
        <v>655</v>
      </c>
      <c r="E395" t="s">
        <v>666</v>
      </c>
      <c r="F395">
        <v>161.77000000000001</v>
      </c>
      <c r="G395">
        <v>10999</v>
      </c>
      <c r="H395">
        <v>781</v>
      </c>
      <c r="I395">
        <v>36</v>
      </c>
      <c r="J395">
        <v>17</v>
      </c>
      <c r="K395">
        <v>1160.75</v>
      </c>
      <c r="L395" t="s">
        <v>674</v>
      </c>
      <c r="M395" t="s">
        <v>676</v>
      </c>
      <c r="N395" t="s">
        <v>682</v>
      </c>
      <c r="O395" t="s">
        <v>688</v>
      </c>
      <c r="P395" t="s">
        <v>697</v>
      </c>
      <c r="Q395">
        <v>7.1</v>
      </c>
      <c r="R395">
        <v>2.1800000000000002</v>
      </c>
      <c r="S395">
        <v>4.49</v>
      </c>
      <c r="T395">
        <v>7.18</v>
      </c>
    </row>
    <row r="396" spans="1:20" x14ac:dyDescent="0.3">
      <c r="A396" s="2">
        <v>45776</v>
      </c>
      <c r="B396" t="s">
        <v>23</v>
      </c>
      <c r="C396" t="s">
        <v>414</v>
      </c>
      <c r="D396" t="s">
        <v>654</v>
      </c>
      <c r="E396" t="s">
        <v>666</v>
      </c>
      <c r="F396">
        <v>96.37</v>
      </c>
      <c r="G396">
        <v>5133</v>
      </c>
      <c r="H396">
        <v>360</v>
      </c>
      <c r="I396">
        <v>17</v>
      </c>
      <c r="J396">
        <v>17</v>
      </c>
      <c r="K396">
        <v>1576.97</v>
      </c>
      <c r="L396" t="s">
        <v>673</v>
      </c>
      <c r="M396" t="s">
        <v>676</v>
      </c>
      <c r="N396" t="s">
        <v>683</v>
      </c>
      <c r="O396" t="s">
        <v>686</v>
      </c>
      <c r="P396" t="s">
        <v>698</v>
      </c>
      <c r="Q396">
        <v>7.01</v>
      </c>
      <c r="R396">
        <v>4.72</v>
      </c>
      <c r="S396">
        <v>5.67</v>
      </c>
      <c r="T396">
        <v>16.36</v>
      </c>
    </row>
    <row r="397" spans="1:20" x14ac:dyDescent="0.3">
      <c r="A397" s="2">
        <v>45781</v>
      </c>
      <c r="B397" t="s">
        <v>22</v>
      </c>
      <c r="C397" t="s">
        <v>415</v>
      </c>
      <c r="D397" t="s">
        <v>654</v>
      </c>
      <c r="E397" t="s">
        <v>670</v>
      </c>
      <c r="F397">
        <v>148.07</v>
      </c>
      <c r="G397">
        <v>6816</v>
      </c>
      <c r="H397">
        <v>607</v>
      </c>
      <c r="I397">
        <v>21</v>
      </c>
      <c r="J397">
        <v>5</v>
      </c>
      <c r="K397">
        <v>393.38</v>
      </c>
      <c r="L397" t="s">
        <v>674</v>
      </c>
      <c r="M397" t="s">
        <v>679</v>
      </c>
      <c r="N397" t="s">
        <v>681</v>
      </c>
      <c r="O397" t="s">
        <v>685</v>
      </c>
      <c r="P397" t="s">
        <v>695</v>
      </c>
      <c r="Q397">
        <v>8.91</v>
      </c>
      <c r="R397">
        <v>0.82</v>
      </c>
      <c r="S397">
        <v>7.05</v>
      </c>
      <c r="T397">
        <v>2.66</v>
      </c>
    </row>
    <row r="398" spans="1:20" x14ac:dyDescent="0.3">
      <c r="A398" s="2">
        <v>45800</v>
      </c>
      <c r="B398" t="s">
        <v>23</v>
      </c>
      <c r="C398" t="s">
        <v>416</v>
      </c>
      <c r="D398" t="s">
        <v>654</v>
      </c>
      <c r="E398" t="s">
        <v>659</v>
      </c>
      <c r="F398">
        <v>224.06</v>
      </c>
      <c r="G398">
        <v>25860</v>
      </c>
      <c r="H398">
        <v>1260</v>
      </c>
      <c r="I398">
        <v>48</v>
      </c>
      <c r="J398">
        <v>25</v>
      </c>
      <c r="K398">
        <v>4788.21</v>
      </c>
      <c r="L398" t="s">
        <v>672</v>
      </c>
      <c r="M398" t="s">
        <v>679</v>
      </c>
      <c r="N398" t="s">
        <v>683</v>
      </c>
      <c r="O398" t="s">
        <v>686</v>
      </c>
      <c r="P398" t="s">
        <v>697</v>
      </c>
      <c r="Q398">
        <v>4.87</v>
      </c>
      <c r="R398">
        <v>1.98</v>
      </c>
      <c r="S398">
        <v>4.67</v>
      </c>
      <c r="T398">
        <v>21.37</v>
      </c>
    </row>
    <row r="399" spans="1:20" x14ac:dyDescent="0.3">
      <c r="A399" s="2">
        <v>45793</v>
      </c>
      <c r="B399" t="s">
        <v>21</v>
      </c>
      <c r="C399" t="s">
        <v>417</v>
      </c>
      <c r="D399" t="s">
        <v>654</v>
      </c>
      <c r="E399" t="s">
        <v>663</v>
      </c>
      <c r="F399">
        <v>276.72000000000003</v>
      </c>
      <c r="G399">
        <v>19560</v>
      </c>
      <c r="H399">
        <v>1911</v>
      </c>
      <c r="I399">
        <v>39</v>
      </c>
      <c r="J399">
        <v>17</v>
      </c>
      <c r="K399">
        <v>727.38</v>
      </c>
      <c r="L399" t="s">
        <v>672</v>
      </c>
      <c r="M399" t="s">
        <v>680</v>
      </c>
      <c r="N399" t="s">
        <v>682</v>
      </c>
      <c r="O399" t="s">
        <v>691</v>
      </c>
      <c r="P399" t="s">
        <v>699</v>
      </c>
      <c r="Q399">
        <v>9.77</v>
      </c>
      <c r="R399">
        <v>0.89</v>
      </c>
      <c r="S399">
        <v>7.1</v>
      </c>
      <c r="T399">
        <v>2.63</v>
      </c>
    </row>
    <row r="400" spans="1:20" x14ac:dyDescent="0.3">
      <c r="A400" s="2">
        <v>45810</v>
      </c>
      <c r="B400" t="s">
        <v>22</v>
      </c>
      <c r="C400" t="s">
        <v>418</v>
      </c>
      <c r="D400" t="s">
        <v>654</v>
      </c>
      <c r="E400" t="s">
        <v>659</v>
      </c>
      <c r="F400">
        <v>293.14</v>
      </c>
      <c r="G400">
        <v>10230</v>
      </c>
      <c r="H400">
        <v>804</v>
      </c>
      <c r="I400">
        <v>20</v>
      </c>
      <c r="J400">
        <v>16</v>
      </c>
      <c r="K400">
        <v>2418.7600000000002</v>
      </c>
      <c r="L400" t="s">
        <v>671</v>
      </c>
      <c r="M400" t="s">
        <v>679</v>
      </c>
      <c r="N400" t="s">
        <v>684</v>
      </c>
      <c r="O400" t="s">
        <v>687</v>
      </c>
      <c r="P400" t="s">
        <v>696</v>
      </c>
      <c r="Q400">
        <v>7.86</v>
      </c>
      <c r="R400">
        <v>1.99</v>
      </c>
      <c r="S400">
        <v>14.66</v>
      </c>
      <c r="T400">
        <v>8.25</v>
      </c>
    </row>
    <row r="401" spans="1:20" x14ac:dyDescent="0.3">
      <c r="A401" s="2">
        <v>45759</v>
      </c>
      <c r="B401" t="s">
        <v>24</v>
      </c>
      <c r="C401" t="s">
        <v>419</v>
      </c>
      <c r="D401" t="s">
        <v>654</v>
      </c>
      <c r="E401" t="s">
        <v>660</v>
      </c>
      <c r="F401">
        <v>144.22</v>
      </c>
      <c r="G401">
        <v>25840</v>
      </c>
      <c r="H401">
        <v>466</v>
      </c>
      <c r="I401">
        <v>10</v>
      </c>
      <c r="J401">
        <v>6</v>
      </c>
      <c r="K401">
        <v>946.08</v>
      </c>
      <c r="L401" t="s">
        <v>671</v>
      </c>
      <c r="M401" t="s">
        <v>678</v>
      </c>
      <c r="N401" t="s">
        <v>684</v>
      </c>
      <c r="O401" t="s">
        <v>693</v>
      </c>
      <c r="P401" t="s">
        <v>695</v>
      </c>
      <c r="Q401">
        <v>1.8</v>
      </c>
      <c r="R401">
        <v>1.29</v>
      </c>
      <c r="S401">
        <v>14.42</v>
      </c>
      <c r="T401">
        <v>6.56</v>
      </c>
    </row>
    <row r="402" spans="1:20" x14ac:dyDescent="0.3">
      <c r="A402" s="2">
        <v>45820</v>
      </c>
      <c r="B402" t="s">
        <v>22</v>
      </c>
      <c r="C402" t="s">
        <v>420</v>
      </c>
      <c r="D402" t="s">
        <v>654</v>
      </c>
      <c r="E402" t="s">
        <v>667</v>
      </c>
      <c r="F402">
        <v>216.34</v>
      </c>
      <c r="G402">
        <v>6473</v>
      </c>
      <c r="H402">
        <v>640</v>
      </c>
      <c r="I402">
        <v>11</v>
      </c>
      <c r="J402">
        <v>5</v>
      </c>
      <c r="K402">
        <v>417.95</v>
      </c>
      <c r="L402" t="s">
        <v>671</v>
      </c>
      <c r="M402" t="s">
        <v>677</v>
      </c>
      <c r="N402" t="s">
        <v>684</v>
      </c>
      <c r="O402" t="s">
        <v>693</v>
      </c>
      <c r="P402" t="s">
        <v>699</v>
      </c>
      <c r="Q402">
        <v>9.89</v>
      </c>
      <c r="R402">
        <v>0.78</v>
      </c>
      <c r="S402">
        <v>19.670000000000002</v>
      </c>
      <c r="T402">
        <v>1.93</v>
      </c>
    </row>
    <row r="403" spans="1:20" x14ac:dyDescent="0.3">
      <c r="A403" s="2">
        <v>45832</v>
      </c>
      <c r="B403" t="s">
        <v>22</v>
      </c>
      <c r="C403" t="s">
        <v>421</v>
      </c>
      <c r="D403" t="s">
        <v>654</v>
      </c>
      <c r="E403" t="s">
        <v>668</v>
      </c>
      <c r="F403">
        <v>183.77</v>
      </c>
      <c r="G403">
        <v>23299</v>
      </c>
      <c r="H403">
        <v>1929</v>
      </c>
      <c r="I403">
        <v>32</v>
      </c>
      <c r="J403">
        <v>4</v>
      </c>
      <c r="K403">
        <v>680.47</v>
      </c>
      <c r="L403" t="s">
        <v>675</v>
      </c>
      <c r="M403" t="s">
        <v>680</v>
      </c>
      <c r="N403" t="s">
        <v>683</v>
      </c>
      <c r="O403" t="s">
        <v>687</v>
      </c>
      <c r="P403" t="s">
        <v>698</v>
      </c>
      <c r="Q403">
        <v>8.2799999999999994</v>
      </c>
      <c r="R403">
        <v>0.21</v>
      </c>
      <c r="S403">
        <v>5.74</v>
      </c>
      <c r="T403">
        <v>3.7</v>
      </c>
    </row>
    <row r="404" spans="1:20" x14ac:dyDescent="0.3">
      <c r="A404" s="2">
        <v>45836</v>
      </c>
      <c r="B404" t="s">
        <v>20</v>
      </c>
      <c r="C404" t="s">
        <v>422</v>
      </c>
      <c r="D404" t="s">
        <v>654</v>
      </c>
      <c r="E404" t="s">
        <v>665</v>
      </c>
      <c r="F404">
        <v>152.41</v>
      </c>
      <c r="G404">
        <v>13505</v>
      </c>
      <c r="H404">
        <v>891</v>
      </c>
      <c r="I404">
        <v>38</v>
      </c>
      <c r="J404">
        <v>9</v>
      </c>
      <c r="K404">
        <v>593.96</v>
      </c>
      <c r="L404" t="s">
        <v>674</v>
      </c>
      <c r="M404" t="s">
        <v>680</v>
      </c>
      <c r="N404" t="s">
        <v>681</v>
      </c>
      <c r="O404" t="s">
        <v>691</v>
      </c>
      <c r="P404" t="s">
        <v>699</v>
      </c>
      <c r="Q404">
        <v>6.6</v>
      </c>
      <c r="R404">
        <v>1.01</v>
      </c>
      <c r="S404">
        <v>4.01</v>
      </c>
      <c r="T404">
        <v>3.9</v>
      </c>
    </row>
    <row r="405" spans="1:20" x14ac:dyDescent="0.3">
      <c r="A405" s="2">
        <v>45811</v>
      </c>
      <c r="B405" t="s">
        <v>22</v>
      </c>
      <c r="C405" t="s">
        <v>423</v>
      </c>
      <c r="D405" t="s">
        <v>655</v>
      </c>
      <c r="E405" t="s">
        <v>662</v>
      </c>
      <c r="F405">
        <v>185.25</v>
      </c>
      <c r="G405">
        <v>27654</v>
      </c>
      <c r="H405">
        <v>809</v>
      </c>
      <c r="I405">
        <v>30</v>
      </c>
      <c r="J405">
        <v>26</v>
      </c>
      <c r="K405">
        <v>812.62</v>
      </c>
      <c r="L405" t="s">
        <v>672</v>
      </c>
      <c r="M405" t="s">
        <v>679</v>
      </c>
      <c r="N405" t="s">
        <v>684</v>
      </c>
      <c r="O405" t="s">
        <v>689</v>
      </c>
      <c r="P405" t="s">
        <v>695</v>
      </c>
      <c r="Q405">
        <v>2.93</v>
      </c>
      <c r="R405">
        <v>3.21</v>
      </c>
      <c r="S405">
        <v>6.17</v>
      </c>
      <c r="T405">
        <v>4.3899999999999997</v>
      </c>
    </row>
    <row r="406" spans="1:20" x14ac:dyDescent="0.3">
      <c r="A406" s="2">
        <v>45781</v>
      </c>
      <c r="B406" t="s">
        <v>24</v>
      </c>
      <c r="C406" t="s">
        <v>424</v>
      </c>
      <c r="D406" t="s">
        <v>655</v>
      </c>
      <c r="E406" t="s">
        <v>657</v>
      </c>
      <c r="F406">
        <v>223.82</v>
      </c>
      <c r="G406">
        <v>15925</v>
      </c>
      <c r="H406">
        <v>835</v>
      </c>
      <c r="I406">
        <v>25</v>
      </c>
      <c r="J406">
        <v>18</v>
      </c>
      <c r="K406">
        <v>2621.93</v>
      </c>
      <c r="L406" t="s">
        <v>671</v>
      </c>
      <c r="M406" t="s">
        <v>677</v>
      </c>
      <c r="N406" t="s">
        <v>683</v>
      </c>
      <c r="O406" t="s">
        <v>694</v>
      </c>
      <c r="P406" t="s">
        <v>696</v>
      </c>
      <c r="Q406">
        <v>5.24</v>
      </c>
      <c r="R406">
        <v>2.16</v>
      </c>
      <c r="S406">
        <v>8.9499999999999993</v>
      </c>
      <c r="T406">
        <v>11.71</v>
      </c>
    </row>
    <row r="407" spans="1:20" x14ac:dyDescent="0.3">
      <c r="A407" s="2">
        <v>45774</v>
      </c>
      <c r="B407" t="s">
        <v>21</v>
      </c>
      <c r="C407" t="s">
        <v>425</v>
      </c>
      <c r="D407" t="s">
        <v>654</v>
      </c>
      <c r="E407" t="s">
        <v>670</v>
      </c>
      <c r="F407">
        <v>42.8</v>
      </c>
      <c r="G407">
        <v>7605</v>
      </c>
      <c r="H407">
        <v>518</v>
      </c>
      <c r="I407">
        <v>23</v>
      </c>
      <c r="J407">
        <v>5</v>
      </c>
      <c r="K407">
        <v>984.56</v>
      </c>
      <c r="L407" t="s">
        <v>671</v>
      </c>
      <c r="M407" t="s">
        <v>679</v>
      </c>
      <c r="N407" t="s">
        <v>684</v>
      </c>
      <c r="O407" t="s">
        <v>691</v>
      </c>
      <c r="P407" t="s">
        <v>699</v>
      </c>
      <c r="Q407">
        <v>6.81</v>
      </c>
      <c r="R407">
        <v>0.97</v>
      </c>
      <c r="S407">
        <v>1.86</v>
      </c>
      <c r="T407">
        <v>23</v>
      </c>
    </row>
    <row r="408" spans="1:20" x14ac:dyDescent="0.3">
      <c r="A408" s="2">
        <v>45835</v>
      </c>
      <c r="B408" t="s">
        <v>21</v>
      </c>
      <c r="C408" t="s">
        <v>426</v>
      </c>
      <c r="D408" t="s">
        <v>654</v>
      </c>
      <c r="E408" t="s">
        <v>662</v>
      </c>
      <c r="F408">
        <v>52.93</v>
      </c>
      <c r="G408">
        <v>19063</v>
      </c>
      <c r="H408">
        <v>1012</v>
      </c>
      <c r="I408">
        <v>23</v>
      </c>
      <c r="J408">
        <v>19</v>
      </c>
      <c r="K408">
        <v>3044.11</v>
      </c>
      <c r="L408" t="s">
        <v>671</v>
      </c>
      <c r="M408" t="s">
        <v>679</v>
      </c>
      <c r="N408" t="s">
        <v>684</v>
      </c>
      <c r="O408" t="s">
        <v>693</v>
      </c>
      <c r="P408" t="s">
        <v>698</v>
      </c>
      <c r="Q408">
        <v>5.31</v>
      </c>
      <c r="R408">
        <v>1.88</v>
      </c>
      <c r="S408">
        <v>2.2999999999999998</v>
      </c>
      <c r="T408">
        <v>57.51</v>
      </c>
    </row>
    <row r="409" spans="1:20" x14ac:dyDescent="0.3">
      <c r="A409" s="2">
        <v>45820</v>
      </c>
      <c r="B409" t="s">
        <v>20</v>
      </c>
      <c r="C409" t="s">
        <v>427</v>
      </c>
      <c r="D409" t="s">
        <v>655</v>
      </c>
      <c r="E409" t="s">
        <v>668</v>
      </c>
      <c r="F409">
        <v>229.46</v>
      </c>
      <c r="G409">
        <v>27891</v>
      </c>
      <c r="H409">
        <v>209</v>
      </c>
      <c r="I409">
        <v>39</v>
      </c>
      <c r="J409">
        <v>21</v>
      </c>
      <c r="K409">
        <v>1194.0999999999999</v>
      </c>
      <c r="L409" t="s">
        <v>675</v>
      </c>
      <c r="M409" t="s">
        <v>680</v>
      </c>
      <c r="N409" t="s">
        <v>683</v>
      </c>
      <c r="O409" t="s">
        <v>686</v>
      </c>
      <c r="P409" t="s">
        <v>697</v>
      </c>
      <c r="Q409">
        <v>0.75</v>
      </c>
      <c r="R409">
        <v>10.050000000000001</v>
      </c>
      <c r="S409">
        <v>5.88</v>
      </c>
      <c r="T409">
        <v>5.2</v>
      </c>
    </row>
    <row r="410" spans="1:20" x14ac:dyDescent="0.3">
      <c r="A410" s="2">
        <v>45782</v>
      </c>
      <c r="B410" t="s">
        <v>20</v>
      </c>
      <c r="C410" t="s">
        <v>428</v>
      </c>
      <c r="D410" t="s">
        <v>655</v>
      </c>
      <c r="E410" t="s">
        <v>661</v>
      </c>
      <c r="F410">
        <v>103.99</v>
      </c>
      <c r="G410">
        <v>1726</v>
      </c>
      <c r="H410">
        <v>57</v>
      </c>
      <c r="I410">
        <v>14</v>
      </c>
      <c r="J410">
        <v>9</v>
      </c>
      <c r="K410">
        <v>1528.74</v>
      </c>
      <c r="L410" t="s">
        <v>675</v>
      </c>
      <c r="M410" t="s">
        <v>677</v>
      </c>
      <c r="N410" t="s">
        <v>684</v>
      </c>
      <c r="O410" t="s">
        <v>686</v>
      </c>
      <c r="P410" t="s">
        <v>697</v>
      </c>
      <c r="Q410">
        <v>3.3</v>
      </c>
      <c r="R410">
        <v>15.79</v>
      </c>
      <c r="S410">
        <v>7.43</v>
      </c>
      <c r="T410">
        <v>14.7</v>
      </c>
    </row>
    <row r="411" spans="1:20" x14ac:dyDescent="0.3">
      <c r="A411" s="2">
        <v>45810</v>
      </c>
      <c r="B411" t="s">
        <v>20</v>
      </c>
      <c r="C411" t="s">
        <v>429</v>
      </c>
      <c r="D411" t="s">
        <v>654</v>
      </c>
      <c r="E411" t="s">
        <v>663</v>
      </c>
      <c r="F411">
        <v>257.83</v>
      </c>
      <c r="G411">
        <v>15236</v>
      </c>
      <c r="H411">
        <v>207</v>
      </c>
      <c r="I411">
        <v>18</v>
      </c>
      <c r="J411">
        <v>14</v>
      </c>
      <c r="K411">
        <v>2688.18</v>
      </c>
      <c r="L411" t="s">
        <v>672</v>
      </c>
      <c r="M411" t="s">
        <v>680</v>
      </c>
      <c r="N411" t="s">
        <v>683</v>
      </c>
      <c r="O411" t="s">
        <v>690</v>
      </c>
      <c r="P411" t="s">
        <v>696</v>
      </c>
      <c r="Q411">
        <v>1.36</v>
      </c>
      <c r="R411">
        <v>6.76</v>
      </c>
      <c r="S411">
        <v>14.32</v>
      </c>
      <c r="T411">
        <v>10.43</v>
      </c>
    </row>
    <row r="412" spans="1:20" x14ac:dyDescent="0.3">
      <c r="A412" s="2">
        <v>45824</v>
      </c>
      <c r="B412" t="s">
        <v>22</v>
      </c>
      <c r="C412" t="s">
        <v>430</v>
      </c>
      <c r="D412" t="s">
        <v>655</v>
      </c>
      <c r="E412" t="s">
        <v>668</v>
      </c>
      <c r="F412">
        <v>31.83</v>
      </c>
      <c r="G412">
        <v>5721</v>
      </c>
      <c r="H412">
        <v>57</v>
      </c>
      <c r="I412">
        <v>35</v>
      </c>
      <c r="J412">
        <v>30</v>
      </c>
      <c r="K412">
        <v>955.44</v>
      </c>
      <c r="L412" t="s">
        <v>671</v>
      </c>
      <c r="M412" t="s">
        <v>680</v>
      </c>
      <c r="N412" t="s">
        <v>684</v>
      </c>
      <c r="O412" t="s">
        <v>690</v>
      </c>
      <c r="P412" t="s">
        <v>695</v>
      </c>
      <c r="Q412">
        <v>1</v>
      </c>
      <c r="R412">
        <v>52.63</v>
      </c>
      <c r="S412">
        <v>0.91</v>
      </c>
      <c r="T412">
        <v>30.02</v>
      </c>
    </row>
    <row r="413" spans="1:20" x14ac:dyDescent="0.3">
      <c r="A413" s="2">
        <v>45749</v>
      </c>
      <c r="B413" t="s">
        <v>21</v>
      </c>
      <c r="C413" t="s">
        <v>431</v>
      </c>
      <c r="D413" t="s">
        <v>654</v>
      </c>
      <c r="E413" t="s">
        <v>659</v>
      </c>
      <c r="F413">
        <v>74.78</v>
      </c>
      <c r="G413">
        <v>18638</v>
      </c>
      <c r="H413">
        <v>377</v>
      </c>
      <c r="I413">
        <v>41</v>
      </c>
      <c r="J413">
        <v>24</v>
      </c>
      <c r="K413">
        <v>2742.12</v>
      </c>
      <c r="L413" t="s">
        <v>672</v>
      </c>
      <c r="M413" t="s">
        <v>679</v>
      </c>
      <c r="N413" t="s">
        <v>684</v>
      </c>
      <c r="O413" t="s">
        <v>691</v>
      </c>
      <c r="P413" t="s">
        <v>698</v>
      </c>
      <c r="Q413">
        <v>2.02</v>
      </c>
      <c r="R413">
        <v>6.37</v>
      </c>
      <c r="S413">
        <v>1.82</v>
      </c>
      <c r="T413">
        <v>36.67</v>
      </c>
    </row>
    <row r="414" spans="1:20" x14ac:dyDescent="0.3">
      <c r="A414" s="2">
        <v>45793</v>
      </c>
      <c r="B414" t="s">
        <v>20</v>
      </c>
      <c r="C414" t="s">
        <v>180</v>
      </c>
      <c r="D414" t="s">
        <v>654</v>
      </c>
      <c r="E414" t="s">
        <v>657</v>
      </c>
      <c r="F414">
        <v>299.8</v>
      </c>
      <c r="G414">
        <v>1467</v>
      </c>
      <c r="H414">
        <v>107</v>
      </c>
      <c r="I414">
        <v>38</v>
      </c>
      <c r="J414">
        <v>36</v>
      </c>
      <c r="K414">
        <v>2785.22</v>
      </c>
      <c r="L414" t="s">
        <v>675</v>
      </c>
      <c r="M414" t="s">
        <v>677</v>
      </c>
      <c r="N414" t="s">
        <v>684</v>
      </c>
      <c r="O414" t="s">
        <v>685</v>
      </c>
      <c r="P414" t="s">
        <v>698</v>
      </c>
      <c r="Q414">
        <v>7.29</v>
      </c>
      <c r="R414">
        <v>33.64</v>
      </c>
      <c r="S414">
        <v>7.89</v>
      </c>
      <c r="T414">
        <v>9.2899999999999991</v>
      </c>
    </row>
    <row r="415" spans="1:20" x14ac:dyDescent="0.3">
      <c r="A415" s="2">
        <v>45763</v>
      </c>
      <c r="B415" t="s">
        <v>24</v>
      </c>
      <c r="C415" t="s">
        <v>432</v>
      </c>
      <c r="D415" t="s">
        <v>654</v>
      </c>
      <c r="E415" t="s">
        <v>656</v>
      </c>
      <c r="F415">
        <v>252.84</v>
      </c>
      <c r="G415">
        <v>2385</v>
      </c>
      <c r="H415">
        <v>132</v>
      </c>
      <c r="I415">
        <v>39</v>
      </c>
      <c r="J415">
        <v>16</v>
      </c>
      <c r="K415">
        <v>1962.12</v>
      </c>
      <c r="L415" t="s">
        <v>673</v>
      </c>
      <c r="M415" t="s">
        <v>676</v>
      </c>
      <c r="N415" t="s">
        <v>683</v>
      </c>
      <c r="O415" t="s">
        <v>686</v>
      </c>
      <c r="P415" t="s">
        <v>697</v>
      </c>
      <c r="Q415">
        <v>5.53</v>
      </c>
      <c r="R415">
        <v>12.12</v>
      </c>
      <c r="S415">
        <v>6.48</v>
      </c>
      <c r="T415">
        <v>7.76</v>
      </c>
    </row>
    <row r="416" spans="1:20" x14ac:dyDescent="0.3">
      <c r="A416" s="2">
        <v>45759</v>
      </c>
      <c r="B416" t="s">
        <v>23</v>
      </c>
      <c r="C416" t="s">
        <v>433</v>
      </c>
      <c r="D416" t="s">
        <v>654</v>
      </c>
      <c r="E416" t="s">
        <v>670</v>
      </c>
      <c r="F416">
        <v>113.36</v>
      </c>
      <c r="G416">
        <v>17047</v>
      </c>
      <c r="H416">
        <v>870</v>
      </c>
      <c r="I416">
        <v>42</v>
      </c>
      <c r="J416">
        <v>20</v>
      </c>
      <c r="K416">
        <v>2201.11</v>
      </c>
      <c r="L416" t="s">
        <v>672</v>
      </c>
      <c r="M416" t="s">
        <v>679</v>
      </c>
      <c r="N416" t="s">
        <v>682</v>
      </c>
      <c r="O416" t="s">
        <v>694</v>
      </c>
      <c r="P416" t="s">
        <v>695</v>
      </c>
      <c r="Q416">
        <v>5.0999999999999996</v>
      </c>
      <c r="R416">
        <v>2.2999999999999998</v>
      </c>
      <c r="S416">
        <v>2.7</v>
      </c>
      <c r="T416">
        <v>19.420000000000002</v>
      </c>
    </row>
    <row r="417" spans="1:20" x14ac:dyDescent="0.3">
      <c r="A417" s="2">
        <v>45815</v>
      </c>
      <c r="B417" t="s">
        <v>21</v>
      </c>
      <c r="C417" t="s">
        <v>434</v>
      </c>
      <c r="D417" t="s">
        <v>655</v>
      </c>
      <c r="E417" t="s">
        <v>660</v>
      </c>
      <c r="F417">
        <v>228.25</v>
      </c>
      <c r="G417">
        <v>6520</v>
      </c>
      <c r="H417">
        <v>113</v>
      </c>
      <c r="I417">
        <v>23</v>
      </c>
      <c r="J417">
        <v>8</v>
      </c>
      <c r="K417">
        <v>696.47</v>
      </c>
      <c r="L417" t="s">
        <v>671</v>
      </c>
      <c r="M417" t="s">
        <v>678</v>
      </c>
      <c r="N417" t="s">
        <v>681</v>
      </c>
      <c r="O417" t="s">
        <v>691</v>
      </c>
      <c r="P417" t="s">
        <v>698</v>
      </c>
      <c r="Q417">
        <v>1.73</v>
      </c>
      <c r="R417">
        <v>7.08</v>
      </c>
      <c r="S417">
        <v>9.92</v>
      </c>
      <c r="T417">
        <v>3.05</v>
      </c>
    </row>
    <row r="418" spans="1:20" x14ac:dyDescent="0.3">
      <c r="A418" s="2">
        <v>45788</v>
      </c>
      <c r="B418" t="s">
        <v>23</v>
      </c>
      <c r="C418" t="s">
        <v>435</v>
      </c>
      <c r="D418" t="s">
        <v>654</v>
      </c>
      <c r="E418" t="s">
        <v>658</v>
      </c>
      <c r="F418">
        <v>124.73</v>
      </c>
      <c r="G418">
        <v>27080</v>
      </c>
      <c r="H418">
        <v>232</v>
      </c>
      <c r="I418">
        <v>39</v>
      </c>
      <c r="J418">
        <v>25</v>
      </c>
      <c r="K418">
        <v>2030.25</v>
      </c>
      <c r="L418" t="s">
        <v>674</v>
      </c>
      <c r="M418" t="s">
        <v>678</v>
      </c>
      <c r="N418" t="s">
        <v>681</v>
      </c>
      <c r="O418" t="s">
        <v>694</v>
      </c>
      <c r="P418" t="s">
        <v>699</v>
      </c>
      <c r="Q418">
        <v>0.86</v>
      </c>
      <c r="R418">
        <v>10.78</v>
      </c>
      <c r="S418">
        <v>3.2</v>
      </c>
      <c r="T418">
        <v>16.28</v>
      </c>
    </row>
    <row r="419" spans="1:20" x14ac:dyDescent="0.3">
      <c r="A419" s="2">
        <v>45763</v>
      </c>
      <c r="B419" t="s">
        <v>23</v>
      </c>
      <c r="C419" t="s">
        <v>436</v>
      </c>
      <c r="D419" t="s">
        <v>655</v>
      </c>
      <c r="E419" t="s">
        <v>668</v>
      </c>
      <c r="F419">
        <v>22.67</v>
      </c>
      <c r="G419">
        <v>23390</v>
      </c>
      <c r="H419">
        <v>188</v>
      </c>
      <c r="I419">
        <v>18</v>
      </c>
      <c r="J419">
        <v>14</v>
      </c>
      <c r="K419">
        <v>1150.17</v>
      </c>
      <c r="L419" t="s">
        <v>671</v>
      </c>
      <c r="M419" t="s">
        <v>680</v>
      </c>
      <c r="N419" t="s">
        <v>682</v>
      </c>
      <c r="O419" t="s">
        <v>691</v>
      </c>
      <c r="P419" t="s">
        <v>697</v>
      </c>
      <c r="Q419">
        <v>0.8</v>
      </c>
      <c r="R419">
        <v>7.45</v>
      </c>
      <c r="S419">
        <v>1.26</v>
      </c>
      <c r="T419">
        <v>50.74</v>
      </c>
    </row>
    <row r="420" spans="1:20" x14ac:dyDescent="0.3">
      <c r="A420" s="2">
        <v>45802</v>
      </c>
      <c r="B420" t="s">
        <v>22</v>
      </c>
      <c r="C420" t="s">
        <v>437</v>
      </c>
      <c r="D420" t="s">
        <v>654</v>
      </c>
      <c r="E420" t="s">
        <v>656</v>
      </c>
      <c r="F420">
        <v>177.89</v>
      </c>
      <c r="G420">
        <v>10733</v>
      </c>
      <c r="H420">
        <v>485</v>
      </c>
      <c r="I420">
        <v>27</v>
      </c>
      <c r="J420">
        <v>7</v>
      </c>
      <c r="K420">
        <v>454.97</v>
      </c>
      <c r="L420" t="s">
        <v>675</v>
      </c>
      <c r="M420" t="s">
        <v>676</v>
      </c>
      <c r="N420" t="s">
        <v>683</v>
      </c>
      <c r="O420" t="s">
        <v>694</v>
      </c>
      <c r="P420" t="s">
        <v>695</v>
      </c>
      <c r="Q420">
        <v>4.5199999999999996</v>
      </c>
      <c r="R420">
        <v>1.44</v>
      </c>
      <c r="S420">
        <v>6.59</v>
      </c>
      <c r="T420">
        <v>2.56</v>
      </c>
    </row>
    <row r="421" spans="1:20" x14ac:dyDescent="0.3">
      <c r="A421" s="2">
        <v>45788</v>
      </c>
      <c r="B421" t="s">
        <v>20</v>
      </c>
      <c r="C421" t="s">
        <v>438</v>
      </c>
      <c r="D421" t="s">
        <v>654</v>
      </c>
      <c r="E421" t="s">
        <v>659</v>
      </c>
      <c r="F421">
        <v>162.69</v>
      </c>
      <c r="G421">
        <v>27497</v>
      </c>
      <c r="H421">
        <v>174</v>
      </c>
      <c r="I421">
        <v>10</v>
      </c>
      <c r="J421">
        <v>2</v>
      </c>
      <c r="K421">
        <v>378.2</v>
      </c>
      <c r="L421" t="s">
        <v>673</v>
      </c>
      <c r="M421" t="s">
        <v>679</v>
      </c>
      <c r="N421" t="s">
        <v>681</v>
      </c>
      <c r="O421" t="s">
        <v>689</v>
      </c>
      <c r="P421" t="s">
        <v>699</v>
      </c>
      <c r="Q421">
        <v>0.63</v>
      </c>
      <c r="R421">
        <v>1.1499999999999999</v>
      </c>
      <c r="S421">
        <v>16.27</v>
      </c>
      <c r="T421">
        <v>2.3199999999999998</v>
      </c>
    </row>
    <row r="422" spans="1:20" x14ac:dyDescent="0.3">
      <c r="A422" s="2">
        <v>45766</v>
      </c>
      <c r="B422" t="s">
        <v>24</v>
      </c>
      <c r="C422" t="s">
        <v>439</v>
      </c>
      <c r="D422" t="s">
        <v>654</v>
      </c>
      <c r="E422" t="s">
        <v>670</v>
      </c>
      <c r="F422">
        <v>167.85</v>
      </c>
      <c r="G422">
        <v>28963</v>
      </c>
      <c r="H422">
        <v>1084</v>
      </c>
      <c r="I422">
        <v>38</v>
      </c>
      <c r="J422">
        <v>16</v>
      </c>
      <c r="K422">
        <v>3113.86</v>
      </c>
      <c r="L422" t="s">
        <v>673</v>
      </c>
      <c r="M422" t="s">
        <v>679</v>
      </c>
      <c r="N422" t="s">
        <v>684</v>
      </c>
      <c r="O422" t="s">
        <v>685</v>
      </c>
      <c r="P422" t="s">
        <v>699</v>
      </c>
      <c r="Q422">
        <v>3.74</v>
      </c>
      <c r="R422">
        <v>1.48</v>
      </c>
      <c r="S422">
        <v>4.42</v>
      </c>
      <c r="T422">
        <v>18.55</v>
      </c>
    </row>
    <row r="423" spans="1:20" x14ac:dyDescent="0.3">
      <c r="A423" s="2">
        <v>45768</v>
      </c>
      <c r="B423" t="s">
        <v>24</v>
      </c>
      <c r="C423" t="s">
        <v>440</v>
      </c>
      <c r="D423" t="s">
        <v>654</v>
      </c>
      <c r="E423" t="s">
        <v>661</v>
      </c>
      <c r="F423">
        <v>39.75</v>
      </c>
      <c r="G423">
        <v>13099</v>
      </c>
      <c r="H423">
        <v>1277</v>
      </c>
      <c r="I423">
        <v>12</v>
      </c>
      <c r="J423">
        <v>3</v>
      </c>
      <c r="K423">
        <v>350.79</v>
      </c>
      <c r="L423" t="s">
        <v>673</v>
      </c>
      <c r="M423" t="s">
        <v>677</v>
      </c>
      <c r="N423" t="s">
        <v>683</v>
      </c>
      <c r="O423" t="s">
        <v>685</v>
      </c>
      <c r="P423" t="s">
        <v>698</v>
      </c>
      <c r="Q423">
        <v>9.75</v>
      </c>
      <c r="R423">
        <v>0.23</v>
      </c>
      <c r="S423">
        <v>3.31</v>
      </c>
      <c r="T423">
        <v>8.82</v>
      </c>
    </row>
    <row r="424" spans="1:20" x14ac:dyDescent="0.3">
      <c r="A424" s="2">
        <v>45768</v>
      </c>
      <c r="B424" t="s">
        <v>22</v>
      </c>
      <c r="C424" t="s">
        <v>441</v>
      </c>
      <c r="D424" t="s">
        <v>654</v>
      </c>
      <c r="E424" t="s">
        <v>666</v>
      </c>
      <c r="F424">
        <v>214.42</v>
      </c>
      <c r="G424">
        <v>21769</v>
      </c>
      <c r="H424">
        <v>90</v>
      </c>
      <c r="I424">
        <v>39</v>
      </c>
      <c r="J424">
        <v>8</v>
      </c>
      <c r="K424">
        <v>1595.02</v>
      </c>
      <c r="L424" t="s">
        <v>673</v>
      </c>
      <c r="M424" t="s">
        <v>676</v>
      </c>
      <c r="N424" t="s">
        <v>684</v>
      </c>
      <c r="O424" t="s">
        <v>690</v>
      </c>
      <c r="P424" t="s">
        <v>696</v>
      </c>
      <c r="Q424">
        <v>0.41</v>
      </c>
      <c r="R424">
        <v>8.89</v>
      </c>
      <c r="S424">
        <v>5.5</v>
      </c>
      <c r="T424">
        <v>7.44</v>
      </c>
    </row>
    <row r="425" spans="1:20" x14ac:dyDescent="0.3">
      <c r="A425" s="2">
        <v>45771</v>
      </c>
      <c r="B425" t="s">
        <v>23</v>
      </c>
      <c r="C425" t="s">
        <v>442</v>
      </c>
      <c r="D425" t="s">
        <v>654</v>
      </c>
      <c r="E425" t="s">
        <v>659</v>
      </c>
      <c r="F425">
        <v>63.53</v>
      </c>
      <c r="G425">
        <v>6519</v>
      </c>
      <c r="H425">
        <v>116</v>
      </c>
      <c r="I425">
        <v>47</v>
      </c>
      <c r="J425">
        <v>24</v>
      </c>
      <c r="K425">
        <v>2320.61</v>
      </c>
      <c r="L425" t="s">
        <v>672</v>
      </c>
      <c r="M425" t="s">
        <v>679</v>
      </c>
      <c r="N425" t="s">
        <v>681</v>
      </c>
      <c r="O425" t="s">
        <v>686</v>
      </c>
      <c r="P425" t="s">
        <v>698</v>
      </c>
      <c r="Q425">
        <v>1.78</v>
      </c>
      <c r="R425">
        <v>20.69</v>
      </c>
      <c r="S425">
        <v>1.35</v>
      </c>
      <c r="T425">
        <v>36.53</v>
      </c>
    </row>
    <row r="426" spans="1:20" x14ac:dyDescent="0.3">
      <c r="A426" s="2">
        <v>45749</v>
      </c>
      <c r="B426" t="s">
        <v>24</v>
      </c>
      <c r="C426" t="s">
        <v>443</v>
      </c>
      <c r="D426" t="s">
        <v>655</v>
      </c>
      <c r="E426" t="s">
        <v>665</v>
      </c>
      <c r="F426">
        <v>87.17</v>
      </c>
      <c r="G426">
        <v>15434</v>
      </c>
      <c r="H426">
        <v>718</v>
      </c>
      <c r="I426">
        <v>42</v>
      </c>
      <c r="J426">
        <v>22</v>
      </c>
      <c r="K426">
        <v>2215.5700000000002</v>
      </c>
      <c r="L426" t="s">
        <v>674</v>
      </c>
      <c r="M426" t="s">
        <v>680</v>
      </c>
      <c r="N426" t="s">
        <v>681</v>
      </c>
      <c r="O426" t="s">
        <v>690</v>
      </c>
      <c r="P426" t="s">
        <v>696</v>
      </c>
      <c r="Q426">
        <v>4.6500000000000004</v>
      </c>
      <c r="R426">
        <v>3.06</v>
      </c>
      <c r="S426">
        <v>2.08</v>
      </c>
      <c r="T426">
        <v>25.42</v>
      </c>
    </row>
    <row r="427" spans="1:20" x14ac:dyDescent="0.3">
      <c r="A427" s="2">
        <v>45810</v>
      </c>
      <c r="B427" t="s">
        <v>20</v>
      </c>
      <c r="C427" t="s">
        <v>444</v>
      </c>
      <c r="D427" t="s">
        <v>655</v>
      </c>
      <c r="E427" t="s">
        <v>665</v>
      </c>
      <c r="F427">
        <v>65.09</v>
      </c>
      <c r="G427">
        <v>17038</v>
      </c>
      <c r="H427">
        <v>1255</v>
      </c>
      <c r="I427">
        <v>18</v>
      </c>
      <c r="J427">
        <v>13</v>
      </c>
      <c r="K427">
        <v>1167.79</v>
      </c>
      <c r="L427" t="s">
        <v>674</v>
      </c>
      <c r="M427" t="s">
        <v>680</v>
      </c>
      <c r="N427" t="s">
        <v>682</v>
      </c>
      <c r="O427" t="s">
        <v>690</v>
      </c>
      <c r="P427" t="s">
        <v>696</v>
      </c>
      <c r="Q427">
        <v>7.37</v>
      </c>
      <c r="R427">
        <v>1.04</v>
      </c>
      <c r="S427">
        <v>3.62</v>
      </c>
      <c r="T427">
        <v>17.940000000000001</v>
      </c>
    </row>
    <row r="428" spans="1:20" x14ac:dyDescent="0.3">
      <c r="A428" s="2">
        <v>45758</v>
      </c>
      <c r="B428" t="s">
        <v>21</v>
      </c>
      <c r="C428" t="s">
        <v>385</v>
      </c>
      <c r="D428" t="s">
        <v>654</v>
      </c>
      <c r="E428" t="s">
        <v>670</v>
      </c>
      <c r="F428">
        <v>269.2</v>
      </c>
      <c r="G428">
        <v>9020</v>
      </c>
      <c r="H428">
        <v>108</v>
      </c>
      <c r="I428">
        <v>40</v>
      </c>
      <c r="J428">
        <v>17</v>
      </c>
      <c r="K428">
        <v>2378.61</v>
      </c>
      <c r="L428" t="s">
        <v>674</v>
      </c>
      <c r="M428" t="s">
        <v>679</v>
      </c>
      <c r="N428" t="s">
        <v>683</v>
      </c>
      <c r="O428" t="s">
        <v>685</v>
      </c>
      <c r="P428" t="s">
        <v>696</v>
      </c>
      <c r="Q428">
        <v>1.2</v>
      </c>
      <c r="R428">
        <v>15.74</v>
      </c>
      <c r="S428">
        <v>6.73</v>
      </c>
      <c r="T428">
        <v>8.84</v>
      </c>
    </row>
    <row r="429" spans="1:20" x14ac:dyDescent="0.3">
      <c r="A429" s="2">
        <v>45765</v>
      </c>
      <c r="B429" t="s">
        <v>20</v>
      </c>
      <c r="C429" t="s">
        <v>445</v>
      </c>
      <c r="D429" t="s">
        <v>655</v>
      </c>
      <c r="E429" t="s">
        <v>666</v>
      </c>
      <c r="F429">
        <v>58.2</v>
      </c>
      <c r="G429">
        <v>29109</v>
      </c>
      <c r="H429">
        <v>1973</v>
      </c>
      <c r="I429">
        <v>13</v>
      </c>
      <c r="J429">
        <v>9</v>
      </c>
      <c r="K429">
        <v>380.89</v>
      </c>
      <c r="L429" t="s">
        <v>673</v>
      </c>
      <c r="M429" t="s">
        <v>676</v>
      </c>
      <c r="N429" t="s">
        <v>684</v>
      </c>
      <c r="O429" t="s">
        <v>685</v>
      </c>
      <c r="P429" t="s">
        <v>697</v>
      </c>
      <c r="Q429">
        <v>6.78</v>
      </c>
      <c r="R429">
        <v>0.46</v>
      </c>
      <c r="S429">
        <v>4.4800000000000004</v>
      </c>
      <c r="T429">
        <v>6.54</v>
      </c>
    </row>
    <row r="430" spans="1:20" x14ac:dyDescent="0.3">
      <c r="A430" s="2">
        <v>45829</v>
      </c>
      <c r="B430" t="s">
        <v>20</v>
      </c>
      <c r="C430" t="s">
        <v>446</v>
      </c>
      <c r="D430" t="s">
        <v>655</v>
      </c>
      <c r="E430" t="s">
        <v>669</v>
      </c>
      <c r="F430">
        <v>206.21</v>
      </c>
      <c r="G430">
        <v>15853</v>
      </c>
      <c r="H430">
        <v>795</v>
      </c>
      <c r="I430">
        <v>31</v>
      </c>
      <c r="J430">
        <v>2</v>
      </c>
      <c r="K430">
        <v>380.59</v>
      </c>
      <c r="L430" t="s">
        <v>673</v>
      </c>
      <c r="M430" t="s">
        <v>676</v>
      </c>
      <c r="N430" t="s">
        <v>684</v>
      </c>
      <c r="O430" t="s">
        <v>693</v>
      </c>
      <c r="P430" t="s">
        <v>699</v>
      </c>
      <c r="Q430">
        <v>5.01</v>
      </c>
      <c r="R430">
        <v>0.25</v>
      </c>
      <c r="S430">
        <v>6.65</v>
      </c>
      <c r="T430">
        <v>1.85</v>
      </c>
    </row>
    <row r="431" spans="1:20" x14ac:dyDescent="0.3">
      <c r="A431" s="2">
        <v>45830</v>
      </c>
      <c r="B431" t="s">
        <v>20</v>
      </c>
      <c r="C431" t="s">
        <v>447</v>
      </c>
      <c r="D431" t="s">
        <v>654</v>
      </c>
      <c r="E431" t="s">
        <v>668</v>
      </c>
      <c r="F431">
        <v>237.61</v>
      </c>
      <c r="G431">
        <v>3443</v>
      </c>
      <c r="H431">
        <v>246</v>
      </c>
      <c r="I431">
        <v>20</v>
      </c>
      <c r="J431">
        <v>13</v>
      </c>
      <c r="K431">
        <v>491.21</v>
      </c>
      <c r="L431" t="s">
        <v>672</v>
      </c>
      <c r="M431" t="s">
        <v>680</v>
      </c>
      <c r="N431" t="s">
        <v>682</v>
      </c>
      <c r="O431" t="s">
        <v>690</v>
      </c>
      <c r="P431" t="s">
        <v>698</v>
      </c>
      <c r="Q431">
        <v>7.14</v>
      </c>
      <c r="R431">
        <v>5.28</v>
      </c>
      <c r="S431">
        <v>11.88</v>
      </c>
      <c r="T431">
        <v>2.0699999999999998</v>
      </c>
    </row>
    <row r="432" spans="1:20" x14ac:dyDescent="0.3">
      <c r="A432" s="2">
        <v>45769</v>
      </c>
      <c r="B432" t="s">
        <v>22</v>
      </c>
      <c r="C432" t="s">
        <v>448</v>
      </c>
      <c r="D432" t="s">
        <v>654</v>
      </c>
      <c r="E432" t="s">
        <v>669</v>
      </c>
      <c r="F432">
        <v>211.57</v>
      </c>
      <c r="G432">
        <v>11002</v>
      </c>
      <c r="H432">
        <v>927</v>
      </c>
      <c r="I432">
        <v>10</v>
      </c>
      <c r="J432">
        <v>5</v>
      </c>
      <c r="K432">
        <v>192.04</v>
      </c>
      <c r="L432" t="s">
        <v>672</v>
      </c>
      <c r="M432" t="s">
        <v>676</v>
      </c>
      <c r="N432" t="s">
        <v>683</v>
      </c>
      <c r="O432" t="s">
        <v>688</v>
      </c>
      <c r="P432" t="s">
        <v>698</v>
      </c>
      <c r="Q432">
        <v>8.43</v>
      </c>
      <c r="R432">
        <v>0.54</v>
      </c>
      <c r="S432">
        <v>21.16</v>
      </c>
      <c r="T432">
        <v>0.91</v>
      </c>
    </row>
    <row r="433" spans="1:20" x14ac:dyDescent="0.3">
      <c r="A433" s="2">
        <v>45835</v>
      </c>
      <c r="B433" t="s">
        <v>23</v>
      </c>
      <c r="C433" t="s">
        <v>449</v>
      </c>
      <c r="D433" t="s">
        <v>655</v>
      </c>
      <c r="E433" t="s">
        <v>665</v>
      </c>
      <c r="F433">
        <v>249.95</v>
      </c>
      <c r="G433">
        <v>15907</v>
      </c>
      <c r="H433">
        <v>945</v>
      </c>
      <c r="I433">
        <v>50</v>
      </c>
      <c r="J433">
        <v>26</v>
      </c>
      <c r="K433">
        <v>2169.9299999999998</v>
      </c>
      <c r="L433" t="s">
        <v>675</v>
      </c>
      <c r="M433" t="s">
        <v>680</v>
      </c>
      <c r="N433" t="s">
        <v>681</v>
      </c>
      <c r="O433" t="s">
        <v>690</v>
      </c>
      <c r="P433" t="s">
        <v>695</v>
      </c>
      <c r="Q433">
        <v>5.94</v>
      </c>
      <c r="R433">
        <v>2.75</v>
      </c>
      <c r="S433">
        <v>5</v>
      </c>
      <c r="T433">
        <v>8.68</v>
      </c>
    </row>
    <row r="434" spans="1:20" x14ac:dyDescent="0.3">
      <c r="A434" s="2">
        <v>45769</v>
      </c>
      <c r="B434" t="s">
        <v>20</v>
      </c>
      <c r="C434" t="s">
        <v>418</v>
      </c>
      <c r="D434" t="s">
        <v>655</v>
      </c>
      <c r="E434" t="s">
        <v>660</v>
      </c>
      <c r="F434">
        <v>66.569999999999993</v>
      </c>
      <c r="G434">
        <v>8740</v>
      </c>
      <c r="H434">
        <v>827</v>
      </c>
      <c r="I434">
        <v>43</v>
      </c>
      <c r="J434">
        <v>39</v>
      </c>
      <c r="K434">
        <v>6698.58</v>
      </c>
      <c r="L434" t="s">
        <v>672</v>
      </c>
      <c r="M434" t="s">
        <v>678</v>
      </c>
      <c r="N434" t="s">
        <v>684</v>
      </c>
      <c r="O434" t="s">
        <v>689</v>
      </c>
      <c r="P434" t="s">
        <v>696</v>
      </c>
      <c r="Q434">
        <v>9.4600000000000009</v>
      </c>
      <c r="R434">
        <v>4.72</v>
      </c>
      <c r="S434">
        <v>1.55</v>
      </c>
      <c r="T434">
        <v>100.62</v>
      </c>
    </row>
    <row r="435" spans="1:20" x14ac:dyDescent="0.3">
      <c r="A435" s="2">
        <v>45798</v>
      </c>
      <c r="B435" t="s">
        <v>21</v>
      </c>
      <c r="C435" t="s">
        <v>450</v>
      </c>
      <c r="D435" t="s">
        <v>654</v>
      </c>
      <c r="E435" t="s">
        <v>665</v>
      </c>
      <c r="F435">
        <v>88.88</v>
      </c>
      <c r="G435">
        <v>15894</v>
      </c>
      <c r="H435">
        <v>811</v>
      </c>
      <c r="I435">
        <v>28</v>
      </c>
      <c r="J435">
        <v>1</v>
      </c>
      <c r="K435">
        <v>162.13</v>
      </c>
      <c r="L435" t="s">
        <v>675</v>
      </c>
      <c r="M435" t="s">
        <v>680</v>
      </c>
      <c r="N435" t="s">
        <v>684</v>
      </c>
      <c r="O435" t="s">
        <v>687</v>
      </c>
      <c r="P435" t="s">
        <v>697</v>
      </c>
      <c r="Q435">
        <v>5.0999999999999996</v>
      </c>
      <c r="R435">
        <v>0.12</v>
      </c>
      <c r="S435">
        <v>3.17</v>
      </c>
      <c r="T435">
        <v>1.82</v>
      </c>
    </row>
    <row r="436" spans="1:20" x14ac:dyDescent="0.3">
      <c r="A436" s="2">
        <v>45777</v>
      </c>
      <c r="B436" t="s">
        <v>21</v>
      </c>
      <c r="C436" t="s">
        <v>451</v>
      </c>
      <c r="D436" t="s">
        <v>655</v>
      </c>
      <c r="E436" t="s">
        <v>666</v>
      </c>
      <c r="F436">
        <v>178.82</v>
      </c>
      <c r="G436">
        <v>11975</v>
      </c>
      <c r="H436">
        <v>252</v>
      </c>
      <c r="I436">
        <v>39</v>
      </c>
      <c r="J436">
        <v>4</v>
      </c>
      <c r="K436">
        <v>756.09</v>
      </c>
      <c r="L436" t="s">
        <v>675</v>
      </c>
      <c r="M436" t="s">
        <v>676</v>
      </c>
      <c r="N436" t="s">
        <v>681</v>
      </c>
      <c r="O436" t="s">
        <v>687</v>
      </c>
      <c r="P436" t="s">
        <v>696</v>
      </c>
      <c r="Q436">
        <v>2.1</v>
      </c>
      <c r="R436">
        <v>1.59</v>
      </c>
      <c r="S436">
        <v>4.59</v>
      </c>
      <c r="T436">
        <v>4.2300000000000004</v>
      </c>
    </row>
    <row r="437" spans="1:20" x14ac:dyDescent="0.3">
      <c r="A437" s="2">
        <v>45831</v>
      </c>
      <c r="B437" t="s">
        <v>24</v>
      </c>
      <c r="C437" t="s">
        <v>452</v>
      </c>
      <c r="D437" t="s">
        <v>655</v>
      </c>
      <c r="E437" t="s">
        <v>667</v>
      </c>
      <c r="F437">
        <v>281.24</v>
      </c>
      <c r="G437">
        <v>6613</v>
      </c>
      <c r="H437">
        <v>189</v>
      </c>
      <c r="I437">
        <v>20</v>
      </c>
      <c r="J437">
        <v>18</v>
      </c>
      <c r="K437">
        <v>3552.01</v>
      </c>
      <c r="L437" t="s">
        <v>673</v>
      </c>
      <c r="M437" t="s">
        <v>677</v>
      </c>
      <c r="N437" t="s">
        <v>684</v>
      </c>
      <c r="O437" t="s">
        <v>692</v>
      </c>
      <c r="P437" t="s">
        <v>698</v>
      </c>
      <c r="Q437">
        <v>2.86</v>
      </c>
      <c r="R437">
        <v>9.52</v>
      </c>
      <c r="S437">
        <v>14.06</v>
      </c>
      <c r="T437">
        <v>12.63</v>
      </c>
    </row>
    <row r="438" spans="1:20" x14ac:dyDescent="0.3">
      <c r="A438" s="2">
        <v>45829</v>
      </c>
      <c r="B438" t="s">
        <v>21</v>
      </c>
      <c r="C438" t="s">
        <v>453</v>
      </c>
      <c r="D438" t="s">
        <v>654</v>
      </c>
      <c r="E438" t="s">
        <v>657</v>
      </c>
      <c r="F438">
        <v>284.04000000000002</v>
      </c>
      <c r="G438">
        <v>4838</v>
      </c>
      <c r="H438">
        <v>276</v>
      </c>
      <c r="I438">
        <v>19</v>
      </c>
      <c r="J438">
        <v>16</v>
      </c>
      <c r="K438">
        <v>874.91</v>
      </c>
      <c r="L438" t="s">
        <v>671</v>
      </c>
      <c r="M438" t="s">
        <v>677</v>
      </c>
      <c r="N438" t="s">
        <v>683</v>
      </c>
      <c r="O438" t="s">
        <v>693</v>
      </c>
      <c r="P438" t="s">
        <v>695</v>
      </c>
      <c r="Q438">
        <v>5.7</v>
      </c>
      <c r="R438">
        <v>5.8</v>
      </c>
      <c r="S438">
        <v>14.95</v>
      </c>
      <c r="T438">
        <v>3.08</v>
      </c>
    </row>
    <row r="439" spans="1:20" x14ac:dyDescent="0.3">
      <c r="A439" s="2">
        <v>45804</v>
      </c>
      <c r="B439" t="s">
        <v>20</v>
      </c>
      <c r="C439" t="s">
        <v>454</v>
      </c>
      <c r="D439" t="s">
        <v>654</v>
      </c>
      <c r="E439" t="s">
        <v>658</v>
      </c>
      <c r="F439">
        <v>163.34</v>
      </c>
      <c r="G439">
        <v>24751</v>
      </c>
      <c r="H439">
        <v>2278</v>
      </c>
      <c r="I439">
        <v>31</v>
      </c>
      <c r="J439">
        <v>5</v>
      </c>
      <c r="K439">
        <v>633.02</v>
      </c>
      <c r="L439" t="s">
        <v>672</v>
      </c>
      <c r="M439" t="s">
        <v>678</v>
      </c>
      <c r="N439" t="s">
        <v>684</v>
      </c>
      <c r="O439" t="s">
        <v>685</v>
      </c>
      <c r="P439" t="s">
        <v>696</v>
      </c>
      <c r="Q439">
        <v>9.1999999999999993</v>
      </c>
      <c r="R439">
        <v>0.22</v>
      </c>
      <c r="S439">
        <v>5.27</v>
      </c>
      <c r="T439">
        <v>3.88</v>
      </c>
    </row>
    <row r="440" spans="1:20" x14ac:dyDescent="0.3">
      <c r="A440" s="2">
        <v>45806</v>
      </c>
      <c r="B440" t="s">
        <v>21</v>
      </c>
      <c r="C440" t="s">
        <v>455</v>
      </c>
      <c r="D440" t="s">
        <v>654</v>
      </c>
      <c r="E440" t="s">
        <v>667</v>
      </c>
      <c r="F440">
        <v>80.02</v>
      </c>
      <c r="G440">
        <v>6055</v>
      </c>
      <c r="H440">
        <v>373</v>
      </c>
      <c r="I440">
        <v>21</v>
      </c>
      <c r="J440">
        <v>7</v>
      </c>
      <c r="K440">
        <v>868.21</v>
      </c>
      <c r="L440" t="s">
        <v>674</v>
      </c>
      <c r="M440" t="s">
        <v>677</v>
      </c>
      <c r="N440" t="s">
        <v>681</v>
      </c>
      <c r="O440" t="s">
        <v>693</v>
      </c>
      <c r="P440" t="s">
        <v>696</v>
      </c>
      <c r="Q440">
        <v>6.16</v>
      </c>
      <c r="R440">
        <v>1.88</v>
      </c>
      <c r="S440">
        <v>3.81</v>
      </c>
      <c r="T440">
        <v>10.85</v>
      </c>
    </row>
    <row r="441" spans="1:20" x14ac:dyDescent="0.3">
      <c r="A441" s="2">
        <v>45754</v>
      </c>
      <c r="B441" t="s">
        <v>20</v>
      </c>
      <c r="C441" t="s">
        <v>456</v>
      </c>
      <c r="D441" t="s">
        <v>654</v>
      </c>
      <c r="E441" t="s">
        <v>664</v>
      </c>
      <c r="F441">
        <v>34.65</v>
      </c>
      <c r="G441">
        <v>21509</v>
      </c>
      <c r="H441">
        <v>1800</v>
      </c>
      <c r="I441">
        <v>29</v>
      </c>
      <c r="J441">
        <v>4</v>
      </c>
      <c r="K441">
        <v>476.07</v>
      </c>
      <c r="L441" t="s">
        <v>674</v>
      </c>
      <c r="M441" t="s">
        <v>678</v>
      </c>
      <c r="N441" t="s">
        <v>683</v>
      </c>
      <c r="O441" t="s">
        <v>686</v>
      </c>
      <c r="P441" t="s">
        <v>697</v>
      </c>
      <c r="Q441">
        <v>8.3699999999999992</v>
      </c>
      <c r="R441">
        <v>0.22</v>
      </c>
      <c r="S441">
        <v>1.19</v>
      </c>
      <c r="T441">
        <v>13.74</v>
      </c>
    </row>
    <row r="442" spans="1:20" x14ac:dyDescent="0.3">
      <c r="A442" s="2">
        <v>45830</v>
      </c>
      <c r="B442" t="s">
        <v>22</v>
      </c>
      <c r="C442" t="s">
        <v>457</v>
      </c>
      <c r="D442" t="s">
        <v>654</v>
      </c>
      <c r="E442" t="s">
        <v>667</v>
      </c>
      <c r="F442">
        <v>199.55</v>
      </c>
      <c r="G442">
        <v>28653</v>
      </c>
      <c r="H442">
        <v>2623</v>
      </c>
      <c r="I442">
        <v>24</v>
      </c>
      <c r="J442">
        <v>14</v>
      </c>
      <c r="K442">
        <v>2092.0300000000002</v>
      </c>
      <c r="L442" t="s">
        <v>675</v>
      </c>
      <c r="M442" t="s">
        <v>677</v>
      </c>
      <c r="N442" t="s">
        <v>682</v>
      </c>
      <c r="O442" t="s">
        <v>693</v>
      </c>
      <c r="P442" t="s">
        <v>698</v>
      </c>
      <c r="Q442">
        <v>9.15</v>
      </c>
      <c r="R442">
        <v>0.53</v>
      </c>
      <c r="S442">
        <v>8.31</v>
      </c>
      <c r="T442">
        <v>10.48</v>
      </c>
    </row>
    <row r="443" spans="1:20" x14ac:dyDescent="0.3">
      <c r="A443" s="2">
        <v>45768</v>
      </c>
      <c r="B443" t="s">
        <v>24</v>
      </c>
      <c r="C443" t="s">
        <v>458</v>
      </c>
      <c r="D443" t="s">
        <v>654</v>
      </c>
      <c r="E443" t="s">
        <v>667</v>
      </c>
      <c r="F443">
        <v>110.76</v>
      </c>
      <c r="G443">
        <v>4703</v>
      </c>
      <c r="H443">
        <v>365</v>
      </c>
      <c r="I443">
        <v>32</v>
      </c>
      <c r="J443">
        <v>25</v>
      </c>
      <c r="K443">
        <v>2534.73</v>
      </c>
      <c r="L443" t="s">
        <v>675</v>
      </c>
      <c r="M443" t="s">
        <v>677</v>
      </c>
      <c r="N443" t="s">
        <v>682</v>
      </c>
      <c r="O443" t="s">
        <v>694</v>
      </c>
      <c r="P443" t="s">
        <v>698</v>
      </c>
      <c r="Q443">
        <v>7.76</v>
      </c>
      <c r="R443">
        <v>6.85</v>
      </c>
      <c r="S443">
        <v>3.46</v>
      </c>
      <c r="T443">
        <v>22.88</v>
      </c>
    </row>
    <row r="444" spans="1:20" x14ac:dyDescent="0.3">
      <c r="A444" s="2">
        <v>45837</v>
      </c>
      <c r="B444" t="s">
        <v>20</v>
      </c>
      <c r="C444" t="s">
        <v>459</v>
      </c>
      <c r="D444" t="s">
        <v>654</v>
      </c>
      <c r="E444" t="s">
        <v>661</v>
      </c>
      <c r="F444">
        <v>138.56</v>
      </c>
      <c r="G444">
        <v>19799</v>
      </c>
      <c r="H444">
        <v>533</v>
      </c>
      <c r="I444">
        <v>34</v>
      </c>
      <c r="J444">
        <v>5</v>
      </c>
      <c r="K444">
        <v>830.05</v>
      </c>
      <c r="L444" t="s">
        <v>674</v>
      </c>
      <c r="M444" t="s">
        <v>677</v>
      </c>
      <c r="N444" t="s">
        <v>683</v>
      </c>
      <c r="O444" t="s">
        <v>694</v>
      </c>
      <c r="P444" t="s">
        <v>698</v>
      </c>
      <c r="Q444">
        <v>2.69</v>
      </c>
      <c r="R444">
        <v>0.94</v>
      </c>
      <c r="S444">
        <v>4.08</v>
      </c>
      <c r="T444">
        <v>5.99</v>
      </c>
    </row>
    <row r="445" spans="1:20" x14ac:dyDescent="0.3">
      <c r="A445" s="2">
        <v>45821</v>
      </c>
      <c r="B445" t="s">
        <v>22</v>
      </c>
      <c r="C445" t="s">
        <v>460</v>
      </c>
      <c r="D445" t="s">
        <v>655</v>
      </c>
      <c r="E445" t="s">
        <v>656</v>
      </c>
      <c r="F445">
        <v>117.41</v>
      </c>
      <c r="G445">
        <v>21726</v>
      </c>
      <c r="H445">
        <v>1072</v>
      </c>
      <c r="I445">
        <v>11</v>
      </c>
      <c r="J445">
        <v>10</v>
      </c>
      <c r="K445">
        <v>1976.17</v>
      </c>
      <c r="L445" t="s">
        <v>673</v>
      </c>
      <c r="M445" t="s">
        <v>676</v>
      </c>
      <c r="N445" t="s">
        <v>682</v>
      </c>
      <c r="O445" t="s">
        <v>687</v>
      </c>
      <c r="P445" t="s">
        <v>699</v>
      </c>
      <c r="Q445">
        <v>4.93</v>
      </c>
      <c r="R445">
        <v>0.93</v>
      </c>
      <c r="S445">
        <v>10.67</v>
      </c>
      <c r="T445">
        <v>16.829999999999998</v>
      </c>
    </row>
    <row r="446" spans="1:20" x14ac:dyDescent="0.3">
      <c r="A446" s="2">
        <v>45807</v>
      </c>
      <c r="B446" t="s">
        <v>22</v>
      </c>
      <c r="C446" t="s">
        <v>461</v>
      </c>
      <c r="D446" t="s">
        <v>654</v>
      </c>
      <c r="E446" t="s">
        <v>666</v>
      </c>
      <c r="F446">
        <v>31.68</v>
      </c>
      <c r="G446">
        <v>25417</v>
      </c>
      <c r="H446">
        <v>1566</v>
      </c>
      <c r="I446">
        <v>38</v>
      </c>
      <c r="J446">
        <v>25</v>
      </c>
      <c r="K446">
        <v>4562.24</v>
      </c>
      <c r="L446" t="s">
        <v>671</v>
      </c>
      <c r="M446" t="s">
        <v>676</v>
      </c>
      <c r="N446" t="s">
        <v>682</v>
      </c>
      <c r="O446" t="s">
        <v>690</v>
      </c>
      <c r="P446" t="s">
        <v>696</v>
      </c>
      <c r="Q446">
        <v>6.16</v>
      </c>
      <c r="R446">
        <v>1.6</v>
      </c>
      <c r="S446">
        <v>0.83</v>
      </c>
      <c r="T446">
        <v>144.01</v>
      </c>
    </row>
    <row r="447" spans="1:20" x14ac:dyDescent="0.3">
      <c r="A447" s="2">
        <v>45765</v>
      </c>
      <c r="B447" t="s">
        <v>22</v>
      </c>
      <c r="C447" t="s">
        <v>462</v>
      </c>
      <c r="D447" t="s">
        <v>655</v>
      </c>
      <c r="E447" t="s">
        <v>659</v>
      </c>
      <c r="F447">
        <v>187.52</v>
      </c>
      <c r="G447">
        <v>15174</v>
      </c>
      <c r="H447">
        <v>1235</v>
      </c>
      <c r="I447">
        <v>42</v>
      </c>
      <c r="J447">
        <v>29</v>
      </c>
      <c r="K447">
        <v>3665.17</v>
      </c>
      <c r="L447" t="s">
        <v>672</v>
      </c>
      <c r="M447" t="s">
        <v>679</v>
      </c>
      <c r="N447" t="s">
        <v>682</v>
      </c>
      <c r="O447" t="s">
        <v>691</v>
      </c>
      <c r="P447" t="s">
        <v>696</v>
      </c>
      <c r="Q447">
        <v>8.14</v>
      </c>
      <c r="R447">
        <v>2.35</v>
      </c>
      <c r="S447">
        <v>4.46</v>
      </c>
      <c r="T447">
        <v>19.55</v>
      </c>
    </row>
    <row r="448" spans="1:20" x14ac:dyDescent="0.3">
      <c r="A448" s="2">
        <v>45837</v>
      </c>
      <c r="B448" t="s">
        <v>23</v>
      </c>
      <c r="C448" t="s">
        <v>340</v>
      </c>
      <c r="D448" t="s">
        <v>655</v>
      </c>
      <c r="E448" t="s">
        <v>663</v>
      </c>
      <c r="F448">
        <v>58.68</v>
      </c>
      <c r="G448">
        <v>1249</v>
      </c>
      <c r="H448">
        <v>69</v>
      </c>
      <c r="I448">
        <v>47</v>
      </c>
      <c r="J448">
        <v>31</v>
      </c>
      <c r="K448">
        <v>4479.59</v>
      </c>
      <c r="L448" t="s">
        <v>674</v>
      </c>
      <c r="M448" t="s">
        <v>680</v>
      </c>
      <c r="N448" t="s">
        <v>683</v>
      </c>
      <c r="O448" t="s">
        <v>690</v>
      </c>
      <c r="P448" t="s">
        <v>695</v>
      </c>
      <c r="Q448">
        <v>5.52</v>
      </c>
      <c r="R448">
        <v>44.93</v>
      </c>
      <c r="S448">
        <v>1.25</v>
      </c>
      <c r="T448">
        <v>76.34</v>
      </c>
    </row>
    <row r="449" spans="1:20" x14ac:dyDescent="0.3">
      <c r="A449" s="2">
        <v>45761</v>
      </c>
      <c r="B449" t="s">
        <v>23</v>
      </c>
      <c r="C449" t="s">
        <v>463</v>
      </c>
      <c r="D449" t="s">
        <v>654</v>
      </c>
      <c r="E449" t="s">
        <v>669</v>
      </c>
      <c r="F449">
        <v>212.27</v>
      </c>
      <c r="G449">
        <v>29336</v>
      </c>
      <c r="H449">
        <v>1376</v>
      </c>
      <c r="I449">
        <v>40</v>
      </c>
      <c r="J449">
        <v>31</v>
      </c>
      <c r="K449">
        <v>2043.96</v>
      </c>
      <c r="L449" t="s">
        <v>673</v>
      </c>
      <c r="M449" t="s">
        <v>676</v>
      </c>
      <c r="N449" t="s">
        <v>681</v>
      </c>
      <c r="O449" t="s">
        <v>691</v>
      </c>
      <c r="P449" t="s">
        <v>696</v>
      </c>
      <c r="Q449">
        <v>4.6900000000000004</v>
      </c>
      <c r="R449">
        <v>2.25</v>
      </c>
      <c r="S449">
        <v>5.31</v>
      </c>
      <c r="T449">
        <v>9.6300000000000008</v>
      </c>
    </row>
    <row r="450" spans="1:20" x14ac:dyDescent="0.3">
      <c r="A450" s="2">
        <v>45786</v>
      </c>
      <c r="B450" t="s">
        <v>22</v>
      </c>
      <c r="C450" t="s">
        <v>464</v>
      </c>
      <c r="D450" t="s">
        <v>655</v>
      </c>
      <c r="E450" t="s">
        <v>660</v>
      </c>
      <c r="F450">
        <v>35.380000000000003</v>
      </c>
      <c r="G450">
        <v>24036</v>
      </c>
      <c r="H450">
        <v>496</v>
      </c>
      <c r="I450">
        <v>48</v>
      </c>
      <c r="J450">
        <v>42</v>
      </c>
      <c r="K450">
        <v>3151.68</v>
      </c>
      <c r="L450" t="s">
        <v>673</v>
      </c>
      <c r="M450" t="s">
        <v>678</v>
      </c>
      <c r="N450" t="s">
        <v>684</v>
      </c>
      <c r="O450" t="s">
        <v>687</v>
      </c>
      <c r="P450" t="s">
        <v>695</v>
      </c>
      <c r="Q450">
        <v>2.06</v>
      </c>
      <c r="R450">
        <v>8.4700000000000006</v>
      </c>
      <c r="S450">
        <v>0.74</v>
      </c>
      <c r="T450">
        <v>89.08</v>
      </c>
    </row>
    <row r="451" spans="1:20" x14ac:dyDescent="0.3">
      <c r="A451" s="2">
        <v>45816</v>
      </c>
      <c r="B451" t="s">
        <v>22</v>
      </c>
      <c r="C451" t="s">
        <v>465</v>
      </c>
      <c r="D451" t="s">
        <v>655</v>
      </c>
      <c r="E451" t="s">
        <v>668</v>
      </c>
      <c r="F451">
        <v>87.19</v>
      </c>
      <c r="G451">
        <v>17144</v>
      </c>
      <c r="H451">
        <v>1022</v>
      </c>
      <c r="I451">
        <v>49</v>
      </c>
      <c r="J451">
        <v>3</v>
      </c>
      <c r="K451">
        <v>318.95</v>
      </c>
      <c r="L451" t="s">
        <v>671</v>
      </c>
      <c r="M451" t="s">
        <v>680</v>
      </c>
      <c r="N451" t="s">
        <v>683</v>
      </c>
      <c r="O451" t="s">
        <v>685</v>
      </c>
      <c r="P451" t="s">
        <v>696</v>
      </c>
      <c r="Q451">
        <v>5.96</v>
      </c>
      <c r="R451">
        <v>0.28999999999999998</v>
      </c>
      <c r="S451">
        <v>1.78</v>
      </c>
      <c r="T451">
        <v>3.66</v>
      </c>
    </row>
    <row r="452" spans="1:20" x14ac:dyDescent="0.3">
      <c r="A452" s="2">
        <v>45767</v>
      </c>
      <c r="B452" t="s">
        <v>24</v>
      </c>
      <c r="C452" t="s">
        <v>466</v>
      </c>
      <c r="D452" t="s">
        <v>655</v>
      </c>
      <c r="E452" t="s">
        <v>662</v>
      </c>
      <c r="F452">
        <v>203.77</v>
      </c>
      <c r="G452">
        <v>8774</v>
      </c>
      <c r="H452">
        <v>123</v>
      </c>
      <c r="I452">
        <v>24</v>
      </c>
      <c r="J452">
        <v>17</v>
      </c>
      <c r="K452">
        <v>3238.13</v>
      </c>
      <c r="L452" t="s">
        <v>671</v>
      </c>
      <c r="M452" t="s">
        <v>679</v>
      </c>
      <c r="N452" t="s">
        <v>681</v>
      </c>
      <c r="O452" t="s">
        <v>690</v>
      </c>
      <c r="P452" t="s">
        <v>696</v>
      </c>
      <c r="Q452">
        <v>1.4</v>
      </c>
      <c r="R452">
        <v>13.82</v>
      </c>
      <c r="S452">
        <v>8.49</v>
      </c>
      <c r="T452">
        <v>15.89</v>
      </c>
    </row>
    <row r="453" spans="1:20" x14ac:dyDescent="0.3">
      <c r="A453" s="2">
        <v>45778</v>
      </c>
      <c r="B453" t="s">
        <v>24</v>
      </c>
      <c r="C453" t="s">
        <v>467</v>
      </c>
      <c r="D453" t="s">
        <v>654</v>
      </c>
      <c r="E453" t="s">
        <v>661</v>
      </c>
      <c r="F453">
        <v>166.98</v>
      </c>
      <c r="G453">
        <v>18228</v>
      </c>
      <c r="H453">
        <v>1016</v>
      </c>
      <c r="I453">
        <v>36</v>
      </c>
      <c r="J453">
        <v>1</v>
      </c>
      <c r="K453">
        <v>178.6</v>
      </c>
      <c r="L453" t="s">
        <v>673</v>
      </c>
      <c r="M453" t="s">
        <v>677</v>
      </c>
      <c r="N453" t="s">
        <v>683</v>
      </c>
      <c r="O453" t="s">
        <v>687</v>
      </c>
      <c r="P453" t="s">
        <v>695</v>
      </c>
      <c r="Q453">
        <v>5.57</v>
      </c>
      <c r="R453">
        <v>0.1</v>
      </c>
      <c r="S453">
        <v>4.6399999999999997</v>
      </c>
      <c r="T453">
        <v>1.07</v>
      </c>
    </row>
    <row r="454" spans="1:20" x14ac:dyDescent="0.3">
      <c r="A454" s="2">
        <v>45833</v>
      </c>
      <c r="B454" t="s">
        <v>24</v>
      </c>
      <c r="C454" t="s">
        <v>468</v>
      </c>
      <c r="D454" t="s">
        <v>654</v>
      </c>
      <c r="E454" t="s">
        <v>662</v>
      </c>
      <c r="F454">
        <v>254.04</v>
      </c>
      <c r="G454">
        <v>9075</v>
      </c>
      <c r="H454">
        <v>309</v>
      </c>
      <c r="I454">
        <v>46</v>
      </c>
      <c r="J454">
        <v>2</v>
      </c>
      <c r="K454">
        <v>260.70999999999998</v>
      </c>
      <c r="L454" t="s">
        <v>675</v>
      </c>
      <c r="M454" t="s">
        <v>679</v>
      </c>
      <c r="N454" t="s">
        <v>684</v>
      </c>
      <c r="O454" t="s">
        <v>693</v>
      </c>
      <c r="P454" t="s">
        <v>699</v>
      </c>
      <c r="Q454">
        <v>3.4</v>
      </c>
      <c r="R454">
        <v>0.65</v>
      </c>
      <c r="S454">
        <v>5.52</v>
      </c>
      <c r="T454">
        <v>1.03</v>
      </c>
    </row>
    <row r="455" spans="1:20" x14ac:dyDescent="0.3">
      <c r="A455" s="2">
        <v>45778</v>
      </c>
      <c r="B455" t="s">
        <v>24</v>
      </c>
      <c r="C455" t="s">
        <v>469</v>
      </c>
      <c r="D455" t="s">
        <v>654</v>
      </c>
      <c r="E455" t="s">
        <v>657</v>
      </c>
      <c r="F455">
        <v>262.14</v>
      </c>
      <c r="G455">
        <v>1145</v>
      </c>
      <c r="H455">
        <v>102</v>
      </c>
      <c r="I455">
        <v>38</v>
      </c>
      <c r="J455">
        <v>5</v>
      </c>
      <c r="K455">
        <v>164.97</v>
      </c>
      <c r="L455" t="s">
        <v>674</v>
      </c>
      <c r="M455" t="s">
        <v>677</v>
      </c>
      <c r="N455" t="s">
        <v>683</v>
      </c>
      <c r="O455" t="s">
        <v>688</v>
      </c>
      <c r="P455" t="s">
        <v>699</v>
      </c>
      <c r="Q455">
        <v>8.91</v>
      </c>
      <c r="R455">
        <v>4.9000000000000004</v>
      </c>
      <c r="S455">
        <v>6.9</v>
      </c>
      <c r="T455">
        <v>0.63</v>
      </c>
    </row>
    <row r="456" spans="1:20" x14ac:dyDescent="0.3">
      <c r="A456" s="2">
        <v>45833</v>
      </c>
      <c r="B456" t="s">
        <v>24</v>
      </c>
      <c r="C456" t="s">
        <v>470</v>
      </c>
      <c r="D456" t="s">
        <v>654</v>
      </c>
      <c r="E456" t="s">
        <v>668</v>
      </c>
      <c r="F456">
        <v>199.56</v>
      </c>
      <c r="G456">
        <v>5706</v>
      </c>
      <c r="H456">
        <v>124</v>
      </c>
      <c r="I456">
        <v>49</v>
      </c>
      <c r="J456">
        <v>7</v>
      </c>
      <c r="K456">
        <v>365.57</v>
      </c>
      <c r="L456" t="s">
        <v>671</v>
      </c>
      <c r="M456" t="s">
        <v>680</v>
      </c>
      <c r="N456" t="s">
        <v>684</v>
      </c>
      <c r="O456" t="s">
        <v>689</v>
      </c>
      <c r="P456" t="s">
        <v>695</v>
      </c>
      <c r="Q456">
        <v>2.17</v>
      </c>
      <c r="R456">
        <v>5.65</v>
      </c>
      <c r="S456">
        <v>4.07</v>
      </c>
      <c r="T456">
        <v>1.83</v>
      </c>
    </row>
    <row r="457" spans="1:20" x14ac:dyDescent="0.3">
      <c r="A457" s="2">
        <v>45831</v>
      </c>
      <c r="B457" t="s">
        <v>22</v>
      </c>
      <c r="C457" t="s">
        <v>471</v>
      </c>
      <c r="D457" t="s">
        <v>655</v>
      </c>
      <c r="E457" t="s">
        <v>657</v>
      </c>
      <c r="F457">
        <v>253.01</v>
      </c>
      <c r="G457">
        <v>23165</v>
      </c>
      <c r="H457">
        <v>823</v>
      </c>
      <c r="I457">
        <v>25</v>
      </c>
      <c r="J457">
        <v>16</v>
      </c>
      <c r="K457">
        <v>1280.8800000000001</v>
      </c>
      <c r="L457" t="s">
        <v>675</v>
      </c>
      <c r="M457" t="s">
        <v>677</v>
      </c>
      <c r="N457" t="s">
        <v>681</v>
      </c>
      <c r="O457" t="s">
        <v>694</v>
      </c>
      <c r="P457" t="s">
        <v>698</v>
      </c>
      <c r="Q457">
        <v>3.55</v>
      </c>
      <c r="R457">
        <v>1.94</v>
      </c>
      <c r="S457">
        <v>10.119999999999999</v>
      </c>
      <c r="T457">
        <v>5.0599999999999996</v>
      </c>
    </row>
    <row r="458" spans="1:20" x14ac:dyDescent="0.3">
      <c r="A458" s="2">
        <v>45748</v>
      </c>
      <c r="B458" t="s">
        <v>20</v>
      </c>
      <c r="C458" t="s">
        <v>472</v>
      </c>
      <c r="D458" t="s">
        <v>655</v>
      </c>
      <c r="E458" t="s">
        <v>666</v>
      </c>
      <c r="F458">
        <v>76.75</v>
      </c>
      <c r="G458">
        <v>6404</v>
      </c>
      <c r="H458">
        <v>633</v>
      </c>
      <c r="I458">
        <v>35</v>
      </c>
      <c r="J458">
        <v>23</v>
      </c>
      <c r="K458">
        <v>2398.5500000000002</v>
      </c>
      <c r="L458" t="s">
        <v>672</v>
      </c>
      <c r="M458" t="s">
        <v>676</v>
      </c>
      <c r="N458" t="s">
        <v>681</v>
      </c>
      <c r="O458" t="s">
        <v>687</v>
      </c>
      <c r="P458" t="s">
        <v>698</v>
      </c>
      <c r="Q458">
        <v>9.8800000000000008</v>
      </c>
      <c r="R458">
        <v>3.63</v>
      </c>
      <c r="S458">
        <v>2.19</v>
      </c>
      <c r="T458">
        <v>31.25</v>
      </c>
    </row>
    <row r="459" spans="1:20" x14ac:dyDescent="0.3">
      <c r="A459" s="2">
        <v>45768</v>
      </c>
      <c r="B459" t="s">
        <v>23</v>
      </c>
      <c r="C459" t="s">
        <v>473</v>
      </c>
      <c r="D459" t="s">
        <v>655</v>
      </c>
      <c r="E459" t="s">
        <v>660</v>
      </c>
      <c r="F459">
        <v>148.86000000000001</v>
      </c>
      <c r="G459">
        <v>18339</v>
      </c>
      <c r="H459">
        <v>196</v>
      </c>
      <c r="I459">
        <v>13</v>
      </c>
      <c r="J459">
        <v>10</v>
      </c>
      <c r="K459">
        <v>325.75</v>
      </c>
      <c r="L459" t="s">
        <v>674</v>
      </c>
      <c r="M459" t="s">
        <v>678</v>
      </c>
      <c r="N459" t="s">
        <v>684</v>
      </c>
      <c r="O459" t="s">
        <v>691</v>
      </c>
      <c r="P459" t="s">
        <v>697</v>
      </c>
      <c r="Q459">
        <v>1.07</v>
      </c>
      <c r="R459">
        <v>5.0999999999999996</v>
      </c>
      <c r="S459">
        <v>11.45</v>
      </c>
      <c r="T459">
        <v>2.19</v>
      </c>
    </row>
    <row r="460" spans="1:20" x14ac:dyDescent="0.3">
      <c r="A460" s="2">
        <v>45802</v>
      </c>
      <c r="B460" t="s">
        <v>23</v>
      </c>
      <c r="C460" t="s">
        <v>474</v>
      </c>
      <c r="D460" t="s">
        <v>654</v>
      </c>
      <c r="E460" t="s">
        <v>659</v>
      </c>
      <c r="F460">
        <v>166.48</v>
      </c>
      <c r="G460">
        <v>2508</v>
      </c>
      <c r="H460">
        <v>85</v>
      </c>
      <c r="I460">
        <v>19</v>
      </c>
      <c r="J460">
        <v>2</v>
      </c>
      <c r="K460">
        <v>73.23</v>
      </c>
      <c r="L460" t="s">
        <v>671</v>
      </c>
      <c r="M460" t="s">
        <v>679</v>
      </c>
      <c r="N460" t="s">
        <v>682</v>
      </c>
      <c r="O460" t="s">
        <v>692</v>
      </c>
      <c r="P460" t="s">
        <v>698</v>
      </c>
      <c r="Q460">
        <v>3.39</v>
      </c>
      <c r="R460">
        <v>2.35</v>
      </c>
      <c r="S460">
        <v>8.76</v>
      </c>
      <c r="T460">
        <v>0.44</v>
      </c>
    </row>
    <row r="461" spans="1:20" x14ac:dyDescent="0.3">
      <c r="A461" s="2">
        <v>45766</v>
      </c>
      <c r="B461" t="s">
        <v>23</v>
      </c>
      <c r="C461" t="s">
        <v>475</v>
      </c>
      <c r="D461" t="s">
        <v>654</v>
      </c>
      <c r="E461" t="s">
        <v>663</v>
      </c>
      <c r="F461">
        <v>68.930000000000007</v>
      </c>
      <c r="G461">
        <v>19059</v>
      </c>
      <c r="H461">
        <v>624</v>
      </c>
      <c r="I461">
        <v>28</v>
      </c>
      <c r="J461">
        <v>17</v>
      </c>
      <c r="K461">
        <v>968.82</v>
      </c>
      <c r="L461" t="s">
        <v>675</v>
      </c>
      <c r="M461" t="s">
        <v>680</v>
      </c>
      <c r="N461" t="s">
        <v>683</v>
      </c>
      <c r="O461" t="s">
        <v>688</v>
      </c>
      <c r="P461" t="s">
        <v>698</v>
      </c>
      <c r="Q461">
        <v>3.27</v>
      </c>
      <c r="R461">
        <v>2.72</v>
      </c>
      <c r="S461">
        <v>2.46</v>
      </c>
      <c r="T461">
        <v>14.06</v>
      </c>
    </row>
    <row r="462" spans="1:20" x14ac:dyDescent="0.3">
      <c r="A462" s="2">
        <v>45820</v>
      </c>
      <c r="B462" t="s">
        <v>23</v>
      </c>
      <c r="C462" t="s">
        <v>476</v>
      </c>
      <c r="D462" t="s">
        <v>655</v>
      </c>
      <c r="E462" t="s">
        <v>665</v>
      </c>
      <c r="F462">
        <v>113.68</v>
      </c>
      <c r="G462">
        <v>18331</v>
      </c>
      <c r="H462">
        <v>691</v>
      </c>
      <c r="I462">
        <v>46</v>
      </c>
      <c r="J462">
        <v>34</v>
      </c>
      <c r="K462">
        <v>2440.8200000000002</v>
      </c>
      <c r="L462" t="s">
        <v>672</v>
      </c>
      <c r="M462" t="s">
        <v>680</v>
      </c>
      <c r="N462" t="s">
        <v>684</v>
      </c>
      <c r="O462" t="s">
        <v>693</v>
      </c>
      <c r="P462" t="s">
        <v>697</v>
      </c>
      <c r="Q462">
        <v>3.77</v>
      </c>
      <c r="R462">
        <v>4.92</v>
      </c>
      <c r="S462">
        <v>2.4700000000000002</v>
      </c>
      <c r="T462">
        <v>21.47</v>
      </c>
    </row>
    <row r="463" spans="1:20" x14ac:dyDescent="0.3">
      <c r="A463" s="2">
        <v>45750</v>
      </c>
      <c r="B463" t="s">
        <v>22</v>
      </c>
      <c r="C463" t="s">
        <v>477</v>
      </c>
      <c r="D463" t="s">
        <v>654</v>
      </c>
      <c r="E463" t="s">
        <v>660</v>
      </c>
      <c r="F463">
        <v>81.31</v>
      </c>
      <c r="G463">
        <v>13298</v>
      </c>
      <c r="H463">
        <v>925</v>
      </c>
      <c r="I463">
        <v>11</v>
      </c>
      <c r="J463">
        <v>7</v>
      </c>
      <c r="K463">
        <v>1147.3499999999999</v>
      </c>
      <c r="L463" t="s">
        <v>671</v>
      </c>
      <c r="M463" t="s">
        <v>678</v>
      </c>
      <c r="N463" t="s">
        <v>684</v>
      </c>
      <c r="O463" t="s">
        <v>686</v>
      </c>
      <c r="P463" t="s">
        <v>699</v>
      </c>
      <c r="Q463">
        <v>6.96</v>
      </c>
      <c r="R463">
        <v>0.76</v>
      </c>
      <c r="S463">
        <v>7.39</v>
      </c>
      <c r="T463">
        <v>14.11</v>
      </c>
    </row>
    <row r="464" spans="1:20" x14ac:dyDescent="0.3">
      <c r="A464" s="2">
        <v>45815</v>
      </c>
      <c r="B464" t="s">
        <v>20</v>
      </c>
      <c r="C464" t="s">
        <v>478</v>
      </c>
      <c r="D464" t="s">
        <v>654</v>
      </c>
      <c r="E464" t="s">
        <v>665</v>
      </c>
      <c r="F464">
        <v>185.61</v>
      </c>
      <c r="G464">
        <v>1700</v>
      </c>
      <c r="H464">
        <v>52</v>
      </c>
      <c r="I464">
        <v>15</v>
      </c>
      <c r="J464">
        <v>1</v>
      </c>
      <c r="K464">
        <v>141.74</v>
      </c>
      <c r="L464" t="s">
        <v>675</v>
      </c>
      <c r="M464" t="s">
        <v>680</v>
      </c>
      <c r="N464" t="s">
        <v>683</v>
      </c>
      <c r="O464" t="s">
        <v>691</v>
      </c>
      <c r="P464" t="s">
        <v>695</v>
      </c>
      <c r="Q464">
        <v>3.06</v>
      </c>
      <c r="R464">
        <v>1.92</v>
      </c>
      <c r="S464">
        <v>12.37</v>
      </c>
      <c r="T464">
        <v>0.76</v>
      </c>
    </row>
    <row r="465" spans="1:20" x14ac:dyDescent="0.3">
      <c r="A465" s="2">
        <v>45789</v>
      </c>
      <c r="B465" t="s">
        <v>22</v>
      </c>
      <c r="C465" t="s">
        <v>479</v>
      </c>
      <c r="D465" t="s">
        <v>654</v>
      </c>
      <c r="E465" t="s">
        <v>663</v>
      </c>
      <c r="F465">
        <v>255.38</v>
      </c>
      <c r="G465">
        <v>2070</v>
      </c>
      <c r="H465">
        <v>138</v>
      </c>
      <c r="I465">
        <v>42</v>
      </c>
      <c r="J465">
        <v>34</v>
      </c>
      <c r="K465">
        <v>3364.78</v>
      </c>
      <c r="L465" t="s">
        <v>673</v>
      </c>
      <c r="M465" t="s">
        <v>680</v>
      </c>
      <c r="N465" t="s">
        <v>683</v>
      </c>
      <c r="O465" t="s">
        <v>690</v>
      </c>
      <c r="P465" t="s">
        <v>695</v>
      </c>
      <c r="Q465">
        <v>6.67</v>
      </c>
      <c r="R465">
        <v>24.64</v>
      </c>
      <c r="S465">
        <v>6.08</v>
      </c>
      <c r="T465">
        <v>13.18</v>
      </c>
    </row>
    <row r="466" spans="1:20" x14ac:dyDescent="0.3">
      <c r="A466" s="2">
        <v>45773</v>
      </c>
      <c r="B466" t="s">
        <v>20</v>
      </c>
      <c r="C466" t="s">
        <v>480</v>
      </c>
      <c r="D466" t="s">
        <v>655</v>
      </c>
      <c r="E466" t="s">
        <v>660</v>
      </c>
      <c r="F466">
        <v>75.39</v>
      </c>
      <c r="G466">
        <v>18961</v>
      </c>
      <c r="H466">
        <v>1703</v>
      </c>
      <c r="I466">
        <v>13</v>
      </c>
      <c r="J466">
        <v>12</v>
      </c>
      <c r="K466">
        <v>642.82000000000005</v>
      </c>
      <c r="L466" t="s">
        <v>674</v>
      </c>
      <c r="M466" t="s">
        <v>678</v>
      </c>
      <c r="N466" t="s">
        <v>682</v>
      </c>
      <c r="O466" t="s">
        <v>693</v>
      </c>
      <c r="P466" t="s">
        <v>698</v>
      </c>
      <c r="Q466">
        <v>8.98</v>
      </c>
      <c r="R466">
        <v>0.7</v>
      </c>
      <c r="S466">
        <v>5.8</v>
      </c>
      <c r="T466">
        <v>8.5299999999999994</v>
      </c>
    </row>
    <row r="467" spans="1:20" x14ac:dyDescent="0.3">
      <c r="A467" s="2">
        <v>45818</v>
      </c>
      <c r="B467" t="s">
        <v>22</v>
      </c>
      <c r="C467" t="s">
        <v>481</v>
      </c>
      <c r="D467" t="s">
        <v>655</v>
      </c>
      <c r="E467" t="s">
        <v>664</v>
      </c>
      <c r="F467">
        <v>193.93</v>
      </c>
      <c r="G467">
        <v>15595</v>
      </c>
      <c r="H467">
        <v>1536</v>
      </c>
      <c r="I467">
        <v>20</v>
      </c>
      <c r="J467">
        <v>6</v>
      </c>
      <c r="K467">
        <v>992.5</v>
      </c>
      <c r="L467" t="s">
        <v>675</v>
      </c>
      <c r="M467" t="s">
        <v>678</v>
      </c>
      <c r="N467" t="s">
        <v>681</v>
      </c>
      <c r="O467" t="s">
        <v>687</v>
      </c>
      <c r="P467" t="s">
        <v>696</v>
      </c>
      <c r="Q467">
        <v>9.85</v>
      </c>
      <c r="R467">
        <v>0.39</v>
      </c>
      <c r="S467">
        <v>9.6999999999999993</v>
      </c>
      <c r="T467">
        <v>5.12</v>
      </c>
    </row>
    <row r="468" spans="1:20" x14ac:dyDescent="0.3">
      <c r="A468" s="2">
        <v>45802</v>
      </c>
      <c r="B468" t="s">
        <v>20</v>
      </c>
      <c r="C468" t="s">
        <v>482</v>
      </c>
      <c r="D468" t="s">
        <v>654</v>
      </c>
      <c r="E468" t="s">
        <v>661</v>
      </c>
      <c r="F468">
        <v>24.83</v>
      </c>
      <c r="G468">
        <v>8306</v>
      </c>
      <c r="H468">
        <v>418</v>
      </c>
      <c r="I468">
        <v>40</v>
      </c>
      <c r="J468">
        <v>40</v>
      </c>
      <c r="K468">
        <v>5810.41</v>
      </c>
      <c r="L468" t="s">
        <v>672</v>
      </c>
      <c r="M468" t="s">
        <v>677</v>
      </c>
      <c r="N468" t="s">
        <v>683</v>
      </c>
      <c r="O468" t="s">
        <v>692</v>
      </c>
      <c r="P468" t="s">
        <v>697</v>
      </c>
      <c r="Q468">
        <v>5.03</v>
      </c>
      <c r="R468">
        <v>9.57</v>
      </c>
      <c r="S468">
        <v>0.62</v>
      </c>
      <c r="T468">
        <v>234.01</v>
      </c>
    </row>
    <row r="469" spans="1:20" x14ac:dyDescent="0.3">
      <c r="A469" s="2">
        <v>45762</v>
      </c>
      <c r="B469" t="s">
        <v>21</v>
      </c>
      <c r="C469" t="s">
        <v>274</v>
      </c>
      <c r="D469" t="s">
        <v>654</v>
      </c>
      <c r="E469" t="s">
        <v>662</v>
      </c>
      <c r="F469">
        <v>200.2</v>
      </c>
      <c r="G469">
        <v>16064</v>
      </c>
      <c r="H469">
        <v>478</v>
      </c>
      <c r="I469">
        <v>31</v>
      </c>
      <c r="J469">
        <v>22</v>
      </c>
      <c r="K469">
        <v>1429.35</v>
      </c>
      <c r="L469" t="s">
        <v>671</v>
      </c>
      <c r="M469" t="s">
        <v>679</v>
      </c>
      <c r="N469" t="s">
        <v>683</v>
      </c>
      <c r="O469" t="s">
        <v>692</v>
      </c>
      <c r="P469" t="s">
        <v>695</v>
      </c>
      <c r="Q469">
        <v>2.98</v>
      </c>
      <c r="R469">
        <v>4.5999999999999996</v>
      </c>
      <c r="S469">
        <v>6.46</v>
      </c>
      <c r="T469">
        <v>7.14</v>
      </c>
    </row>
    <row r="470" spans="1:20" x14ac:dyDescent="0.3">
      <c r="A470" s="2">
        <v>45787</v>
      </c>
      <c r="B470" t="s">
        <v>20</v>
      </c>
      <c r="C470" t="s">
        <v>483</v>
      </c>
      <c r="D470" t="s">
        <v>655</v>
      </c>
      <c r="E470" t="s">
        <v>657</v>
      </c>
      <c r="F470">
        <v>252.34</v>
      </c>
      <c r="G470">
        <v>22072</v>
      </c>
      <c r="H470">
        <v>375</v>
      </c>
      <c r="I470">
        <v>42</v>
      </c>
      <c r="J470">
        <v>35</v>
      </c>
      <c r="K470">
        <v>2230.48</v>
      </c>
      <c r="L470" t="s">
        <v>672</v>
      </c>
      <c r="M470" t="s">
        <v>677</v>
      </c>
      <c r="N470" t="s">
        <v>681</v>
      </c>
      <c r="O470" t="s">
        <v>691</v>
      </c>
      <c r="P470" t="s">
        <v>698</v>
      </c>
      <c r="Q470">
        <v>1.7</v>
      </c>
      <c r="R470">
        <v>9.33</v>
      </c>
      <c r="S470">
        <v>6.01</v>
      </c>
      <c r="T470">
        <v>8.84</v>
      </c>
    </row>
    <row r="471" spans="1:20" x14ac:dyDescent="0.3">
      <c r="A471" s="2">
        <v>45824</v>
      </c>
      <c r="B471" t="s">
        <v>20</v>
      </c>
      <c r="C471" t="s">
        <v>484</v>
      </c>
      <c r="D471" t="s">
        <v>654</v>
      </c>
      <c r="E471" t="s">
        <v>668</v>
      </c>
      <c r="F471">
        <v>120.7</v>
      </c>
      <c r="G471">
        <v>19782</v>
      </c>
      <c r="H471">
        <v>1960</v>
      </c>
      <c r="I471">
        <v>12</v>
      </c>
      <c r="J471">
        <v>2</v>
      </c>
      <c r="K471">
        <v>101.86</v>
      </c>
      <c r="L471" t="s">
        <v>671</v>
      </c>
      <c r="M471" t="s">
        <v>680</v>
      </c>
      <c r="N471" t="s">
        <v>683</v>
      </c>
      <c r="O471" t="s">
        <v>693</v>
      </c>
      <c r="P471" t="s">
        <v>695</v>
      </c>
      <c r="Q471">
        <v>9.91</v>
      </c>
      <c r="R471">
        <v>0.1</v>
      </c>
      <c r="S471">
        <v>10.06</v>
      </c>
      <c r="T471">
        <v>0.84</v>
      </c>
    </row>
    <row r="472" spans="1:20" x14ac:dyDescent="0.3">
      <c r="A472" s="2">
        <v>45811</v>
      </c>
      <c r="B472" t="s">
        <v>24</v>
      </c>
      <c r="C472" t="s">
        <v>485</v>
      </c>
      <c r="D472" t="s">
        <v>655</v>
      </c>
      <c r="E472" t="s">
        <v>666</v>
      </c>
      <c r="F472">
        <v>94.05</v>
      </c>
      <c r="G472">
        <v>5724</v>
      </c>
      <c r="H472">
        <v>110</v>
      </c>
      <c r="I472">
        <v>22</v>
      </c>
      <c r="J472">
        <v>14</v>
      </c>
      <c r="K472">
        <v>815.91</v>
      </c>
      <c r="L472" t="s">
        <v>671</v>
      </c>
      <c r="M472" t="s">
        <v>676</v>
      </c>
      <c r="N472" t="s">
        <v>683</v>
      </c>
      <c r="O472" t="s">
        <v>687</v>
      </c>
      <c r="P472" t="s">
        <v>698</v>
      </c>
      <c r="Q472">
        <v>1.92</v>
      </c>
      <c r="R472">
        <v>12.73</v>
      </c>
      <c r="S472">
        <v>4.2699999999999996</v>
      </c>
      <c r="T472">
        <v>8.68</v>
      </c>
    </row>
    <row r="473" spans="1:20" x14ac:dyDescent="0.3">
      <c r="A473" s="2">
        <v>45815</v>
      </c>
      <c r="B473" t="s">
        <v>24</v>
      </c>
      <c r="C473" t="s">
        <v>486</v>
      </c>
      <c r="D473" t="s">
        <v>655</v>
      </c>
      <c r="E473" t="s">
        <v>663</v>
      </c>
      <c r="F473">
        <v>181.96</v>
      </c>
      <c r="G473">
        <v>21200</v>
      </c>
      <c r="H473">
        <v>615</v>
      </c>
      <c r="I473">
        <v>32</v>
      </c>
      <c r="J473">
        <v>1</v>
      </c>
      <c r="K473">
        <v>32.01</v>
      </c>
      <c r="L473" t="s">
        <v>675</v>
      </c>
      <c r="M473" t="s">
        <v>680</v>
      </c>
      <c r="N473" t="s">
        <v>683</v>
      </c>
      <c r="O473" t="s">
        <v>687</v>
      </c>
      <c r="P473" t="s">
        <v>699</v>
      </c>
      <c r="Q473">
        <v>2.9</v>
      </c>
      <c r="R473">
        <v>0.16</v>
      </c>
      <c r="S473">
        <v>5.69</v>
      </c>
      <c r="T473">
        <v>0.18</v>
      </c>
    </row>
    <row r="474" spans="1:20" x14ac:dyDescent="0.3">
      <c r="A474" s="2">
        <v>45831</v>
      </c>
      <c r="B474" t="s">
        <v>24</v>
      </c>
      <c r="C474" t="s">
        <v>487</v>
      </c>
      <c r="D474" t="s">
        <v>655</v>
      </c>
      <c r="E474" t="s">
        <v>662</v>
      </c>
      <c r="F474">
        <v>101.95</v>
      </c>
      <c r="G474">
        <v>8298</v>
      </c>
      <c r="H474">
        <v>799</v>
      </c>
      <c r="I474">
        <v>21</v>
      </c>
      <c r="J474">
        <v>5</v>
      </c>
      <c r="K474">
        <v>188.7</v>
      </c>
      <c r="L474" t="s">
        <v>675</v>
      </c>
      <c r="M474" t="s">
        <v>679</v>
      </c>
      <c r="N474" t="s">
        <v>684</v>
      </c>
      <c r="O474" t="s">
        <v>693</v>
      </c>
      <c r="P474" t="s">
        <v>698</v>
      </c>
      <c r="Q474">
        <v>9.6300000000000008</v>
      </c>
      <c r="R474">
        <v>0.63</v>
      </c>
      <c r="S474">
        <v>4.8499999999999996</v>
      </c>
      <c r="T474">
        <v>1.85</v>
      </c>
    </row>
    <row r="475" spans="1:20" x14ac:dyDescent="0.3">
      <c r="A475" s="2">
        <v>45781</v>
      </c>
      <c r="B475" t="s">
        <v>22</v>
      </c>
      <c r="C475" t="s">
        <v>131</v>
      </c>
      <c r="D475" t="s">
        <v>654</v>
      </c>
      <c r="E475" t="s">
        <v>667</v>
      </c>
      <c r="F475">
        <v>174.27</v>
      </c>
      <c r="G475">
        <v>22152</v>
      </c>
      <c r="H475">
        <v>2096</v>
      </c>
      <c r="I475">
        <v>19</v>
      </c>
      <c r="J475">
        <v>14</v>
      </c>
      <c r="K475">
        <v>1127.52</v>
      </c>
      <c r="L475" t="s">
        <v>671</v>
      </c>
      <c r="M475" t="s">
        <v>677</v>
      </c>
      <c r="N475" t="s">
        <v>684</v>
      </c>
      <c r="O475" t="s">
        <v>689</v>
      </c>
      <c r="P475" t="s">
        <v>695</v>
      </c>
      <c r="Q475">
        <v>9.4600000000000009</v>
      </c>
      <c r="R475">
        <v>0.67</v>
      </c>
      <c r="S475">
        <v>9.17</v>
      </c>
      <c r="T475">
        <v>6.47</v>
      </c>
    </row>
    <row r="476" spans="1:20" x14ac:dyDescent="0.3">
      <c r="A476" s="2">
        <v>45758</v>
      </c>
      <c r="B476" t="s">
        <v>21</v>
      </c>
      <c r="C476" t="s">
        <v>488</v>
      </c>
      <c r="D476" t="s">
        <v>654</v>
      </c>
      <c r="E476" t="s">
        <v>667</v>
      </c>
      <c r="F476">
        <v>56.95</v>
      </c>
      <c r="G476">
        <v>11844</v>
      </c>
      <c r="H476">
        <v>118</v>
      </c>
      <c r="I476">
        <v>28</v>
      </c>
      <c r="J476">
        <v>22</v>
      </c>
      <c r="K476">
        <v>1156.75</v>
      </c>
      <c r="L476" t="s">
        <v>674</v>
      </c>
      <c r="M476" t="s">
        <v>677</v>
      </c>
      <c r="N476" t="s">
        <v>682</v>
      </c>
      <c r="O476" t="s">
        <v>694</v>
      </c>
      <c r="P476" t="s">
        <v>695</v>
      </c>
      <c r="Q476">
        <v>1</v>
      </c>
      <c r="R476">
        <v>18.64</v>
      </c>
      <c r="S476">
        <v>2.0299999999999998</v>
      </c>
      <c r="T476">
        <v>20.309999999999999</v>
      </c>
    </row>
    <row r="477" spans="1:20" x14ac:dyDescent="0.3">
      <c r="A477" s="2">
        <v>45774</v>
      </c>
      <c r="B477" t="s">
        <v>24</v>
      </c>
      <c r="C477" t="s">
        <v>489</v>
      </c>
      <c r="D477" t="s">
        <v>655</v>
      </c>
      <c r="E477" t="s">
        <v>657</v>
      </c>
      <c r="F477">
        <v>129.02000000000001</v>
      </c>
      <c r="G477">
        <v>28267</v>
      </c>
      <c r="H477">
        <v>842</v>
      </c>
      <c r="I477">
        <v>26</v>
      </c>
      <c r="J477">
        <v>18</v>
      </c>
      <c r="K477">
        <v>3016.26</v>
      </c>
      <c r="L477" t="s">
        <v>671</v>
      </c>
      <c r="M477" t="s">
        <v>677</v>
      </c>
      <c r="N477" t="s">
        <v>683</v>
      </c>
      <c r="O477" t="s">
        <v>693</v>
      </c>
      <c r="P477" t="s">
        <v>698</v>
      </c>
      <c r="Q477">
        <v>2.98</v>
      </c>
      <c r="R477">
        <v>2.14</v>
      </c>
      <c r="S477">
        <v>4.96</v>
      </c>
      <c r="T477">
        <v>23.38</v>
      </c>
    </row>
    <row r="478" spans="1:20" x14ac:dyDescent="0.3">
      <c r="A478" s="2">
        <v>45801</v>
      </c>
      <c r="B478" t="s">
        <v>22</v>
      </c>
      <c r="C478" t="s">
        <v>490</v>
      </c>
      <c r="D478" t="s">
        <v>655</v>
      </c>
      <c r="E478" t="s">
        <v>661</v>
      </c>
      <c r="F478">
        <v>235.23</v>
      </c>
      <c r="G478">
        <v>11281</v>
      </c>
      <c r="H478">
        <v>147</v>
      </c>
      <c r="I478">
        <v>29</v>
      </c>
      <c r="J478">
        <v>5</v>
      </c>
      <c r="K478">
        <v>282.98</v>
      </c>
      <c r="L478" t="s">
        <v>674</v>
      </c>
      <c r="M478" t="s">
        <v>677</v>
      </c>
      <c r="N478" t="s">
        <v>682</v>
      </c>
      <c r="O478" t="s">
        <v>689</v>
      </c>
      <c r="P478" t="s">
        <v>695</v>
      </c>
      <c r="Q478">
        <v>1.3</v>
      </c>
      <c r="R478">
        <v>3.4</v>
      </c>
      <c r="S478">
        <v>8.11</v>
      </c>
      <c r="T478">
        <v>1.2</v>
      </c>
    </row>
    <row r="479" spans="1:20" x14ac:dyDescent="0.3">
      <c r="A479" s="2">
        <v>45795</v>
      </c>
      <c r="B479" t="s">
        <v>20</v>
      </c>
      <c r="C479" t="s">
        <v>491</v>
      </c>
      <c r="D479" t="s">
        <v>655</v>
      </c>
      <c r="E479" t="s">
        <v>662</v>
      </c>
      <c r="F479">
        <v>95.76</v>
      </c>
      <c r="G479">
        <v>14398</v>
      </c>
      <c r="H479">
        <v>1124</v>
      </c>
      <c r="I479">
        <v>30</v>
      </c>
      <c r="J479">
        <v>15</v>
      </c>
      <c r="K479">
        <v>907</v>
      </c>
      <c r="L479" t="s">
        <v>675</v>
      </c>
      <c r="M479" t="s">
        <v>679</v>
      </c>
      <c r="N479" t="s">
        <v>682</v>
      </c>
      <c r="O479" t="s">
        <v>691</v>
      </c>
      <c r="P479" t="s">
        <v>695</v>
      </c>
      <c r="Q479">
        <v>7.81</v>
      </c>
      <c r="R479">
        <v>1.33</v>
      </c>
      <c r="S479">
        <v>3.19</v>
      </c>
      <c r="T479">
        <v>9.4700000000000006</v>
      </c>
    </row>
    <row r="480" spans="1:20" x14ac:dyDescent="0.3">
      <c r="A480" s="2">
        <v>45786</v>
      </c>
      <c r="B480" t="s">
        <v>24</v>
      </c>
      <c r="C480" t="s">
        <v>439</v>
      </c>
      <c r="D480" t="s">
        <v>654</v>
      </c>
      <c r="E480" t="s">
        <v>659</v>
      </c>
      <c r="F480">
        <v>268.27999999999997</v>
      </c>
      <c r="G480">
        <v>28690</v>
      </c>
      <c r="H480">
        <v>2862</v>
      </c>
      <c r="I480">
        <v>18</v>
      </c>
      <c r="J480">
        <v>18</v>
      </c>
      <c r="K480">
        <v>3171.43</v>
      </c>
      <c r="L480" t="s">
        <v>674</v>
      </c>
      <c r="M480" t="s">
        <v>679</v>
      </c>
      <c r="N480" t="s">
        <v>683</v>
      </c>
      <c r="O480" t="s">
        <v>689</v>
      </c>
      <c r="P480" t="s">
        <v>697</v>
      </c>
      <c r="Q480">
        <v>9.98</v>
      </c>
      <c r="R480">
        <v>0.63</v>
      </c>
      <c r="S480">
        <v>14.9</v>
      </c>
      <c r="T480">
        <v>11.82</v>
      </c>
    </row>
    <row r="481" spans="1:20" x14ac:dyDescent="0.3">
      <c r="A481" s="2">
        <v>45821</v>
      </c>
      <c r="B481" t="s">
        <v>23</v>
      </c>
      <c r="C481" t="s">
        <v>492</v>
      </c>
      <c r="D481" t="s">
        <v>655</v>
      </c>
      <c r="E481" t="s">
        <v>666</v>
      </c>
      <c r="F481">
        <v>92.3</v>
      </c>
      <c r="G481">
        <v>23889</v>
      </c>
      <c r="H481">
        <v>158</v>
      </c>
      <c r="I481">
        <v>23</v>
      </c>
      <c r="J481">
        <v>19</v>
      </c>
      <c r="K481">
        <v>1117.24</v>
      </c>
      <c r="L481" t="s">
        <v>671</v>
      </c>
      <c r="M481" t="s">
        <v>676</v>
      </c>
      <c r="N481" t="s">
        <v>682</v>
      </c>
      <c r="O481" t="s">
        <v>685</v>
      </c>
      <c r="P481" t="s">
        <v>697</v>
      </c>
      <c r="Q481">
        <v>0.66</v>
      </c>
      <c r="R481">
        <v>12.03</v>
      </c>
      <c r="S481">
        <v>4.01</v>
      </c>
      <c r="T481">
        <v>12.1</v>
      </c>
    </row>
    <row r="482" spans="1:20" x14ac:dyDescent="0.3">
      <c r="A482" s="2">
        <v>45811</v>
      </c>
      <c r="B482" t="s">
        <v>23</v>
      </c>
      <c r="C482" t="s">
        <v>493</v>
      </c>
      <c r="D482" t="s">
        <v>654</v>
      </c>
      <c r="E482" t="s">
        <v>665</v>
      </c>
      <c r="F482">
        <v>275.10000000000002</v>
      </c>
      <c r="G482">
        <v>28106</v>
      </c>
      <c r="H482">
        <v>1243</v>
      </c>
      <c r="I482">
        <v>34</v>
      </c>
      <c r="J482">
        <v>1</v>
      </c>
      <c r="K482">
        <v>114.12</v>
      </c>
      <c r="L482" t="s">
        <v>673</v>
      </c>
      <c r="M482" t="s">
        <v>680</v>
      </c>
      <c r="N482" t="s">
        <v>681</v>
      </c>
      <c r="O482" t="s">
        <v>691</v>
      </c>
      <c r="P482" t="s">
        <v>699</v>
      </c>
      <c r="Q482">
        <v>4.42</v>
      </c>
      <c r="R482">
        <v>0.08</v>
      </c>
      <c r="S482">
        <v>8.09</v>
      </c>
      <c r="T482">
        <v>0.41</v>
      </c>
    </row>
    <row r="483" spans="1:20" x14ac:dyDescent="0.3">
      <c r="A483" s="2">
        <v>45810</v>
      </c>
      <c r="B483" t="s">
        <v>23</v>
      </c>
      <c r="C483" t="s">
        <v>494</v>
      </c>
      <c r="D483" t="s">
        <v>655</v>
      </c>
      <c r="E483" t="s">
        <v>669</v>
      </c>
      <c r="F483">
        <v>260.74</v>
      </c>
      <c r="G483">
        <v>4039</v>
      </c>
      <c r="H483">
        <v>122</v>
      </c>
      <c r="I483">
        <v>49</v>
      </c>
      <c r="J483">
        <v>40</v>
      </c>
      <c r="K483">
        <v>6530.38</v>
      </c>
      <c r="L483" t="s">
        <v>672</v>
      </c>
      <c r="M483" t="s">
        <v>676</v>
      </c>
      <c r="N483" t="s">
        <v>684</v>
      </c>
      <c r="O483" t="s">
        <v>685</v>
      </c>
      <c r="P483" t="s">
        <v>696</v>
      </c>
      <c r="Q483">
        <v>3.02</v>
      </c>
      <c r="R483">
        <v>32.79</v>
      </c>
      <c r="S483">
        <v>5.32</v>
      </c>
      <c r="T483">
        <v>25.05</v>
      </c>
    </row>
    <row r="484" spans="1:20" x14ac:dyDescent="0.3">
      <c r="A484" s="2">
        <v>45833</v>
      </c>
      <c r="B484" t="s">
        <v>21</v>
      </c>
      <c r="C484" t="s">
        <v>148</v>
      </c>
      <c r="D484" t="s">
        <v>654</v>
      </c>
      <c r="E484" t="s">
        <v>669</v>
      </c>
      <c r="F484">
        <v>80.42</v>
      </c>
      <c r="G484">
        <v>23828</v>
      </c>
      <c r="H484">
        <v>570</v>
      </c>
      <c r="I484">
        <v>32</v>
      </c>
      <c r="J484">
        <v>19</v>
      </c>
      <c r="K484">
        <v>1997.6</v>
      </c>
      <c r="L484" t="s">
        <v>674</v>
      </c>
      <c r="M484" t="s">
        <v>676</v>
      </c>
      <c r="N484" t="s">
        <v>682</v>
      </c>
      <c r="O484" t="s">
        <v>691</v>
      </c>
      <c r="P484" t="s">
        <v>698</v>
      </c>
      <c r="Q484">
        <v>2.39</v>
      </c>
      <c r="R484">
        <v>3.33</v>
      </c>
      <c r="S484">
        <v>2.5099999999999998</v>
      </c>
      <c r="T484">
        <v>24.84</v>
      </c>
    </row>
    <row r="485" spans="1:20" x14ac:dyDescent="0.3">
      <c r="A485" s="2">
        <v>45830</v>
      </c>
      <c r="B485" t="s">
        <v>21</v>
      </c>
      <c r="C485" t="s">
        <v>495</v>
      </c>
      <c r="D485" t="s">
        <v>654</v>
      </c>
      <c r="E485" t="s">
        <v>658</v>
      </c>
      <c r="F485">
        <v>179.24</v>
      </c>
      <c r="G485">
        <v>2284</v>
      </c>
      <c r="H485">
        <v>221</v>
      </c>
      <c r="I485">
        <v>38</v>
      </c>
      <c r="J485">
        <v>36</v>
      </c>
      <c r="K485">
        <v>5414.31</v>
      </c>
      <c r="L485" t="s">
        <v>671</v>
      </c>
      <c r="M485" t="s">
        <v>678</v>
      </c>
      <c r="N485" t="s">
        <v>683</v>
      </c>
      <c r="O485" t="s">
        <v>693</v>
      </c>
      <c r="P485" t="s">
        <v>697</v>
      </c>
      <c r="Q485">
        <v>9.68</v>
      </c>
      <c r="R485">
        <v>16.29</v>
      </c>
      <c r="S485">
        <v>4.72</v>
      </c>
      <c r="T485">
        <v>30.21</v>
      </c>
    </row>
    <row r="486" spans="1:20" x14ac:dyDescent="0.3">
      <c r="A486" s="2">
        <v>45756</v>
      </c>
      <c r="B486" t="s">
        <v>22</v>
      </c>
      <c r="C486" t="s">
        <v>496</v>
      </c>
      <c r="D486" t="s">
        <v>655</v>
      </c>
      <c r="E486" t="s">
        <v>661</v>
      </c>
      <c r="F486">
        <v>270.7</v>
      </c>
      <c r="G486">
        <v>7201</v>
      </c>
      <c r="H486">
        <v>254</v>
      </c>
      <c r="I486">
        <v>32</v>
      </c>
      <c r="J486">
        <v>6</v>
      </c>
      <c r="K486">
        <v>775.79</v>
      </c>
      <c r="L486" t="s">
        <v>675</v>
      </c>
      <c r="M486" t="s">
        <v>677</v>
      </c>
      <c r="N486" t="s">
        <v>682</v>
      </c>
      <c r="O486" t="s">
        <v>691</v>
      </c>
      <c r="P486" t="s">
        <v>697</v>
      </c>
      <c r="Q486">
        <v>3.53</v>
      </c>
      <c r="R486">
        <v>2.36</v>
      </c>
      <c r="S486">
        <v>8.4600000000000009</v>
      </c>
      <c r="T486">
        <v>2.87</v>
      </c>
    </row>
    <row r="487" spans="1:20" x14ac:dyDescent="0.3">
      <c r="A487" s="2">
        <v>45792</v>
      </c>
      <c r="B487" t="s">
        <v>23</v>
      </c>
      <c r="C487" t="s">
        <v>497</v>
      </c>
      <c r="D487" t="s">
        <v>654</v>
      </c>
      <c r="E487" t="s">
        <v>661</v>
      </c>
      <c r="F487">
        <v>143.76</v>
      </c>
      <c r="G487">
        <v>11596</v>
      </c>
      <c r="H487">
        <v>1010</v>
      </c>
      <c r="I487">
        <v>19</v>
      </c>
      <c r="J487">
        <v>19</v>
      </c>
      <c r="K487">
        <v>3534.59</v>
      </c>
      <c r="L487" t="s">
        <v>671</v>
      </c>
      <c r="M487" t="s">
        <v>677</v>
      </c>
      <c r="N487" t="s">
        <v>682</v>
      </c>
      <c r="O487" t="s">
        <v>694</v>
      </c>
      <c r="P487" t="s">
        <v>695</v>
      </c>
      <c r="Q487">
        <v>8.7100000000000009</v>
      </c>
      <c r="R487">
        <v>1.88</v>
      </c>
      <c r="S487">
        <v>7.57</v>
      </c>
      <c r="T487">
        <v>24.59</v>
      </c>
    </row>
    <row r="488" spans="1:20" x14ac:dyDescent="0.3">
      <c r="A488" s="2">
        <v>45755</v>
      </c>
      <c r="B488" t="s">
        <v>22</v>
      </c>
      <c r="C488" t="s">
        <v>498</v>
      </c>
      <c r="D488" t="s">
        <v>655</v>
      </c>
      <c r="E488" t="s">
        <v>663</v>
      </c>
      <c r="F488">
        <v>139.41999999999999</v>
      </c>
      <c r="G488">
        <v>23278</v>
      </c>
      <c r="H488">
        <v>1600</v>
      </c>
      <c r="I488">
        <v>26</v>
      </c>
      <c r="J488">
        <v>25</v>
      </c>
      <c r="K488">
        <v>3931.74</v>
      </c>
      <c r="L488" t="s">
        <v>671</v>
      </c>
      <c r="M488" t="s">
        <v>680</v>
      </c>
      <c r="N488" t="s">
        <v>682</v>
      </c>
      <c r="O488" t="s">
        <v>686</v>
      </c>
      <c r="P488" t="s">
        <v>698</v>
      </c>
      <c r="Q488">
        <v>6.87</v>
      </c>
      <c r="R488">
        <v>1.56</v>
      </c>
      <c r="S488">
        <v>5.36</v>
      </c>
      <c r="T488">
        <v>28.2</v>
      </c>
    </row>
    <row r="489" spans="1:20" x14ac:dyDescent="0.3">
      <c r="A489" s="2">
        <v>45772</v>
      </c>
      <c r="B489" t="s">
        <v>24</v>
      </c>
      <c r="C489" t="s">
        <v>499</v>
      </c>
      <c r="D489" t="s">
        <v>655</v>
      </c>
      <c r="E489" t="s">
        <v>664</v>
      </c>
      <c r="F489">
        <v>80.02</v>
      </c>
      <c r="G489">
        <v>3711</v>
      </c>
      <c r="H489">
        <v>146</v>
      </c>
      <c r="I489">
        <v>39</v>
      </c>
      <c r="J489">
        <v>21</v>
      </c>
      <c r="K489">
        <v>3586.52</v>
      </c>
      <c r="L489" t="s">
        <v>673</v>
      </c>
      <c r="M489" t="s">
        <v>678</v>
      </c>
      <c r="N489" t="s">
        <v>684</v>
      </c>
      <c r="O489" t="s">
        <v>688</v>
      </c>
      <c r="P489" t="s">
        <v>695</v>
      </c>
      <c r="Q489">
        <v>3.93</v>
      </c>
      <c r="R489">
        <v>14.38</v>
      </c>
      <c r="S489">
        <v>2.0499999999999998</v>
      </c>
      <c r="T489">
        <v>44.82</v>
      </c>
    </row>
    <row r="490" spans="1:20" x14ac:dyDescent="0.3">
      <c r="A490" s="2">
        <v>45750</v>
      </c>
      <c r="B490" t="s">
        <v>21</v>
      </c>
      <c r="C490" t="s">
        <v>500</v>
      </c>
      <c r="D490" t="s">
        <v>654</v>
      </c>
      <c r="E490" t="s">
        <v>670</v>
      </c>
      <c r="F490">
        <v>108.35</v>
      </c>
      <c r="G490">
        <v>3324</v>
      </c>
      <c r="H490">
        <v>287</v>
      </c>
      <c r="I490">
        <v>50</v>
      </c>
      <c r="J490">
        <v>1</v>
      </c>
      <c r="K490">
        <v>137.57</v>
      </c>
      <c r="L490" t="s">
        <v>671</v>
      </c>
      <c r="M490" t="s">
        <v>679</v>
      </c>
      <c r="N490" t="s">
        <v>683</v>
      </c>
      <c r="O490" t="s">
        <v>686</v>
      </c>
      <c r="P490" t="s">
        <v>695</v>
      </c>
      <c r="Q490">
        <v>8.6300000000000008</v>
      </c>
      <c r="R490">
        <v>0.35</v>
      </c>
      <c r="S490">
        <v>2.17</v>
      </c>
      <c r="T490">
        <v>1.27</v>
      </c>
    </row>
    <row r="491" spans="1:20" x14ac:dyDescent="0.3">
      <c r="A491" s="2">
        <v>45779</v>
      </c>
      <c r="B491" t="s">
        <v>23</v>
      </c>
      <c r="C491" t="s">
        <v>501</v>
      </c>
      <c r="D491" t="s">
        <v>654</v>
      </c>
      <c r="E491" t="s">
        <v>659</v>
      </c>
      <c r="F491">
        <v>198.58</v>
      </c>
      <c r="G491">
        <v>1566</v>
      </c>
      <c r="H491">
        <v>109</v>
      </c>
      <c r="I491">
        <v>24</v>
      </c>
      <c r="J491">
        <v>14</v>
      </c>
      <c r="K491">
        <v>1395.34</v>
      </c>
      <c r="L491" t="s">
        <v>675</v>
      </c>
      <c r="M491" t="s">
        <v>679</v>
      </c>
      <c r="N491" t="s">
        <v>683</v>
      </c>
      <c r="O491" t="s">
        <v>689</v>
      </c>
      <c r="P491" t="s">
        <v>696</v>
      </c>
      <c r="Q491">
        <v>6.96</v>
      </c>
      <c r="R491">
        <v>12.84</v>
      </c>
      <c r="S491">
        <v>8.27</v>
      </c>
      <c r="T491">
        <v>7.03</v>
      </c>
    </row>
    <row r="492" spans="1:20" x14ac:dyDescent="0.3">
      <c r="A492" s="2">
        <v>45755</v>
      </c>
      <c r="B492" t="s">
        <v>22</v>
      </c>
      <c r="C492" t="s">
        <v>41</v>
      </c>
      <c r="D492" t="s">
        <v>655</v>
      </c>
      <c r="E492" t="s">
        <v>657</v>
      </c>
      <c r="F492">
        <v>114.51</v>
      </c>
      <c r="G492">
        <v>26319</v>
      </c>
      <c r="H492">
        <v>2554</v>
      </c>
      <c r="I492">
        <v>44</v>
      </c>
      <c r="J492">
        <v>17</v>
      </c>
      <c r="K492">
        <v>1223.97</v>
      </c>
      <c r="L492" t="s">
        <v>673</v>
      </c>
      <c r="M492" t="s">
        <v>677</v>
      </c>
      <c r="N492" t="s">
        <v>681</v>
      </c>
      <c r="O492" t="s">
        <v>688</v>
      </c>
      <c r="P492" t="s">
        <v>699</v>
      </c>
      <c r="Q492">
        <v>9.6999999999999993</v>
      </c>
      <c r="R492">
        <v>0.67</v>
      </c>
      <c r="S492">
        <v>2.6</v>
      </c>
      <c r="T492">
        <v>10.69</v>
      </c>
    </row>
    <row r="493" spans="1:20" x14ac:dyDescent="0.3">
      <c r="A493" s="2">
        <v>45788</v>
      </c>
      <c r="B493" t="s">
        <v>22</v>
      </c>
      <c r="C493" t="s">
        <v>502</v>
      </c>
      <c r="D493" t="s">
        <v>655</v>
      </c>
      <c r="E493" t="s">
        <v>659</v>
      </c>
      <c r="F493">
        <v>50.27</v>
      </c>
      <c r="G493">
        <v>26591</v>
      </c>
      <c r="H493">
        <v>954</v>
      </c>
      <c r="I493">
        <v>41</v>
      </c>
      <c r="J493">
        <v>38</v>
      </c>
      <c r="K493">
        <v>2166.02</v>
      </c>
      <c r="L493" t="s">
        <v>672</v>
      </c>
      <c r="M493" t="s">
        <v>679</v>
      </c>
      <c r="N493" t="s">
        <v>681</v>
      </c>
      <c r="O493" t="s">
        <v>689</v>
      </c>
      <c r="P493" t="s">
        <v>699</v>
      </c>
      <c r="Q493">
        <v>3.59</v>
      </c>
      <c r="R493">
        <v>3.98</v>
      </c>
      <c r="S493">
        <v>1.23</v>
      </c>
      <c r="T493">
        <v>43.09</v>
      </c>
    </row>
    <row r="494" spans="1:20" x14ac:dyDescent="0.3">
      <c r="A494" s="2">
        <v>45800</v>
      </c>
      <c r="B494" t="s">
        <v>23</v>
      </c>
      <c r="C494" t="s">
        <v>503</v>
      </c>
      <c r="D494" t="s">
        <v>654</v>
      </c>
      <c r="E494" t="s">
        <v>661</v>
      </c>
      <c r="F494">
        <v>84.86</v>
      </c>
      <c r="G494">
        <v>18665</v>
      </c>
      <c r="H494">
        <v>1609</v>
      </c>
      <c r="I494">
        <v>31</v>
      </c>
      <c r="J494">
        <v>6</v>
      </c>
      <c r="K494">
        <v>723.26</v>
      </c>
      <c r="L494" t="s">
        <v>674</v>
      </c>
      <c r="M494" t="s">
        <v>677</v>
      </c>
      <c r="N494" t="s">
        <v>684</v>
      </c>
      <c r="O494" t="s">
        <v>689</v>
      </c>
      <c r="P494" t="s">
        <v>697</v>
      </c>
      <c r="Q494">
        <v>8.6199999999999992</v>
      </c>
      <c r="R494">
        <v>0.37</v>
      </c>
      <c r="S494">
        <v>2.74</v>
      </c>
      <c r="T494">
        <v>8.52</v>
      </c>
    </row>
    <row r="495" spans="1:20" x14ac:dyDescent="0.3">
      <c r="A495" s="2">
        <v>45782</v>
      </c>
      <c r="B495" t="s">
        <v>24</v>
      </c>
      <c r="C495" t="s">
        <v>504</v>
      </c>
      <c r="D495" t="s">
        <v>654</v>
      </c>
      <c r="E495" t="s">
        <v>662</v>
      </c>
      <c r="F495">
        <v>67.849999999999994</v>
      </c>
      <c r="G495">
        <v>20087</v>
      </c>
      <c r="H495">
        <v>1704</v>
      </c>
      <c r="I495">
        <v>19</v>
      </c>
      <c r="J495">
        <v>9</v>
      </c>
      <c r="K495">
        <v>1703.43</v>
      </c>
      <c r="L495" t="s">
        <v>673</v>
      </c>
      <c r="M495" t="s">
        <v>679</v>
      </c>
      <c r="N495" t="s">
        <v>684</v>
      </c>
      <c r="O495" t="s">
        <v>689</v>
      </c>
      <c r="P495" t="s">
        <v>695</v>
      </c>
      <c r="Q495">
        <v>8.48</v>
      </c>
      <c r="R495">
        <v>0.53</v>
      </c>
      <c r="S495">
        <v>3.57</v>
      </c>
      <c r="T495">
        <v>25.11</v>
      </c>
    </row>
    <row r="496" spans="1:20" x14ac:dyDescent="0.3">
      <c r="A496" s="2">
        <v>45780</v>
      </c>
      <c r="B496" t="s">
        <v>21</v>
      </c>
      <c r="C496" t="s">
        <v>505</v>
      </c>
      <c r="D496" t="s">
        <v>655</v>
      </c>
      <c r="E496" t="s">
        <v>667</v>
      </c>
      <c r="F496">
        <v>160.37</v>
      </c>
      <c r="G496">
        <v>22137</v>
      </c>
      <c r="H496">
        <v>2129</v>
      </c>
      <c r="I496">
        <v>39</v>
      </c>
      <c r="J496">
        <v>8</v>
      </c>
      <c r="K496">
        <v>889.66</v>
      </c>
      <c r="L496" t="s">
        <v>672</v>
      </c>
      <c r="M496" t="s">
        <v>677</v>
      </c>
      <c r="N496" t="s">
        <v>682</v>
      </c>
      <c r="O496" t="s">
        <v>690</v>
      </c>
      <c r="P496" t="s">
        <v>698</v>
      </c>
      <c r="Q496">
        <v>9.6199999999999992</v>
      </c>
      <c r="R496">
        <v>0.38</v>
      </c>
      <c r="S496">
        <v>4.1100000000000003</v>
      </c>
      <c r="T496">
        <v>5.55</v>
      </c>
    </row>
    <row r="497" spans="1:20" x14ac:dyDescent="0.3">
      <c r="A497" s="2">
        <v>45826</v>
      </c>
      <c r="B497" t="s">
        <v>20</v>
      </c>
      <c r="C497" t="s">
        <v>506</v>
      </c>
      <c r="D497" t="s">
        <v>655</v>
      </c>
      <c r="E497" t="s">
        <v>666</v>
      </c>
      <c r="F497">
        <v>45.9</v>
      </c>
      <c r="G497">
        <v>12873</v>
      </c>
      <c r="H497">
        <v>293</v>
      </c>
      <c r="I497">
        <v>34</v>
      </c>
      <c r="J497">
        <v>34</v>
      </c>
      <c r="K497">
        <v>2503.56</v>
      </c>
      <c r="L497" t="s">
        <v>674</v>
      </c>
      <c r="M497" t="s">
        <v>676</v>
      </c>
      <c r="N497" t="s">
        <v>684</v>
      </c>
      <c r="O497" t="s">
        <v>688</v>
      </c>
      <c r="P497" t="s">
        <v>695</v>
      </c>
      <c r="Q497">
        <v>2.2799999999999998</v>
      </c>
      <c r="R497">
        <v>11.6</v>
      </c>
      <c r="S497">
        <v>1.35</v>
      </c>
      <c r="T497">
        <v>54.54</v>
      </c>
    </row>
    <row r="498" spans="1:20" x14ac:dyDescent="0.3">
      <c r="A498" s="2">
        <v>45829</v>
      </c>
      <c r="B498" t="s">
        <v>20</v>
      </c>
      <c r="C498" t="s">
        <v>507</v>
      </c>
      <c r="D498" t="s">
        <v>654</v>
      </c>
      <c r="E498" t="s">
        <v>656</v>
      </c>
      <c r="F498">
        <v>175.44</v>
      </c>
      <c r="G498">
        <v>1820</v>
      </c>
      <c r="H498">
        <v>89</v>
      </c>
      <c r="I498">
        <v>33</v>
      </c>
      <c r="J498">
        <v>27</v>
      </c>
      <c r="K498">
        <v>5078.7700000000004</v>
      </c>
      <c r="L498" t="s">
        <v>675</v>
      </c>
      <c r="M498" t="s">
        <v>676</v>
      </c>
      <c r="N498" t="s">
        <v>681</v>
      </c>
      <c r="O498" t="s">
        <v>692</v>
      </c>
      <c r="P498" t="s">
        <v>698</v>
      </c>
      <c r="Q498">
        <v>4.8899999999999997</v>
      </c>
      <c r="R498">
        <v>30.34</v>
      </c>
      <c r="S498">
        <v>5.32</v>
      </c>
      <c r="T498">
        <v>28.95</v>
      </c>
    </row>
    <row r="499" spans="1:20" x14ac:dyDescent="0.3">
      <c r="A499" s="2">
        <v>45752</v>
      </c>
      <c r="B499" t="s">
        <v>21</v>
      </c>
      <c r="C499" t="s">
        <v>508</v>
      </c>
      <c r="D499" t="s">
        <v>654</v>
      </c>
      <c r="E499" t="s">
        <v>660</v>
      </c>
      <c r="F499">
        <v>216.99</v>
      </c>
      <c r="G499">
        <v>11132</v>
      </c>
      <c r="H499">
        <v>512</v>
      </c>
      <c r="I499">
        <v>37</v>
      </c>
      <c r="J499">
        <v>5</v>
      </c>
      <c r="K499">
        <v>152.56</v>
      </c>
      <c r="L499" t="s">
        <v>674</v>
      </c>
      <c r="M499" t="s">
        <v>678</v>
      </c>
      <c r="N499" t="s">
        <v>681</v>
      </c>
      <c r="O499" t="s">
        <v>690</v>
      </c>
      <c r="P499" t="s">
        <v>697</v>
      </c>
      <c r="Q499">
        <v>4.5999999999999996</v>
      </c>
      <c r="R499">
        <v>0.98</v>
      </c>
      <c r="S499">
        <v>5.86</v>
      </c>
      <c r="T499">
        <v>0.7</v>
      </c>
    </row>
    <row r="500" spans="1:20" x14ac:dyDescent="0.3">
      <c r="A500" s="2">
        <v>45837</v>
      </c>
      <c r="B500" t="s">
        <v>23</v>
      </c>
      <c r="C500" t="s">
        <v>136</v>
      </c>
      <c r="D500" t="s">
        <v>655</v>
      </c>
      <c r="E500" t="s">
        <v>666</v>
      </c>
      <c r="F500">
        <v>91.95</v>
      </c>
      <c r="G500">
        <v>19207</v>
      </c>
      <c r="H500">
        <v>1209</v>
      </c>
      <c r="I500">
        <v>20</v>
      </c>
      <c r="J500">
        <v>2</v>
      </c>
      <c r="K500">
        <v>212.64</v>
      </c>
      <c r="L500" t="s">
        <v>673</v>
      </c>
      <c r="M500" t="s">
        <v>676</v>
      </c>
      <c r="N500" t="s">
        <v>684</v>
      </c>
      <c r="O500" t="s">
        <v>694</v>
      </c>
      <c r="P500" t="s">
        <v>699</v>
      </c>
      <c r="Q500">
        <v>6.29</v>
      </c>
      <c r="R500">
        <v>0.17</v>
      </c>
      <c r="S500">
        <v>4.5999999999999996</v>
      </c>
      <c r="T500">
        <v>2.31</v>
      </c>
    </row>
    <row r="501" spans="1:20" x14ac:dyDescent="0.3">
      <c r="A501" s="2">
        <v>45790</v>
      </c>
      <c r="B501" t="s">
        <v>21</v>
      </c>
      <c r="C501" t="s">
        <v>509</v>
      </c>
      <c r="D501" t="s">
        <v>654</v>
      </c>
      <c r="E501" t="s">
        <v>666</v>
      </c>
      <c r="F501">
        <v>283.61</v>
      </c>
      <c r="G501">
        <v>7090</v>
      </c>
      <c r="H501">
        <v>74</v>
      </c>
      <c r="I501">
        <v>42</v>
      </c>
      <c r="J501">
        <v>19</v>
      </c>
      <c r="K501">
        <v>3794.5</v>
      </c>
      <c r="L501" t="s">
        <v>674</v>
      </c>
      <c r="M501" t="s">
        <v>676</v>
      </c>
      <c r="N501" t="s">
        <v>683</v>
      </c>
      <c r="O501" t="s">
        <v>692</v>
      </c>
      <c r="P501" t="s">
        <v>695</v>
      </c>
      <c r="Q501">
        <v>1.04</v>
      </c>
      <c r="R501">
        <v>25.68</v>
      </c>
      <c r="S501">
        <v>6.75</v>
      </c>
      <c r="T501">
        <v>13.38</v>
      </c>
    </row>
    <row r="502" spans="1:20" x14ac:dyDescent="0.3">
      <c r="A502" s="2">
        <v>45793</v>
      </c>
      <c r="B502" t="s">
        <v>21</v>
      </c>
      <c r="C502" t="s">
        <v>510</v>
      </c>
      <c r="D502" t="s">
        <v>654</v>
      </c>
      <c r="E502" t="s">
        <v>656</v>
      </c>
      <c r="F502">
        <v>132.63</v>
      </c>
      <c r="G502">
        <v>2146</v>
      </c>
      <c r="H502">
        <v>203</v>
      </c>
      <c r="I502">
        <v>25</v>
      </c>
      <c r="J502">
        <v>23</v>
      </c>
      <c r="K502">
        <v>3396.16</v>
      </c>
      <c r="L502" t="s">
        <v>672</v>
      </c>
      <c r="M502" t="s">
        <v>676</v>
      </c>
      <c r="N502" t="s">
        <v>684</v>
      </c>
      <c r="O502" t="s">
        <v>686</v>
      </c>
      <c r="P502" t="s">
        <v>699</v>
      </c>
      <c r="Q502">
        <v>9.4600000000000009</v>
      </c>
      <c r="R502">
        <v>11.33</v>
      </c>
      <c r="S502">
        <v>5.31</v>
      </c>
      <c r="T502">
        <v>25.61</v>
      </c>
    </row>
    <row r="503" spans="1:20" x14ac:dyDescent="0.3">
      <c r="A503" s="2">
        <v>45754</v>
      </c>
      <c r="B503" t="s">
        <v>20</v>
      </c>
      <c r="C503" t="s">
        <v>511</v>
      </c>
      <c r="D503" t="s">
        <v>654</v>
      </c>
      <c r="E503" t="s">
        <v>660</v>
      </c>
      <c r="F503">
        <v>96.65</v>
      </c>
      <c r="G503">
        <v>24828</v>
      </c>
      <c r="H503">
        <v>2224</v>
      </c>
      <c r="I503">
        <v>14</v>
      </c>
      <c r="J503">
        <v>6</v>
      </c>
      <c r="K503">
        <v>612.83000000000004</v>
      </c>
      <c r="L503" t="s">
        <v>675</v>
      </c>
      <c r="M503" t="s">
        <v>678</v>
      </c>
      <c r="N503" t="s">
        <v>683</v>
      </c>
      <c r="O503" t="s">
        <v>691</v>
      </c>
      <c r="P503" t="s">
        <v>696</v>
      </c>
      <c r="Q503">
        <v>8.9600000000000009</v>
      </c>
      <c r="R503">
        <v>0.27</v>
      </c>
      <c r="S503">
        <v>6.9</v>
      </c>
      <c r="T503">
        <v>6.34</v>
      </c>
    </row>
    <row r="504" spans="1:20" x14ac:dyDescent="0.3">
      <c r="A504" s="2">
        <v>45768</v>
      </c>
      <c r="B504" t="s">
        <v>21</v>
      </c>
      <c r="C504" t="s">
        <v>512</v>
      </c>
      <c r="D504" t="s">
        <v>654</v>
      </c>
      <c r="E504" t="s">
        <v>660</v>
      </c>
      <c r="F504">
        <v>239.25</v>
      </c>
      <c r="G504">
        <v>8302</v>
      </c>
      <c r="H504">
        <v>296</v>
      </c>
      <c r="I504">
        <v>22</v>
      </c>
      <c r="J504">
        <v>17</v>
      </c>
      <c r="K504">
        <v>1350.28</v>
      </c>
      <c r="L504" t="s">
        <v>674</v>
      </c>
      <c r="M504" t="s">
        <v>678</v>
      </c>
      <c r="N504" t="s">
        <v>681</v>
      </c>
      <c r="O504" t="s">
        <v>685</v>
      </c>
      <c r="P504" t="s">
        <v>698</v>
      </c>
      <c r="Q504">
        <v>3.57</v>
      </c>
      <c r="R504">
        <v>5.74</v>
      </c>
      <c r="S504">
        <v>10.88</v>
      </c>
      <c r="T504">
        <v>5.64</v>
      </c>
    </row>
    <row r="505" spans="1:20" x14ac:dyDescent="0.3">
      <c r="A505" s="2">
        <v>45796</v>
      </c>
      <c r="B505" t="s">
        <v>23</v>
      </c>
      <c r="C505" t="s">
        <v>513</v>
      </c>
      <c r="D505" t="s">
        <v>655</v>
      </c>
      <c r="E505" t="s">
        <v>665</v>
      </c>
      <c r="F505">
        <v>174.67</v>
      </c>
      <c r="G505">
        <v>15790</v>
      </c>
      <c r="H505">
        <v>697</v>
      </c>
      <c r="I505">
        <v>28</v>
      </c>
      <c r="J505">
        <v>1</v>
      </c>
      <c r="K505">
        <v>86.1</v>
      </c>
      <c r="L505" t="s">
        <v>672</v>
      </c>
      <c r="M505" t="s">
        <v>680</v>
      </c>
      <c r="N505" t="s">
        <v>681</v>
      </c>
      <c r="O505" t="s">
        <v>690</v>
      </c>
      <c r="P505" t="s">
        <v>698</v>
      </c>
      <c r="Q505">
        <v>4.41</v>
      </c>
      <c r="R505">
        <v>0.14000000000000001</v>
      </c>
      <c r="S505">
        <v>6.24</v>
      </c>
      <c r="T505">
        <v>0.49</v>
      </c>
    </row>
    <row r="506" spans="1:20" x14ac:dyDescent="0.3">
      <c r="A506" s="2">
        <v>45762</v>
      </c>
      <c r="B506" t="s">
        <v>24</v>
      </c>
      <c r="C506" t="s">
        <v>514</v>
      </c>
      <c r="D506" t="s">
        <v>655</v>
      </c>
      <c r="E506" t="s">
        <v>657</v>
      </c>
      <c r="F506">
        <v>135.22999999999999</v>
      </c>
      <c r="G506">
        <v>6960</v>
      </c>
      <c r="H506">
        <v>270</v>
      </c>
      <c r="I506">
        <v>32</v>
      </c>
      <c r="J506">
        <v>2</v>
      </c>
      <c r="K506">
        <v>179.13</v>
      </c>
      <c r="L506" t="s">
        <v>671</v>
      </c>
      <c r="M506" t="s">
        <v>677</v>
      </c>
      <c r="N506" t="s">
        <v>683</v>
      </c>
      <c r="O506" t="s">
        <v>687</v>
      </c>
      <c r="P506" t="s">
        <v>699</v>
      </c>
      <c r="Q506">
        <v>3.88</v>
      </c>
      <c r="R506">
        <v>0.74</v>
      </c>
      <c r="S506">
        <v>4.2300000000000004</v>
      </c>
      <c r="T506">
        <v>1.32</v>
      </c>
    </row>
    <row r="507" spans="1:20" x14ac:dyDescent="0.3">
      <c r="A507" s="2">
        <v>45766</v>
      </c>
      <c r="B507" t="s">
        <v>23</v>
      </c>
      <c r="C507" t="s">
        <v>515</v>
      </c>
      <c r="D507" t="s">
        <v>654</v>
      </c>
      <c r="E507" t="s">
        <v>660</v>
      </c>
      <c r="F507">
        <v>256.72000000000003</v>
      </c>
      <c r="G507">
        <v>6829</v>
      </c>
      <c r="H507">
        <v>314</v>
      </c>
      <c r="I507">
        <v>50</v>
      </c>
      <c r="J507">
        <v>8</v>
      </c>
      <c r="K507">
        <v>725.21</v>
      </c>
      <c r="L507" t="s">
        <v>674</v>
      </c>
      <c r="M507" t="s">
        <v>678</v>
      </c>
      <c r="N507" t="s">
        <v>683</v>
      </c>
      <c r="O507" t="s">
        <v>689</v>
      </c>
      <c r="P507" t="s">
        <v>699</v>
      </c>
      <c r="Q507">
        <v>4.5999999999999996</v>
      </c>
      <c r="R507">
        <v>2.5499999999999998</v>
      </c>
      <c r="S507">
        <v>5.13</v>
      </c>
      <c r="T507">
        <v>2.82</v>
      </c>
    </row>
    <row r="508" spans="1:20" x14ac:dyDescent="0.3">
      <c r="A508" s="2">
        <v>45804</v>
      </c>
      <c r="B508" t="s">
        <v>21</v>
      </c>
      <c r="C508" t="s">
        <v>516</v>
      </c>
      <c r="D508" t="s">
        <v>655</v>
      </c>
      <c r="E508" t="s">
        <v>658</v>
      </c>
      <c r="F508">
        <v>151.34</v>
      </c>
      <c r="G508">
        <v>6894</v>
      </c>
      <c r="H508">
        <v>156</v>
      </c>
      <c r="I508">
        <v>32</v>
      </c>
      <c r="J508">
        <v>8</v>
      </c>
      <c r="K508">
        <v>998.51</v>
      </c>
      <c r="L508" t="s">
        <v>675</v>
      </c>
      <c r="M508" t="s">
        <v>678</v>
      </c>
      <c r="N508" t="s">
        <v>681</v>
      </c>
      <c r="O508" t="s">
        <v>688</v>
      </c>
      <c r="P508" t="s">
        <v>698</v>
      </c>
      <c r="Q508">
        <v>2.2599999999999998</v>
      </c>
      <c r="R508">
        <v>5.13</v>
      </c>
      <c r="S508">
        <v>4.7300000000000004</v>
      </c>
      <c r="T508">
        <v>6.6</v>
      </c>
    </row>
    <row r="509" spans="1:20" x14ac:dyDescent="0.3">
      <c r="A509" s="2">
        <v>45812</v>
      </c>
      <c r="B509" t="s">
        <v>24</v>
      </c>
      <c r="C509" t="s">
        <v>517</v>
      </c>
      <c r="D509" t="s">
        <v>655</v>
      </c>
      <c r="E509" t="s">
        <v>668</v>
      </c>
      <c r="F509">
        <v>192.37</v>
      </c>
      <c r="G509">
        <v>16681</v>
      </c>
      <c r="H509">
        <v>251</v>
      </c>
      <c r="I509">
        <v>38</v>
      </c>
      <c r="J509">
        <v>14</v>
      </c>
      <c r="K509">
        <v>2722.08</v>
      </c>
      <c r="L509" t="s">
        <v>675</v>
      </c>
      <c r="M509" t="s">
        <v>680</v>
      </c>
      <c r="N509" t="s">
        <v>683</v>
      </c>
      <c r="O509" t="s">
        <v>690</v>
      </c>
      <c r="P509" t="s">
        <v>699</v>
      </c>
      <c r="Q509">
        <v>1.5</v>
      </c>
      <c r="R509">
        <v>5.58</v>
      </c>
      <c r="S509">
        <v>5.0599999999999996</v>
      </c>
      <c r="T509">
        <v>14.15</v>
      </c>
    </row>
    <row r="510" spans="1:20" x14ac:dyDescent="0.3">
      <c r="A510" s="2">
        <v>45784</v>
      </c>
      <c r="B510" t="s">
        <v>20</v>
      </c>
      <c r="C510" t="s">
        <v>518</v>
      </c>
      <c r="D510" t="s">
        <v>654</v>
      </c>
      <c r="E510" t="s">
        <v>657</v>
      </c>
      <c r="F510">
        <v>279.74</v>
      </c>
      <c r="G510">
        <v>25291</v>
      </c>
      <c r="H510">
        <v>69</v>
      </c>
      <c r="I510">
        <v>14</v>
      </c>
      <c r="J510">
        <v>14</v>
      </c>
      <c r="K510">
        <v>985.27</v>
      </c>
      <c r="L510" t="s">
        <v>672</v>
      </c>
      <c r="M510" t="s">
        <v>677</v>
      </c>
      <c r="N510" t="s">
        <v>684</v>
      </c>
      <c r="O510" t="s">
        <v>692</v>
      </c>
      <c r="P510" t="s">
        <v>696</v>
      </c>
      <c r="Q510">
        <v>0.27</v>
      </c>
      <c r="R510">
        <v>20.29</v>
      </c>
      <c r="S510">
        <v>19.98</v>
      </c>
      <c r="T510">
        <v>3.52</v>
      </c>
    </row>
    <row r="511" spans="1:20" x14ac:dyDescent="0.3">
      <c r="A511" s="2">
        <v>45816</v>
      </c>
      <c r="B511" t="s">
        <v>21</v>
      </c>
      <c r="C511" t="s">
        <v>519</v>
      </c>
      <c r="D511" t="s">
        <v>655</v>
      </c>
      <c r="E511" t="s">
        <v>658</v>
      </c>
      <c r="F511">
        <v>228.78</v>
      </c>
      <c r="G511">
        <v>25720</v>
      </c>
      <c r="H511">
        <v>2239</v>
      </c>
      <c r="I511">
        <v>16</v>
      </c>
      <c r="J511">
        <v>14</v>
      </c>
      <c r="K511">
        <v>1905.69</v>
      </c>
      <c r="L511" t="s">
        <v>674</v>
      </c>
      <c r="M511" t="s">
        <v>678</v>
      </c>
      <c r="N511" t="s">
        <v>684</v>
      </c>
      <c r="O511" t="s">
        <v>692</v>
      </c>
      <c r="P511" t="s">
        <v>699</v>
      </c>
      <c r="Q511">
        <v>8.7100000000000009</v>
      </c>
      <c r="R511">
        <v>0.63</v>
      </c>
      <c r="S511">
        <v>14.3</v>
      </c>
      <c r="T511">
        <v>8.33</v>
      </c>
    </row>
    <row r="512" spans="1:20" x14ac:dyDescent="0.3">
      <c r="A512" s="2">
        <v>45822</v>
      </c>
      <c r="B512" t="s">
        <v>20</v>
      </c>
      <c r="C512" t="s">
        <v>520</v>
      </c>
      <c r="D512" t="s">
        <v>655</v>
      </c>
      <c r="E512" t="s">
        <v>664</v>
      </c>
      <c r="F512">
        <v>204.95</v>
      </c>
      <c r="G512">
        <v>23679</v>
      </c>
      <c r="H512">
        <v>669</v>
      </c>
      <c r="I512">
        <v>24</v>
      </c>
      <c r="J512">
        <v>9</v>
      </c>
      <c r="K512">
        <v>661.45</v>
      </c>
      <c r="L512" t="s">
        <v>671</v>
      </c>
      <c r="M512" t="s">
        <v>678</v>
      </c>
      <c r="N512" t="s">
        <v>682</v>
      </c>
      <c r="O512" t="s">
        <v>694</v>
      </c>
      <c r="P512" t="s">
        <v>695</v>
      </c>
      <c r="Q512">
        <v>2.83</v>
      </c>
      <c r="R512">
        <v>1.35</v>
      </c>
      <c r="S512">
        <v>8.5399999999999991</v>
      </c>
      <c r="T512">
        <v>3.23</v>
      </c>
    </row>
    <row r="513" spans="1:20" x14ac:dyDescent="0.3">
      <c r="A513" s="2">
        <v>45790</v>
      </c>
      <c r="B513" t="s">
        <v>24</v>
      </c>
      <c r="C513" t="s">
        <v>521</v>
      </c>
      <c r="D513" t="s">
        <v>654</v>
      </c>
      <c r="E513" t="s">
        <v>669</v>
      </c>
      <c r="F513">
        <v>88.73</v>
      </c>
      <c r="G513">
        <v>27428</v>
      </c>
      <c r="H513">
        <v>376</v>
      </c>
      <c r="I513">
        <v>36</v>
      </c>
      <c r="J513">
        <v>29</v>
      </c>
      <c r="K513">
        <v>3165.57</v>
      </c>
      <c r="L513" t="s">
        <v>673</v>
      </c>
      <c r="M513" t="s">
        <v>676</v>
      </c>
      <c r="N513" t="s">
        <v>681</v>
      </c>
      <c r="O513" t="s">
        <v>687</v>
      </c>
      <c r="P513" t="s">
        <v>696</v>
      </c>
      <c r="Q513">
        <v>1.37</v>
      </c>
      <c r="R513">
        <v>7.71</v>
      </c>
      <c r="S513">
        <v>2.46</v>
      </c>
      <c r="T513">
        <v>35.68</v>
      </c>
    </row>
    <row r="514" spans="1:20" x14ac:dyDescent="0.3">
      <c r="A514" s="2">
        <v>45797</v>
      </c>
      <c r="B514" t="s">
        <v>20</v>
      </c>
      <c r="C514" t="s">
        <v>522</v>
      </c>
      <c r="D514" t="s">
        <v>654</v>
      </c>
      <c r="E514" t="s">
        <v>667</v>
      </c>
      <c r="F514">
        <v>241.84</v>
      </c>
      <c r="G514">
        <v>26586</v>
      </c>
      <c r="H514">
        <v>1665</v>
      </c>
      <c r="I514">
        <v>26</v>
      </c>
      <c r="J514">
        <v>6</v>
      </c>
      <c r="K514">
        <v>991.18</v>
      </c>
      <c r="L514" t="s">
        <v>672</v>
      </c>
      <c r="M514" t="s">
        <v>677</v>
      </c>
      <c r="N514" t="s">
        <v>684</v>
      </c>
      <c r="O514" t="s">
        <v>691</v>
      </c>
      <c r="P514" t="s">
        <v>699</v>
      </c>
      <c r="Q514">
        <v>6.26</v>
      </c>
      <c r="R514">
        <v>0.36</v>
      </c>
      <c r="S514">
        <v>9.3000000000000007</v>
      </c>
      <c r="T514">
        <v>4.0999999999999996</v>
      </c>
    </row>
    <row r="515" spans="1:20" x14ac:dyDescent="0.3">
      <c r="A515" s="2">
        <v>45782</v>
      </c>
      <c r="B515" t="s">
        <v>23</v>
      </c>
      <c r="C515" t="s">
        <v>523</v>
      </c>
      <c r="D515" t="s">
        <v>655</v>
      </c>
      <c r="E515" t="s">
        <v>670</v>
      </c>
      <c r="F515">
        <v>76.599999999999994</v>
      </c>
      <c r="G515">
        <v>7704</v>
      </c>
      <c r="H515">
        <v>212</v>
      </c>
      <c r="I515">
        <v>42</v>
      </c>
      <c r="J515">
        <v>31</v>
      </c>
      <c r="K515">
        <v>5019.18</v>
      </c>
      <c r="L515" t="s">
        <v>672</v>
      </c>
      <c r="M515" t="s">
        <v>679</v>
      </c>
      <c r="N515" t="s">
        <v>681</v>
      </c>
      <c r="O515" t="s">
        <v>690</v>
      </c>
      <c r="P515" t="s">
        <v>696</v>
      </c>
      <c r="Q515">
        <v>2.75</v>
      </c>
      <c r="R515">
        <v>14.62</v>
      </c>
      <c r="S515">
        <v>1.82</v>
      </c>
      <c r="T515">
        <v>65.52</v>
      </c>
    </row>
    <row r="516" spans="1:20" x14ac:dyDescent="0.3">
      <c r="A516" s="2">
        <v>45834</v>
      </c>
      <c r="B516" t="s">
        <v>20</v>
      </c>
      <c r="C516" t="s">
        <v>524</v>
      </c>
      <c r="D516" t="s">
        <v>654</v>
      </c>
      <c r="E516" t="s">
        <v>670</v>
      </c>
      <c r="F516">
        <v>287.83999999999997</v>
      </c>
      <c r="G516">
        <v>22141</v>
      </c>
      <c r="H516">
        <v>253</v>
      </c>
      <c r="I516">
        <v>48</v>
      </c>
      <c r="J516">
        <v>43</v>
      </c>
      <c r="K516">
        <v>2279.2800000000002</v>
      </c>
      <c r="L516" t="s">
        <v>671</v>
      </c>
      <c r="M516" t="s">
        <v>679</v>
      </c>
      <c r="N516" t="s">
        <v>681</v>
      </c>
      <c r="O516" t="s">
        <v>690</v>
      </c>
      <c r="P516" t="s">
        <v>696</v>
      </c>
      <c r="Q516">
        <v>1.1399999999999999</v>
      </c>
      <c r="R516">
        <v>17</v>
      </c>
      <c r="S516">
        <v>6</v>
      </c>
      <c r="T516">
        <v>7.92</v>
      </c>
    </row>
    <row r="517" spans="1:20" x14ac:dyDescent="0.3">
      <c r="A517" s="2">
        <v>45819</v>
      </c>
      <c r="B517" t="s">
        <v>21</v>
      </c>
      <c r="C517" t="s">
        <v>525</v>
      </c>
      <c r="D517" t="s">
        <v>655</v>
      </c>
      <c r="E517" t="s">
        <v>662</v>
      </c>
      <c r="F517">
        <v>214.6</v>
      </c>
      <c r="G517">
        <v>8200</v>
      </c>
      <c r="H517">
        <v>82</v>
      </c>
      <c r="I517">
        <v>22</v>
      </c>
      <c r="J517">
        <v>0</v>
      </c>
      <c r="K517">
        <v>0</v>
      </c>
      <c r="L517" t="s">
        <v>674</v>
      </c>
      <c r="M517" t="s">
        <v>679</v>
      </c>
      <c r="N517" t="s">
        <v>682</v>
      </c>
      <c r="O517" t="s">
        <v>691</v>
      </c>
      <c r="P517" t="s">
        <v>697</v>
      </c>
      <c r="Q517">
        <v>1</v>
      </c>
      <c r="R517">
        <v>0</v>
      </c>
      <c r="S517">
        <v>9.75</v>
      </c>
      <c r="T517">
        <v>0</v>
      </c>
    </row>
    <row r="518" spans="1:20" x14ac:dyDescent="0.3">
      <c r="A518" s="2">
        <v>45783</v>
      </c>
      <c r="B518" t="s">
        <v>23</v>
      </c>
      <c r="C518" t="s">
        <v>526</v>
      </c>
      <c r="D518" t="s">
        <v>654</v>
      </c>
      <c r="E518" t="s">
        <v>659</v>
      </c>
      <c r="F518">
        <v>111.34</v>
      </c>
      <c r="G518">
        <v>28511</v>
      </c>
      <c r="H518">
        <v>807</v>
      </c>
      <c r="I518">
        <v>33</v>
      </c>
      <c r="J518">
        <v>24</v>
      </c>
      <c r="K518">
        <v>4595.3500000000004</v>
      </c>
      <c r="L518" t="s">
        <v>671</v>
      </c>
      <c r="M518" t="s">
        <v>679</v>
      </c>
      <c r="N518" t="s">
        <v>681</v>
      </c>
      <c r="O518" t="s">
        <v>685</v>
      </c>
      <c r="P518" t="s">
        <v>699</v>
      </c>
      <c r="Q518">
        <v>2.83</v>
      </c>
      <c r="R518">
        <v>2.97</v>
      </c>
      <c r="S518">
        <v>3.37</v>
      </c>
      <c r="T518">
        <v>41.27</v>
      </c>
    </row>
    <row r="519" spans="1:20" x14ac:dyDescent="0.3">
      <c r="A519" s="2">
        <v>45813</v>
      </c>
      <c r="B519" t="s">
        <v>21</v>
      </c>
      <c r="C519" t="s">
        <v>527</v>
      </c>
      <c r="D519" t="s">
        <v>655</v>
      </c>
      <c r="E519" t="s">
        <v>665</v>
      </c>
      <c r="F519">
        <v>156.07</v>
      </c>
      <c r="G519">
        <v>5382</v>
      </c>
      <c r="H519">
        <v>145</v>
      </c>
      <c r="I519">
        <v>48</v>
      </c>
      <c r="J519">
        <v>33</v>
      </c>
      <c r="K519">
        <v>5355.29</v>
      </c>
      <c r="L519" t="s">
        <v>673</v>
      </c>
      <c r="M519" t="s">
        <v>680</v>
      </c>
      <c r="N519" t="s">
        <v>684</v>
      </c>
      <c r="O519" t="s">
        <v>685</v>
      </c>
      <c r="P519" t="s">
        <v>695</v>
      </c>
      <c r="Q519">
        <v>2.69</v>
      </c>
      <c r="R519">
        <v>22.76</v>
      </c>
      <c r="S519">
        <v>3.25</v>
      </c>
      <c r="T519">
        <v>34.31</v>
      </c>
    </row>
    <row r="520" spans="1:20" x14ac:dyDescent="0.3">
      <c r="A520" s="2">
        <v>45776</v>
      </c>
      <c r="B520" t="s">
        <v>20</v>
      </c>
      <c r="C520" t="s">
        <v>55</v>
      </c>
      <c r="D520" t="s">
        <v>654</v>
      </c>
      <c r="E520" t="s">
        <v>667</v>
      </c>
      <c r="F520">
        <v>133.57</v>
      </c>
      <c r="G520">
        <v>19665</v>
      </c>
      <c r="H520">
        <v>1617</v>
      </c>
      <c r="I520">
        <v>13</v>
      </c>
      <c r="J520">
        <v>7</v>
      </c>
      <c r="K520">
        <v>991.95</v>
      </c>
      <c r="L520" t="s">
        <v>672</v>
      </c>
      <c r="M520" t="s">
        <v>677</v>
      </c>
      <c r="N520" t="s">
        <v>683</v>
      </c>
      <c r="O520" t="s">
        <v>685</v>
      </c>
      <c r="P520" t="s">
        <v>695</v>
      </c>
      <c r="Q520">
        <v>8.2200000000000006</v>
      </c>
      <c r="R520">
        <v>0.43</v>
      </c>
      <c r="S520">
        <v>10.27</v>
      </c>
      <c r="T520">
        <v>7.43</v>
      </c>
    </row>
    <row r="521" spans="1:20" x14ac:dyDescent="0.3">
      <c r="A521" s="2">
        <v>45819</v>
      </c>
      <c r="B521" t="s">
        <v>24</v>
      </c>
      <c r="C521" t="s">
        <v>528</v>
      </c>
      <c r="D521" t="s">
        <v>654</v>
      </c>
      <c r="E521" t="s">
        <v>665</v>
      </c>
      <c r="F521">
        <v>272.83999999999997</v>
      </c>
      <c r="G521">
        <v>11335</v>
      </c>
      <c r="H521">
        <v>928</v>
      </c>
      <c r="I521">
        <v>30</v>
      </c>
      <c r="J521">
        <v>18</v>
      </c>
      <c r="K521">
        <v>726.49</v>
      </c>
      <c r="L521" t="s">
        <v>675</v>
      </c>
      <c r="M521" t="s">
        <v>680</v>
      </c>
      <c r="N521" t="s">
        <v>683</v>
      </c>
      <c r="O521" t="s">
        <v>691</v>
      </c>
      <c r="P521" t="s">
        <v>697</v>
      </c>
      <c r="Q521">
        <v>8.19</v>
      </c>
      <c r="R521">
        <v>1.94</v>
      </c>
      <c r="S521">
        <v>9.09</v>
      </c>
      <c r="T521">
        <v>2.66</v>
      </c>
    </row>
    <row r="522" spans="1:20" x14ac:dyDescent="0.3">
      <c r="A522" s="2">
        <v>45793</v>
      </c>
      <c r="B522" t="s">
        <v>20</v>
      </c>
      <c r="C522" t="s">
        <v>529</v>
      </c>
      <c r="D522" t="s">
        <v>655</v>
      </c>
      <c r="E522" t="s">
        <v>669</v>
      </c>
      <c r="F522">
        <v>53.91</v>
      </c>
      <c r="G522">
        <v>29847</v>
      </c>
      <c r="H522">
        <v>834</v>
      </c>
      <c r="I522">
        <v>33</v>
      </c>
      <c r="J522">
        <v>14</v>
      </c>
      <c r="K522">
        <v>2281.39</v>
      </c>
      <c r="L522" t="s">
        <v>674</v>
      </c>
      <c r="M522" t="s">
        <v>676</v>
      </c>
      <c r="N522" t="s">
        <v>683</v>
      </c>
      <c r="O522" t="s">
        <v>689</v>
      </c>
      <c r="P522" t="s">
        <v>698</v>
      </c>
      <c r="Q522">
        <v>2.79</v>
      </c>
      <c r="R522">
        <v>1.68</v>
      </c>
      <c r="S522">
        <v>1.63</v>
      </c>
      <c r="T522">
        <v>42.32</v>
      </c>
    </row>
    <row r="523" spans="1:20" x14ac:dyDescent="0.3">
      <c r="A523" s="2">
        <v>45765</v>
      </c>
      <c r="B523" t="s">
        <v>23</v>
      </c>
      <c r="C523" t="s">
        <v>530</v>
      </c>
      <c r="D523" t="s">
        <v>654</v>
      </c>
      <c r="E523" t="s">
        <v>670</v>
      </c>
      <c r="F523">
        <v>190.04</v>
      </c>
      <c r="G523">
        <v>29975</v>
      </c>
      <c r="H523">
        <v>801</v>
      </c>
      <c r="I523">
        <v>14</v>
      </c>
      <c r="J523">
        <v>14</v>
      </c>
      <c r="K523">
        <v>2120.7199999999998</v>
      </c>
      <c r="L523" t="s">
        <v>675</v>
      </c>
      <c r="M523" t="s">
        <v>679</v>
      </c>
      <c r="N523" t="s">
        <v>681</v>
      </c>
      <c r="O523" t="s">
        <v>692</v>
      </c>
      <c r="P523" t="s">
        <v>697</v>
      </c>
      <c r="Q523">
        <v>2.67</v>
      </c>
      <c r="R523">
        <v>1.75</v>
      </c>
      <c r="S523">
        <v>13.57</v>
      </c>
      <c r="T523">
        <v>11.16</v>
      </c>
    </row>
    <row r="524" spans="1:20" x14ac:dyDescent="0.3">
      <c r="A524" s="2">
        <v>45835</v>
      </c>
      <c r="B524" t="s">
        <v>20</v>
      </c>
      <c r="C524" t="s">
        <v>531</v>
      </c>
      <c r="D524" t="s">
        <v>655</v>
      </c>
      <c r="E524" t="s">
        <v>656</v>
      </c>
      <c r="F524">
        <v>95.19</v>
      </c>
      <c r="G524">
        <v>8861</v>
      </c>
      <c r="H524">
        <v>107</v>
      </c>
      <c r="I524">
        <v>25</v>
      </c>
      <c r="J524">
        <v>14</v>
      </c>
      <c r="K524">
        <v>906.77</v>
      </c>
      <c r="L524" t="s">
        <v>672</v>
      </c>
      <c r="M524" t="s">
        <v>676</v>
      </c>
      <c r="N524" t="s">
        <v>681</v>
      </c>
      <c r="O524" t="s">
        <v>690</v>
      </c>
      <c r="P524" t="s">
        <v>699</v>
      </c>
      <c r="Q524">
        <v>1.21</v>
      </c>
      <c r="R524">
        <v>13.08</v>
      </c>
      <c r="S524">
        <v>3.81</v>
      </c>
      <c r="T524">
        <v>9.5299999999999994</v>
      </c>
    </row>
    <row r="525" spans="1:20" x14ac:dyDescent="0.3">
      <c r="A525" s="2">
        <v>45797</v>
      </c>
      <c r="B525" t="s">
        <v>23</v>
      </c>
      <c r="C525" t="s">
        <v>532</v>
      </c>
      <c r="D525" t="s">
        <v>654</v>
      </c>
      <c r="E525" t="s">
        <v>669</v>
      </c>
      <c r="F525">
        <v>253.47</v>
      </c>
      <c r="G525">
        <v>8969</v>
      </c>
      <c r="H525">
        <v>605</v>
      </c>
      <c r="I525">
        <v>50</v>
      </c>
      <c r="J525">
        <v>28</v>
      </c>
      <c r="K525">
        <v>4599.8900000000003</v>
      </c>
      <c r="L525" t="s">
        <v>672</v>
      </c>
      <c r="M525" t="s">
        <v>676</v>
      </c>
      <c r="N525" t="s">
        <v>684</v>
      </c>
      <c r="O525" t="s">
        <v>687</v>
      </c>
      <c r="P525" t="s">
        <v>698</v>
      </c>
      <c r="Q525">
        <v>6.75</v>
      </c>
      <c r="R525">
        <v>4.63</v>
      </c>
      <c r="S525">
        <v>5.07</v>
      </c>
      <c r="T525">
        <v>18.149999999999999</v>
      </c>
    </row>
    <row r="526" spans="1:20" x14ac:dyDescent="0.3">
      <c r="A526" s="2">
        <v>45772</v>
      </c>
      <c r="B526" t="s">
        <v>21</v>
      </c>
      <c r="C526" t="s">
        <v>533</v>
      </c>
      <c r="D526" t="s">
        <v>655</v>
      </c>
      <c r="E526" t="s">
        <v>661</v>
      </c>
      <c r="F526">
        <v>281.12</v>
      </c>
      <c r="G526">
        <v>19041</v>
      </c>
      <c r="H526">
        <v>1885</v>
      </c>
      <c r="I526">
        <v>23</v>
      </c>
      <c r="J526">
        <v>3</v>
      </c>
      <c r="K526">
        <v>192.16</v>
      </c>
      <c r="L526" t="s">
        <v>673</v>
      </c>
      <c r="M526" t="s">
        <v>677</v>
      </c>
      <c r="N526" t="s">
        <v>683</v>
      </c>
      <c r="O526" t="s">
        <v>693</v>
      </c>
      <c r="P526" t="s">
        <v>696</v>
      </c>
      <c r="Q526">
        <v>9.9</v>
      </c>
      <c r="R526">
        <v>0.16</v>
      </c>
      <c r="S526">
        <v>12.22</v>
      </c>
      <c r="T526">
        <v>0.68</v>
      </c>
    </row>
    <row r="527" spans="1:20" x14ac:dyDescent="0.3">
      <c r="A527" s="2">
        <v>45794</v>
      </c>
      <c r="B527" t="s">
        <v>22</v>
      </c>
      <c r="C527" t="s">
        <v>534</v>
      </c>
      <c r="D527" t="s">
        <v>655</v>
      </c>
      <c r="E527" t="s">
        <v>657</v>
      </c>
      <c r="F527">
        <v>173.93</v>
      </c>
      <c r="G527">
        <v>13415</v>
      </c>
      <c r="H527">
        <v>1326</v>
      </c>
      <c r="I527">
        <v>20</v>
      </c>
      <c r="J527">
        <v>4</v>
      </c>
      <c r="K527">
        <v>620.41</v>
      </c>
      <c r="L527" t="s">
        <v>672</v>
      </c>
      <c r="M527" t="s">
        <v>677</v>
      </c>
      <c r="N527" t="s">
        <v>684</v>
      </c>
      <c r="O527" t="s">
        <v>693</v>
      </c>
      <c r="P527" t="s">
        <v>697</v>
      </c>
      <c r="Q527">
        <v>9.8800000000000008</v>
      </c>
      <c r="R527">
        <v>0.3</v>
      </c>
      <c r="S527">
        <v>8.6999999999999993</v>
      </c>
      <c r="T527">
        <v>3.57</v>
      </c>
    </row>
    <row r="528" spans="1:20" x14ac:dyDescent="0.3">
      <c r="A528" s="2">
        <v>45837</v>
      </c>
      <c r="B528" t="s">
        <v>22</v>
      </c>
      <c r="C528" t="s">
        <v>535</v>
      </c>
      <c r="D528" t="s">
        <v>655</v>
      </c>
      <c r="E528" t="s">
        <v>661</v>
      </c>
      <c r="F528">
        <v>288.58</v>
      </c>
      <c r="G528">
        <v>24478</v>
      </c>
      <c r="H528">
        <v>2440</v>
      </c>
      <c r="I528">
        <v>45</v>
      </c>
      <c r="J528">
        <v>5</v>
      </c>
      <c r="K528">
        <v>403.93</v>
      </c>
      <c r="L528" t="s">
        <v>673</v>
      </c>
      <c r="M528" t="s">
        <v>677</v>
      </c>
      <c r="N528" t="s">
        <v>681</v>
      </c>
      <c r="O528" t="s">
        <v>688</v>
      </c>
      <c r="P528" t="s">
        <v>698</v>
      </c>
      <c r="Q528">
        <v>9.9700000000000006</v>
      </c>
      <c r="R528">
        <v>0.2</v>
      </c>
      <c r="S528">
        <v>6.41</v>
      </c>
      <c r="T528">
        <v>1.4</v>
      </c>
    </row>
    <row r="529" spans="1:20" x14ac:dyDescent="0.3">
      <c r="A529" s="2">
        <v>45752</v>
      </c>
      <c r="B529" t="s">
        <v>21</v>
      </c>
      <c r="C529" t="s">
        <v>536</v>
      </c>
      <c r="D529" t="s">
        <v>655</v>
      </c>
      <c r="E529" t="s">
        <v>658</v>
      </c>
      <c r="F529">
        <v>187.22</v>
      </c>
      <c r="G529">
        <v>16983</v>
      </c>
      <c r="H529">
        <v>268</v>
      </c>
      <c r="I529">
        <v>28</v>
      </c>
      <c r="J529">
        <v>27</v>
      </c>
      <c r="K529">
        <v>1019.62</v>
      </c>
      <c r="L529" t="s">
        <v>671</v>
      </c>
      <c r="M529" t="s">
        <v>678</v>
      </c>
      <c r="N529" t="s">
        <v>684</v>
      </c>
      <c r="O529" t="s">
        <v>688</v>
      </c>
      <c r="P529" t="s">
        <v>699</v>
      </c>
      <c r="Q529">
        <v>1.58</v>
      </c>
      <c r="R529">
        <v>10.07</v>
      </c>
      <c r="S529">
        <v>6.69</v>
      </c>
      <c r="T529">
        <v>5.45</v>
      </c>
    </row>
    <row r="530" spans="1:20" x14ac:dyDescent="0.3">
      <c r="A530" s="2">
        <v>45748</v>
      </c>
      <c r="B530" t="s">
        <v>23</v>
      </c>
      <c r="C530" t="s">
        <v>537</v>
      </c>
      <c r="D530" t="s">
        <v>654</v>
      </c>
      <c r="E530" t="s">
        <v>662</v>
      </c>
      <c r="F530">
        <v>73.930000000000007</v>
      </c>
      <c r="G530">
        <v>23535</v>
      </c>
      <c r="H530">
        <v>485</v>
      </c>
      <c r="I530">
        <v>26</v>
      </c>
      <c r="J530">
        <v>3</v>
      </c>
      <c r="K530">
        <v>416.08</v>
      </c>
      <c r="L530" t="s">
        <v>672</v>
      </c>
      <c r="M530" t="s">
        <v>679</v>
      </c>
      <c r="N530" t="s">
        <v>682</v>
      </c>
      <c r="O530" t="s">
        <v>685</v>
      </c>
      <c r="P530" t="s">
        <v>697</v>
      </c>
      <c r="Q530">
        <v>2.06</v>
      </c>
      <c r="R530">
        <v>0.62</v>
      </c>
      <c r="S530">
        <v>2.84</v>
      </c>
      <c r="T530">
        <v>5.63</v>
      </c>
    </row>
    <row r="531" spans="1:20" x14ac:dyDescent="0.3">
      <c r="A531" s="2">
        <v>45751</v>
      </c>
      <c r="B531" t="s">
        <v>21</v>
      </c>
      <c r="C531" t="s">
        <v>538</v>
      </c>
      <c r="D531" t="s">
        <v>655</v>
      </c>
      <c r="E531" t="s">
        <v>662</v>
      </c>
      <c r="F531">
        <v>183.56</v>
      </c>
      <c r="G531">
        <v>1717</v>
      </c>
      <c r="H531">
        <v>111</v>
      </c>
      <c r="I531">
        <v>34</v>
      </c>
      <c r="J531">
        <v>25</v>
      </c>
      <c r="K531">
        <v>4667.8</v>
      </c>
      <c r="L531" t="s">
        <v>674</v>
      </c>
      <c r="M531" t="s">
        <v>679</v>
      </c>
      <c r="N531" t="s">
        <v>683</v>
      </c>
      <c r="O531" t="s">
        <v>692</v>
      </c>
      <c r="P531" t="s">
        <v>697</v>
      </c>
      <c r="Q531">
        <v>6.46</v>
      </c>
      <c r="R531">
        <v>22.52</v>
      </c>
      <c r="S531">
        <v>5.4</v>
      </c>
      <c r="T531">
        <v>25.43</v>
      </c>
    </row>
    <row r="532" spans="1:20" x14ac:dyDescent="0.3">
      <c r="A532" s="2">
        <v>45811</v>
      </c>
      <c r="B532" t="s">
        <v>20</v>
      </c>
      <c r="C532" t="s">
        <v>539</v>
      </c>
      <c r="D532" t="s">
        <v>654</v>
      </c>
      <c r="E532" t="s">
        <v>661</v>
      </c>
      <c r="F532">
        <v>178.47</v>
      </c>
      <c r="G532">
        <v>12896</v>
      </c>
      <c r="H532">
        <v>712</v>
      </c>
      <c r="I532">
        <v>42</v>
      </c>
      <c r="J532">
        <v>23</v>
      </c>
      <c r="K532">
        <v>4596.97</v>
      </c>
      <c r="L532" t="s">
        <v>675</v>
      </c>
      <c r="M532" t="s">
        <v>677</v>
      </c>
      <c r="N532" t="s">
        <v>684</v>
      </c>
      <c r="O532" t="s">
        <v>686</v>
      </c>
      <c r="P532" t="s">
        <v>697</v>
      </c>
      <c r="Q532">
        <v>5.52</v>
      </c>
      <c r="R532">
        <v>3.23</v>
      </c>
      <c r="S532">
        <v>4.25</v>
      </c>
      <c r="T532">
        <v>25.76</v>
      </c>
    </row>
    <row r="533" spans="1:20" x14ac:dyDescent="0.3">
      <c r="A533" s="2">
        <v>45817</v>
      </c>
      <c r="B533" t="s">
        <v>24</v>
      </c>
      <c r="C533" t="s">
        <v>540</v>
      </c>
      <c r="D533" t="s">
        <v>655</v>
      </c>
      <c r="E533" t="s">
        <v>663</v>
      </c>
      <c r="F533">
        <v>59.42</v>
      </c>
      <c r="G533">
        <v>12041</v>
      </c>
      <c r="H533">
        <v>383</v>
      </c>
      <c r="I533">
        <v>36</v>
      </c>
      <c r="J533">
        <v>28</v>
      </c>
      <c r="K533">
        <v>1912.78</v>
      </c>
      <c r="L533" t="s">
        <v>674</v>
      </c>
      <c r="M533" t="s">
        <v>680</v>
      </c>
      <c r="N533" t="s">
        <v>683</v>
      </c>
      <c r="O533" t="s">
        <v>693</v>
      </c>
      <c r="P533" t="s">
        <v>697</v>
      </c>
      <c r="Q533">
        <v>3.18</v>
      </c>
      <c r="R533">
        <v>7.31</v>
      </c>
      <c r="S533">
        <v>1.65</v>
      </c>
      <c r="T533">
        <v>32.19</v>
      </c>
    </row>
    <row r="534" spans="1:20" x14ac:dyDescent="0.3">
      <c r="A534" s="2">
        <v>45793</v>
      </c>
      <c r="B534" t="s">
        <v>23</v>
      </c>
      <c r="C534" t="s">
        <v>541</v>
      </c>
      <c r="D534" t="s">
        <v>654</v>
      </c>
      <c r="E534" t="s">
        <v>664</v>
      </c>
      <c r="F534">
        <v>121.91</v>
      </c>
      <c r="G534">
        <v>29927</v>
      </c>
      <c r="H534">
        <v>2342</v>
      </c>
      <c r="I534">
        <v>44</v>
      </c>
      <c r="J534">
        <v>9</v>
      </c>
      <c r="K534">
        <v>567.87</v>
      </c>
      <c r="L534" t="s">
        <v>671</v>
      </c>
      <c r="M534" t="s">
        <v>678</v>
      </c>
      <c r="N534" t="s">
        <v>683</v>
      </c>
      <c r="O534" t="s">
        <v>690</v>
      </c>
      <c r="P534" t="s">
        <v>697</v>
      </c>
      <c r="Q534">
        <v>7.83</v>
      </c>
      <c r="R534">
        <v>0.38</v>
      </c>
      <c r="S534">
        <v>2.77</v>
      </c>
      <c r="T534">
        <v>4.66</v>
      </c>
    </row>
    <row r="535" spans="1:20" x14ac:dyDescent="0.3">
      <c r="A535" s="2">
        <v>45796</v>
      </c>
      <c r="B535" t="s">
        <v>22</v>
      </c>
      <c r="C535" t="s">
        <v>542</v>
      </c>
      <c r="D535" t="s">
        <v>655</v>
      </c>
      <c r="E535" t="s">
        <v>663</v>
      </c>
      <c r="F535">
        <v>252.3</v>
      </c>
      <c r="G535">
        <v>27216</v>
      </c>
      <c r="H535">
        <v>1033</v>
      </c>
      <c r="I535">
        <v>20</v>
      </c>
      <c r="J535">
        <v>17</v>
      </c>
      <c r="K535">
        <v>923.2</v>
      </c>
      <c r="L535" t="s">
        <v>675</v>
      </c>
      <c r="M535" t="s">
        <v>680</v>
      </c>
      <c r="N535" t="s">
        <v>683</v>
      </c>
      <c r="O535" t="s">
        <v>690</v>
      </c>
      <c r="P535" t="s">
        <v>695</v>
      </c>
      <c r="Q535">
        <v>3.8</v>
      </c>
      <c r="R535">
        <v>1.65</v>
      </c>
      <c r="S535">
        <v>12.62</v>
      </c>
      <c r="T535">
        <v>3.66</v>
      </c>
    </row>
    <row r="536" spans="1:20" x14ac:dyDescent="0.3">
      <c r="A536" s="2">
        <v>45782</v>
      </c>
      <c r="B536" t="s">
        <v>20</v>
      </c>
      <c r="C536" t="s">
        <v>543</v>
      </c>
      <c r="D536" t="s">
        <v>655</v>
      </c>
      <c r="E536" t="s">
        <v>656</v>
      </c>
      <c r="F536">
        <v>112.85</v>
      </c>
      <c r="G536">
        <v>22640</v>
      </c>
      <c r="H536">
        <v>324</v>
      </c>
      <c r="I536">
        <v>49</v>
      </c>
      <c r="J536">
        <v>35</v>
      </c>
      <c r="K536">
        <v>5037.3</v>
      </c>
      <c r="L536" t="s">
        <v>673</v>
      </c>
      <c r="M536" t="s">
        <v>676</v>
      </c>
      <c r="N536" t="s">
        <v>682</v>
      </c>
      <c r="O536" t="s">
        <v>691</v>
      </c>
      <c r="P536" t="s">
        <v>696</v>
      </c>
      <c r="Q536">
        <v>1.43</v>
      </c>
      <c r="R536">
        <v>10.8</v>
      </c>
      <c r="S536">
        <v>2.2999999999999998</v>
      </c>
      <c r="T536">
        <v>44.64</v>
      </c>
    </row>
    <row r="537" spans="1:20" x14ac:dyDescent="0.3">
      <c r="A537" s="2">
        <v>45831</v>
      </c>
      <c r="B537" t="s">
        <v>23</v>
      </c>
      <c r="C537" t="s">
        <v>208</v>
      </c>
      <c r="D537" t="s">
        <v>654</v>
      </c>
      <c r="E537" t="s">
        <v>658</v>
      </c>
      <c r="F537">
        <v>255.42</v>
      </c>
      <c r="G537">
        <v>14616</v>
      </c>
      <c r="H537">
        <v>567</v>
      </c>
      <c r="I537">
        <v>25</v>
      </c>
      <c r="J537">
        <v>23</v>
      </c>
      <c r="K537">
        <v>2676.54</v>
      </c>
      <c r="L537" t="s">
        <v>673</v>
      </c>
      <c r="M537" t="s">
        <v>678</v>
      </c>
      <c r="N537" t="s">
        <v>683</v>
      </c>
      <c r="O537" t="s">
        <v>686</v>
      </c>
      <c r="P537" t="s">
        <v>699</v>
      </c>
      <c r="Q537">
        <v>3.88</v>
      </c>
      <c r="R537">
        <v>4.0599999999999996</v>
      </c>
      <c r="S537">
        <v>10.220000000000001</v>
      </c>
      <c r="T537">
        <v>10.48</v>
      </c>
    </row>
    <row r="538" spans="1:20" x14ac:dyDescent="0.3">
      <c r="A538" s="2">
        <v>45788</v>
      </c>
      <c r="B538" t="s">
        <v>23</v>
      </c>
      <c r="C538" t="s">
        <v>544</v>
      </c>
      <c r="D538" t="s">
        <v>654</v>
      </c>
      <c r="E538" t="s">
        <v>663</v>
      </c>
      <c r="F538">
        <v>262.45</v>
      </c>
      <c r="G538">
        <v>8930</v>
      </c>
      <c r="H538">
        <v>361</v>
      </c>
      <c r="I538">
        <v>28</v>
      </c>
      <c r="J538">
        <v>3</v>
      </c>
      <c r="K538">
        <v>172.91</v>
      </c>
      <c r="L538" t="s">
        <v>675</v>
      </c>
      <c r="M538" t="s">
        <v>680</v>
      </c>
      <c r="N538" t="s">
        <v>682</v>
      </c>
      <c r="O538" t="s">
        <v>686</v>
      </c>
      <c r="P538" t="s">
        <v>696</v>
      </c>
      <c r="Q538">
        <v>4.04</v>
      </c>
      <c r="R538">
        <v>0.83</v>
      </c>
      <c r="S538">
        <v>9.3699999999999992</v>
      </c>
      <c r="T538">
        <v>0.66</v>
      </c>
    </row>
    <row r="539" spans="1:20" x14ac:dyDescent="0.3">
      <c r="A539" s="2">
        <v>45816</v>
      </c>
      <c r="B539" t="s">
        <v>23</v>
      </c>
      <c r="C539" t="s">
        <v>545</v>
      </c>
      <c r="D539" t="s">
        <v>655</v>
      </c>
      <c r="E539" t="s">
        <v>659</v>
      </c>
      <c r="F539">
        <v>46.76</v>
      </c>
      <c r="G539">
        <v>13183</v>
      </c>
      <c r="H539">
        <v>282</v>
      </c>
      <c r="I539">
        <v>50</v>
      </c>
      <c r="J539">
        <v>12</v>
      </c>
      <c r="K539">
        <v>837.85</v>
      </c>
      <c r="L539" t="s">
        <v>673</v>
      </c>
      <c r="M539" t="s">
        <v>679</v>
      </c>
      <c r="N539" t="s">
        <v>682</v>
      </c>
      <c r="O539" t="s">
        <v>690</v>
      </c>
      <c r="P539" t="s">
        <v>699</v>
      </c>
      <c r="Q539">
        <v>2.14</v>
      </c>
      <c r="R539">
        <v>4.26</v>
      </c>
      <c r="S539">
        <v>0.94</v>
      </c>
      <c r="T539">
        <v>17.920000000000002</v>
      </c>
    </row>
    <row r="540" spans="1:20" x14ac:dyDescent="0.3">
      <c r="A540" s="2">
        <v>45835</v>
      </c>
      <c r="B540" t="s">
        <v>20</v>
      </c>
      <c r="C540" t="s">
        <v>546</v>
      </c>
      <c r="D540" t="s">
        <v>654</v>
      </c>
      <c r="E540" t="s">
        <v>658</v>
      </c>
      <c r="F540">
        <v>232.73</v>
      </c>
      <c r="G540">
        <v>5684</v>
      </c>
      <c r="H540">
        <v>293</v>
      </c>
      <c r="I540">
        <v>45</v>
      </c>
      <c r="J540">
        <v>23</v>
      </c>
      <c r="K540">
        <v>1684.37</v>
      </c>
      <c r="L540" t="s">
        <v>671</v>
      </c>
      <c r="M540" t="s">
        <v>678</v>
      </c>
      <c r="N540" t="s">
        <v>681</v>
      </c>
      <c r="O540" t="s">
        <v>689</v>
      </c>
      <c r="P540" t="s">
        <v>697</v>
      </c>
      <c r="Q540">
        <v>5.15</v>
      </c>
      <c r="R540">
        <v>7.85</v>
      </c>
      <c r="S540">
        <v>5.17</v>
      </c>
      <c r="T540">
        <v>7.24</v>
      </c>
    </row>
    <row r="541" spans="1:20" x14ac:dyDescent="0.3">
      <c r="A541" s="2">
        <v>45820</v>
      </c>
      <c r="B541" t="s">
        <v>24</v>
      </c>
      <c r="C541" t="s">
        <v>547</v>
      </c>
      <c r="D541" t="s">
        <v>655</v>
      </c>
      <c r="E541" t="s">
        <v>667</v>
      </c>
      <c r="F541">
        <v>248.36</v>
      </c>
      <c r="G541">
        <v>24555</v>
      </c>
      <c r="H541">
        <v>416</v>
      </c>
      <c r="I541">
        <v>17</v>
      </c>
      <c r="J541">
        <v>6</v>
      </c>
      <c r="K541">
        <v>243.97</v>
      </c>
      <c r="L541" t="s">
        <v>672</v>
      </c>
      <c r="M541" t="s">
        <v>677</v>
      </c>
      <c r="N541" t="s">
        <v>681</v>
      </c>
      <c r="O541" t="s">
        <v>686</v>
      </c>
      <c r="P541" t="s">
        <v>695</v>
      </c>
      <c r="Q541">
        <v>1.69</v>
      </c>
      <c r="R541">
        <v>1.44</v>
      </c>
      <c r="S541">
        <v>14.61</v>
      </c>
      <c r="T541">
        <v>0.98</v>
      </c>
    </row>
    <row r="542" spans="1:20" x14ac:dyDescent="0.3">
      <c r="A542" s="2">
        <v>45756</v>
      </c>
      <c r="B542" t="s">
        <v>24</v>
      </c>
      <c r="C542" t="s">
        <v>548</v>
      </c>
      <c r="D542" t="s">
        <v>654</v>
      </c>
      <c r="E542" t="s">
        <v>664</v>
      </c>
      <c r="F542">
        <v>63.59</v>
      </c>
      <c r="G542">
        <v>12871</v>
      </c>
      <c r="H542">
        <v>906</v>
      </c>
      <c r="I542">
        <v>27</v>
      </c>
      <c r="J542">
        <v>25</v>
      </c>
      <c r="K542">
        <v>1685.64</v>
      </c>
      <c r="L542" t="s">
        <v>671</v>
      </c>
      <c r="M542" t="s">
        <v>678</v>
      </c>
      <c r="N542" t="s">
        <v>684</v>
      </c>
      <c r="O542" t="s">
        <v>687</v>
      </c>
      <c r="P542" t="s">
        <v>698</v>
      </c>
      <c r="Q542">
        <v>7.04</v>
      </c>
      <c r="R542">
        <v>2.76</v>
      </c>
      <c r="S542">
        <v>2.36</v>
      </c>
      <c r="T542">
        <v>26.51</v>
      </c>
    </row>
    <row r="543" spans="1:20" x14ac:dyDescent="0.3">
      <c r="A543" s="2">
        <v>45830</v>
      </c>
      <c r="B543" t="s">
        <v>22</v>
      </c>
      <c r="C543" t="s">
        <v>549</v>
      </c>
      <c r="D543" t="s">
        <v>655</v>
      </c>
      <c r="E543" t="s">
        <v>668</v>
      </c>
      <c r="F543">
        <v>59.78</v>
      </c>
      <c r="G543">
        <v>13639</v>
      </c>
      <c r="H543">
        <v>422</v>
      </c>
      <c r="I543">
        <v>42</v>
      </c>
      <c r="J543">
        <v>9</v>
      </c>
      <c r="K543">
        <v>1433.25</v>
      </c>
      <c r="L543" t="s">
        <v>675</v>
      </c>
      <c r="M543" t="s">
        <v>680</v>
      </c>
      <c r="N543" t="s">
        <v>681</v>
      </c>
      <c r="O543" t="s">
        <v>685</v>
      </c>
      <c r="P543" t="s">
        <v>697</v>
      </c>
      <c r="Q543">
        <v>3.09</v>
      </c>
      <c r="R543">
        <v>2.13</v>
      </c>
      <c r="S543">
        <v>1.42</v>
      </c>
      <c r="T543">
        <v>23.98</v>
      </c>
    </row>
    <row r="544" spans="1:20" x14ac:dyDescent="0.3">
      <c r="A544" s="2">
        <v>45810</v>
      </c>
      <c r="B544" t="s">
        <v>20</v>
      </c>
      <c r="C544" t="s">
        <v>550</v>
      </c>
      <c r="D544" t="s">
        <v>655</v>
      </c>
      <c r="E544" t="s">
        <v>659</v>
      </c>
      <c r="F544">
        <v>130.62</v>
      </c>
      <c r="G544">
        <v>16024</v>
      </c>
      <c r="H544">
        <v>294</v>
      </c>
      <c r="I544">
        <v>28</v>
      </c>
      <c r="J544">
        <v>24</v>
      </c>
      <c r="K544">
        <v>3495.22</v>
      </c>
      <c r="L544" t="s">
        <v>672</v>
      </c>
      <c r="M544" t="s">
        <v>679</v>
      </c>
      <c r="N544" t="s">
        <v>681</v>
      </c>
      <c r="O544" t="s">
        <v>686</v>
      </c>
      <c r="P544" t="s">
        <v>698</v>
      </c>
      <c r="Q544">
        <v>1.83</v>
      </c>
      <c r="R544">
        <v>8.16</v>
      </c>
      <c r="S544">
        <v>4.67</v>
      </c>
      <c r="T544">
        <v>26.76</v>
      </c>
    </row>
    <row r="545" spans="1:20" x14ac:dyDescent="0.3">
      <c r="A545" s="2">
        <v>45767</v>
      </c>
      <c r="B545" t="s">
        <v>24</v>
      </c>
      <c r="C545" t="s">
        <v>551</v>
      </c>
      <c r="D545" t="s">
        <v>654</v>
      </c>
      <c r="E545" t="s">
        <v>663</v>
      </c>
      <c r="F545">
        <v>21.82</v>
      </c>
      <c r="G545">
        <v>11794</v>
      </c>
      <c r="H545">
        <v>526</v>
      </c>
      <c r="I545">
        <v>28</v>
      </c>
      <c r="J545">
        <v>6</v>
      </c>
      <c r="K545">
        <v>197.18</v>
      </c>
      <c r="L545" t="s">
        <v>673</v>
      </c>
      <c r="M545" t="s">
        <v>680</v>
      </c>
      <c r="N545" t="s">
        <v>684</v>
      </c>
      <c r="O545" t="s">
        <v>693</v>
      </c>
      <c r="P545" t="s">
        <v>698</v>
      </c>
      <c r="Q545">
        <v>4.46</v>
      </c>
      <c r="R545">
        <v>1.1399999999999999</v>
      </c>
      <c r="S545">
        <v>0.78</v>
      </c>
      <c r="T545">
        <v>9.0399999999999991</v>
      </c>
    </row>
    <row r="546" spans="1:20" x14ac:dyDescent="0.3">
      <c r="A546" s="2">
        <v>45752</v>
      </c>
      <c r="B546" t="s">
        <v>21</v>
      </c>
      <c r="C546" t="s">
        <v>552</v>
      </c>
      <c r="D546" t="s">
        <v>654</v>
      </c>
      <c r="E546" t="s">
        <v>664</v>
      </c>
      <c r="F546">
        <v>284.20999999999998</v>
      </c>
      <c r="G546">
        <v>19366</v>
      </c>
      <c r="H546">
        <v>1631</v>
      </c>
      <c r="I546">
        <v>44</v>
      </c>
      <c r="J546">
        <v>44</v>
      </c>
      <c r="K546">
        <v>3140.57</v>
      </c>
      <c r="L546" t="s">
        <v>671</v>
      </c>
      <c r="M546" t="s">
        <v>678</v>
      </c>
      <c r="N546" t="s">
        <v>681</v>
      </c>
      <c r="O546" t="s">
        <v>685</v>
      </c>
      <c r="P546" t="s">
        <v>697</v>
      </c>
      <c r="Q546">
        <v>8.42</v>
      </c>
      <c r="R546">
        <v>2.7</v>
      </c>
      <c r="S546">
        <v>6.46</v>
      </c>
      <c r="T546">
        <v>11.05</v>
      </c>
    </row>
    <row r="547" spans="1:20" x14ac:dyDescent="0.3">
      <c r="A547" s="2">
        <v>45763</v>
      </c>
      <c r="B547" t="s">
        <v>24</v>
      </c>
      <c r="C547" t="s">
        <v>553</v>
      </c>
      <c r="D547" t="s">
        <v>654</v>
      </c>
      <c r="E547" t="s">
        <v>667</v>
      </c>
      <c r="F547">
        <v>187.81</v>
      </c>
      <c r="G547">
        <v>22754</v>
      </c>
      <c r="H547">
        <v>995</v>
      </c>
      <c r="I547">
        <v>37</v>
      </c>
      <c r="J547">
        <v>24</v>
      </c>
      <c r="K547">
        <v>2187.6799999999998</v>
      </c>
      <c r="L547" t="s">
        <v>675</v>
      </c>
      <c r="M547" t="s">
        <v>677</v>
      </c>
      <c r="N547" t="s">
        <v>683</v>
      </c>
      <c r="O547" t="s">
        <v>688</v>
      </c>
      <c r="P547" t="s">
        <v>697</v>
      </c>
      <c r="Q547">
        <v>4.37</v>
      </c>
      <c r="R547">
        <v>2.41</v>
      </c>
      <c r="S547">
        <v>5.08</v>
      </c>
      <c r="T547">
        <v>11.65</v>
      </c>
    </row>
    <row r="548" spans="1:20" x14ac:dyDescent="0.3">
      <c r="A548" s="2">
        <v>45808</v>
      </c>
      <c r="B548" t="s">
        <v>24</v>
      </c>
      <c r="C548" t="s">
        <v>554</v>
      </c>
      <c r="D548" t="s">
        <v>654</v>
      </c>
      <c r="E548" t="s">
        <v>659</v>
      </c>
      <c r="F548">
        <v>248.55</v>
      </c>
      <c r="G548">
        <v>8223</v>
      </c>
      <c r="H548">
        <v>615</v>
      </c>
      <c r="I548">
        <v>31</v>
      </c>
      <c r="J548">
        <v>25</v>
      </c>
      <c r="K548">
        <v>1954.39</v>
      </c>
      <c r="L548" t="s">
        <v>672</v>
      </c>
      <c r="M548" t="s">
        <v>679</v>
      </c>
      <c r="N548" t="s">
        <v>683</v>
      </c>
      <c r="O548" t="s">
        <v>694</v>
      </c>
      <c r="P548" t="s">
        <v>696</v>
      </c>
      <c r="Q548">
        <v>7.48</v>
      </c>
      <c r="R548">
        <v>4.07</v>
      </c>
      <c r="S548">
        <v>8.02</v>
      </c>
      <c r="T548">
        <v>7.86</v>
      </c>
    </row>
    <row r="549" spans="1:20" x14ac:dyDescent="0.3">
      <c r="A549" s="2">
        <v>45836</v>
      </c>
      <c r="B549" t="s">
        <v>24</v>
      </c>
      <c r="C549" t="s">
        <v>555</v>
      </c>
      <c r="D549" t="s">
        <v>654</v>
      </c>
      <c r="E549" t="s">
        <v>669</v>
      </c>
      <c r="F549">
        <v>177.45</v>
      </c>
      <c r="G549">
        <v>22266</v>
      </c>
      <c r="H549">
        <v>689</v>
      </c>
      <c r="I549">
        <v>22</v>
      </c>
      <c r="J549">
        <v>16</v>
      </c>
      <c r="K549">
        <v>2040.66</v>
      </c>
      <c r="L549" t="s">
        <v>673</v>
      </c>
      <c r="M549" t="s">
        <v>676</v>
      </c>
      <c r="N549" t="s">
        <v>684</v>
      </c>
      <c r="O549" t="s">
        <v>687</v>
      </c>
      <c r="P549" t="s">
        <v>699</v>
      </c>
      <c r="Q549">
        <v>3.09</v>
      </c>
      <c r="R549">
        <v>2.3199999999999998</v>
      </c>
      <c r="S549">
        <v>8.07</v>
      </c>
      <c r="T549">
        <v>11.5</v>
      </c>
    </row>
    <row r="550" spans="1:20" x14ac:dyDescent="0.3">
      <c r="A550" s="2">
        <v>45765</v>
      </c>
      <c r="B550" t="s">
        <v>21</v>
      </c>
      <c r="C550" t="s">
        <v>556</v>
      </c>
      <c r="D550" t="s">
        <v>655</v>
      </c>
      <c r="E550" t="s">
        <v>658</v>
      </c>
      <c r="F550">
        <v>48.18</v>
      </c>
      <c r="G550">
        <v>13030</v>
      </c>
      <c r="H550">
        <v>1182</v>
      </c>
      <c r="I550">
        <v>24</v>
      </c>
      <c r="J550">
        <v>3</v>
      </c>
      <c r="K550">
        <v>411.02</v>
      </c>
      <c r="L550" t="s">
        <v>671</v>
      </c>
      <c r="M550" t="s">
        <v>678</v>
      </c>
      <c r="N550" t="s">
        <v>683</v>
      </c>
      <c r="O550" t="s">
        <v>685</v>
      </c>
      <c r="P550" t="s">
        <v>698</v>
      </c>
      <c r="Q550">
        <v>9.07</v>
      </c>
      <c r="R550">
        <v>0.25</v>
      </c>
      <c r="S550">
        <v>2.0099999999999998</v>
      </c>
      <c r="T550">
        <v>8.5299999999999994</v>
      </c>
    </row>
    <row r="551" spans="1:20" x14ac:dyDescent="0.3">
      <c r="A551" s="2">
        <v>45760</v>
      </c>
      <c r="B551" t="s">
        <v>21</v>
      </c>
      <c r="C551" t="s">
        <v>557</v>
      </c>
      <c r="D551" t="s">
        <v>655</v>
      </c>
      <c r="E551" t="s">
        <v>669</v>
      </c>
      <c r="F551">
        <v>87.69</v>
      </c>
      <c r="G551">
        <v>19769</v>
      </c>
      <c r="H551">
        <v>644</v>
      </c>
      <c r="I551">
        <v>38</v>
      </c>
      <c r="J551">
        <v>30</v>
      </c>
      <c r="K551">
        <v>2218.37</v>
      </c>
      <c r="L551" t="s">
        <v>674</v>
      </c>
      <c r="M551" t="s">
        <v>676</v>
      </c>
      <c r="N551" t="s">
        <v>681</v>
      </c>
      <c r="O551" t="s">
        <v>687</v>
      </c>
      <c r="P551" t="s">
        <v>697</v>
      </c>
      <c r="Q551">
        <v>3.26</v>
      </c>
      <c r="R551">
        <v>4.66</v>
      </c>
      <c r="S551">
        <v>2.31</v>
      </c>
      <c r="T551">
        <v>25.3</v>
      </c>
    </row>
    <row r="552" spans="1:20" x14ac:dyDescent="0.3">
      <c r="A552" s="2">
        <v>45770</v>
      </c>
      <c r="B552" t="s">
        <v>21</v>
      </c>
      <c r="C552" t="s">
        <v>558</v>
      </c>
      <c r="D552" t="s">
        <v>654</v>
      </c>
      <c r="E552" t="s">
        <v>659</v>
      </c>
      <c r="F552">
        <v>225.59</v>
      </c>
      <c r="G552">
        <v>8097</v>
      </c>
      <c r="H552">
        <v>347</v>
      </c>
      <c r="I552">
        <v>47</v>
      </c>
      <c r="J552">
        <v>14</v>
      </c>
      <c r="K552">
        <v>500.04</v>
      </c>
      <c r="L552" t="s">
        <v>672</v>
      </c>
      <c r="M552" t="s">
        <v>679</v>
      </c>
      <c r="N552" t="s">
        <v>681</v>
      </c>
      <c r="O552" t="s">
        <v>691</v>
      </c>
      <c r="P552" t="s">
        <v>698</v>
      </c>
      <c r="Q552">
        <v>4.29</v>
      </c>
      <c r="R552">
        <v>4.03</v>
      </c>
      <c r="S552">
        <v>4.8</v>
      </c>
      <c r="T552">
        <v>2.2200000000000002</v>
      </c>
    </row>
    <row r="553" spans="1:20" x14ac:dyDescent="0.3">
      <c r="A553" s="2">
        <v>45811</v>
      </c>
      <c r="B553" t="s">
        <v>23</v>
      </c>
      <c r="C553" t="s">
        <v>559</v>
      </c>
      <c r="D553" t="s">
        <v>655</v>
      </c>
      <c r="E553" t="s">
        <v>668</v>
      </c>
      <c r="F553">
        <v>125.51</v>
      </c>
      <c r="G553">
        <v>26107</v>
      </c>
      <c r="H553">
        <v>1020</v>
      </c>
      <c r="I553">
        <v>19</v>
      </c>
      <c r="J553">
        <v>0</v>
      </c>
      <c r="K553">
        <v>0</v>
      </c>
      <c r="L553" t="s">
        <v>673</v>
      </c>
      <c r="M553" t="s">
        <v>680</v>
      </c>
      <c r="N553" t="s">
        <v>683</v>
      </c>
      <c r="O553" t="s">
        <v>688</v>
      </c>
      <c r="P553" t="s">
        <v>695</v>
      </c>
      <c r="Q553">
        <v>3.91</v>
      </c>
      <c r="R553">
        <v>0</v>
      </c>
      <c r="S553">
        <v>6.61</v>
      </c>
      <c r="T553">
        <v>0</v>
      </c>
    </row>
    <row r="554" spans="1:20" x14ac:dyDescent="0.3">
      <c r="A554" s="2">
        <v>45786</v>
      </c>
      <c r="B554" t="s">
        <v>21</v>
      </c>
      <c r="C554" t="s">
        <v>560</v>
      </c>
      <c r="D554" t="s">
        <v>654</v>
      </c>
      <c r="E554" t="s">
        <v>656</v>
      </c>
      <c r="F554">
        <v>95.1</v>
      </c>
      <c r="G554">
        <v>21074</v>
      </c>
      <c r="H554">
        <v>1110</v>
      </c>
      <c r="I554">
        <v>37</v>
      </c>
      <c r="J554">
        <v>26</v>
      </c>
      <c r="K554">
        <v>1614.48</v>
      </c>
      <c r="L554" t="s">
        <v>672</v>
      </c>
      <c r="M554" t="s">
        <v>676</v>
      </c>
      <c r="N554" t="s">
        <v>683</v>
      </c>
      <c r="O554" t="s">
        <v>686</v>
      </c>
      <c r="P554" t="s">
        <v>695</v>
      </c>
      <c r="Q554">
        <v>5.27</v>
      </c>
      <c r="R554">
        <v>2.34</v>
      </c>
      <c r="S554">
        <v>2.57</v>
      </c>
      <c r="T554">
        <v>16.98</v>
      </c>
    </row>
    <row r="555" spans="1:20" x14ac:dyDescent="0.3">
      <c r="A555" s="2">
        <v>45759</v>
      </c>
      <c r="B555" t="s">
        <v>24</v>
      </c>
      <c r="C555" t="s">
        <v>561</v>
      </c>
      <c r="D555" t="s">
        <v>655</v>
      </c>
      <c r="E555" t="s">
        <v>664</v>
      </c>
      <c r="F555">
        <v>60.57</v>
      </c>
      <c r="G555">
        <v>10011</v>
      </c>
      <c r="H555">
        <v>172</v>
      </c>
      <c r="I555">
        <v>23</v>
      </c>
      <c r="J555">
        <v>7</v>
      </c>
      <c r="K555">
        <v>637.47</v>
      </c>
      <c r="L555" t="s">
        <v>672</v>
      </c>
      <c r="M555" t="s">
        <v>678</v>
      </c>
      <c r="N555" t="s">
        <v>681</v>
      </c>
      <c r="O555" t="s">
        <v>690</v>
      </c>
      <c r="P555" t="s">
        <v>699</v>
      </c>
      <c r="Q555">
        <v>1.72</v>
      </c>
      <c r="R555">
        <v>4.07</v>
      </c>
      <c r="S555">
        <v>2.63</v>
      </c>
      <c r="T555">
        <v>10.52</v>
      </c>
    </row>
    <row r="556" spans="1:20" x14ac:dyDescent="0.3">
      <c r="A556" s="2">
        <v>45828</v>
      </c>
      <c r="B556" t="s">
        <v>23</v>
      </c>
      <c r="C556" t="s">
        <v>562</v>
      </c>
      <c r="D556" t="s">
        <v>655</v>
      </c>
      <c r="E556" t="s">
        <v>664</v>
      </c>
      <c r="F556">
        <v>178.76</v>
      </c>
      <c r="G556">
        <v>29058</v>
      </c>
      <c r="H556">
        <v>679</v>
      </c>
      <c r="I556">
        <v>43</v>
      </c>
      <c r="J556">
        <v>40</v>
      </c>
      <c r="K556">
        <v>7201.57</v>
      </c>
      <c r="L556" t="s">
        <v>673</v>
      </c>
      <c r="M556" t="s">
        <v>678</v>
      </c>
      <c r="N556" t="s">
        <v>683</v>
      </c>
      <c r="O556" t="s">
        <v>688</v>
      </c>
      <c r="P556" t="s">
        <v>698</v>
      </c>
      <c r="Q556">
        <v>2.34</v>
      </c>
      <c r="R556">
        <v>5.89</v>
      </c>
      <c r="S556">
        <v>4.16</v>
      </c>
      <c r="T556">
        <v>40.29</v>
      </c>
    </row>
    <row r="557" spans="1:20" x14ac:dyDescent="0.3">
      <c r="A557" s="2">
        <v>45749</v>
      </c>
      <c r="B557" t="s">
        <v>21</v>
      </c>
      <c r="C557" t="s">
        <v>563</v>
      </c>
      <c r="D557" t="s">
        <v>654</v>
      </c>
      <c r="E557" t="s">
        <v>665</v>
      </c>
      <c r="F557">
        <v>120.06</v>
      </c>
      <c r="G557">
        <v>24335</v>
      </c>
      <c r="H557">
        <v>2173</v>
      </c>
      <c r="I557">
        <v>33</v>
      </c>
      <c r="J557">
        <v>7</v>
      </c>
      <c r="K557">
        <v>457.21</v>
      </c>
      <c r="L557" t="s">
        <v>671</v>
      </c>
      <c r="M557" t="s">
        <v>680</v>
      </c>
      <c r="N557" t="s">
        <v>682</v>
      </c>
      <c r="O557" t="s">
        <v>687</v>
      </c>
      <c r="P557" t="s">
        <v>696</v>
      </c>
      <c r="Q557">
        <v>8.93</v>
      </c>
      <c r="R557">
        <v>0.32</v>
      </c>
      <c r="S557">
        <v>3.64</v>
      </c>
      <c r="T557">
        <v>3.81</v>
      </c>
    </row>
    <row r="558" spans="1:20" x14ac:dyDescent="0.3">
      <c r="A558" s="2">
        <v>45784</v>
      </c>
      <c r="B558" t="s">
        <v>23</v>
      </c>
      <c r="C558" t="s">
        <v>124</v>
      </c>
      <c r="D558" t="s">
        <v>654</v>
      </c>
      <c r="E558" t="s">
        <v>668</v>
      </c>
      <c r="F558">
        <v>28.91</v>
      </c>
      <c r="G558">
        <v>18371</v>
      </c>
      <c r="H558">
        <v>879</v>
      </c>
      <c r="I558">
        <v>10</v>
      </c>
      <c r="J558">
        <v>10</v>
      </c>
      <c r="K558">
        <v>676.64</v>
      </c>
      <c r="L558" t="s">
        <v>671</v>
      </c>
      <c r="M558" t="s">
        <v>680</v>
      </c>
      <c r="N558" t="s">
        <v>681</v>
      </c>
      <c r="O558" t="s">
        <v>687</v>
      </c>
      <c r="P558" t="s">
        <v>697</v>
      </c>
      <c r="Q558">
        <v>4.78</v>
      </c>
      <c r="R558">
        <v>1.1399999999999999</v>
      </c>
      <c r="S558">
        <v>2.89</v>
      </c>
      <c r="T558">
        <v>23.41</v>
      </c>
    </row>
    <row r="559" spans="1:20" x14ac:dyDescent="0.3">
      <c r="A559" s="2">
        <v>45829</v>
      </c>
      <c r="B559" t="s">
        <v>21</v>
      </c>
      <c r="C559" t="s">
        <v>564</v>
      </c>
      <c r="D559" t="s">
        <v>655</v>
      </c>
      <c r="E559" t="s">
        <v>663</v>
      </c>
      <c r="F559">
        <v>121.8</v>
      </c>
      <c r="G559">
        <v>16162</v>
      </c>
      <c r="H559">
        <v>1315</v>
      </c>
      <c r="I559">
        <v>40</v>
      </c>
      <c r="J559">
        <v>26</v>
      </c>
      <c r="K559">
        <v>4409.3500000000004</v>
      </c>
      <c r="L559" t="s">
        <v>672</v>
      </c>
      <c r="M559" t="s">
        <v>680</v>
      </c>
      <c r="N559" t="s">
        <v>682</v>
      </c>
      <c r="O559" t="s">
        <v>693</v>
      </c>
      <c r="P559" t="s">
        <v>698</v>
      </c>
      <c r="Q559">
        <v>8.14</v>
      </c>
      <c r="R559">
        <v>1.98</v>
      </c>
      <c r="S559">
        <v>3.04</v>
      </c>
      <c r="T559">
        <v>36.200000000000003</v>
      </c>
    </row>
    <row r="560" spans="1:20" x14ac:dyDescent="0.3">
      <c r="A560" s="2">
        <v>45819</v>
      </c>
      <c r="B560" t="s">
        <v>24</v>
      </c>
      <c r="C560" t="s">
        <v>565</v>
      </c>
      <c r="D560" t="s">
        <v>655</v>
      </c>
      <c r="E560" t="s">
        <v>658</v>
      </c>
      <c r="F560">
        <v>185.74</v>
      </c>
      <c r="G560">
        <v>16816</v>
      </c>
      <c r="H560">
        <v>1454</v>
      </c>
      <c r="I560">
        <v>24</v>
      </c>
      <c r="J560">
        <v>20</v>
      </c>
      <c r="K560">
        <v>1982.88</v>
      </c>
      <c r="L560" t="s">
        <v>674</v>
      </c>
      <c r="M560" t="s">
        <v>678</v>
      </c>
      <c r="N560" t="s">
        <v>681</v>
      </c>
      <c r="O560" t="s">
        <v>687</v>
      </c>
      <c r="P560" t="s">
        <v>695</v>
      </c>
      <c r="Q560">
        <v>8.65</v>
      </c>
      <c r="R560">
        <v>1.38</v>
      </c>
      <c r="S560">
        <v>7.74</v>
      </c>
      <c r="T560">
        <v>10.68</v>
      </c>
    </row>
    <row r="561" spans="1:20" x14ac:dyDescent="0.3">
      <c r="A561" s="2">
        <v>45785</v>
      </c>
      <c r="B561" t="s">
        <v>24</v>
      </c>
      <c r="C561" t="s">
        <v>566</v>
      </c>
      <c r="D561" t="s">
        <v>655</v>
      </c>
      <c r="E561" t="s">
        <v>662</v>
      </c>
      <c r="F561">
        <v>176.69</v>
      </c>
      <c r="G561">
        <v>13426</v>
      </c>
      <c r="H561">
        <v>959</v>
      </c>
      <c r="I561">
        <v>35</v>
      </c>
      <c r="J561">
        <v>16</v>
      </c>
      <c r="K561">
        <v>1873.39</v>
      </c>
      <c r="L561" t="s">
        <v>673</v>
      </c>
      <c r="M561" t="s">
        <v>679</v>
      </c>
      <c r="N561" t="s">
        <v>681</v>
      </c>
      <c r="O561" t="s">
        <v>688</v>
      </c>
      <c r="P561" t="s">
        <v>698</v>
      </c>
      <c r="Q561">
        <v>7.14</v>
      </c>
      <c r="R561">
        <v>1.67</v>
      </c>
      <c r="S561">
        <v>5.05</v>
      </c>
      <c r="T561">
        <v>10.6</v>
      </c>
    </row>
    <row r="562" spans="1:20" x14ac:dyDescent="0.3">
      <c r="A562" s="2">
        <v>45762</v>
      </c>
      <c r="B562" t="s">
        <v>23</v>
      </c>
      <c r="C562" t="s">
        <v>567</v>
      </c>
      <c r="D562" t="s">
        <v>655</v>
      </c>
      <c r="E562" t="s">
        <v>662</v>
      </c>
      <c r="F562">
        <v>208.38</v>
      </c>
      <c r="G562">
        <v>29387</v>
      </c>
      <c r="H562">
        <v>513</v>
      </c>
      <c r="I562">
        <v>21</v>
      </c>
      <c r="J562">
        <v>16</v>
      </c>
      <c r="K562">
        <v>2837.17</v>
      </c>
      <c r="L562" t="s">
        <v>675</v>
      </c>
      <c r="M562" t="s">
        <v>679</v>
      </c>
      <c r="N562" t="s">
        <v>684</v>
      </c>
      <c r="O562" t="s">
        <v>692</v>
      </c>
      <c r="P562" t="s">
        <v>696</v>
      </c>
      <c r="Q562">
        <v>1.75</v>
      </c>
      <c r="R562">
        <v>3.12</v>
      </c>
      <c r="S562">
        <v>9.92</v>
      </c>
      <c r="T562">
        <v>13.62</v>
      </c>
    </row>
    <row r="563" spans="1:20" x14ac:dyDescent="0.3">
      <c r="A563" s="2">
        <v>45797</v>
      </c>
      <c r="B563" t="s">
        <v>22</v>
      </c>
      <c r="C563" t="s">
        <v>568</v>
      </c>
      <c r="D563" t="s">
        <v>655</v>
      </c>
      <c r="E563" t="s">
        <v>663</v>
      </c>
      <c r="F563">
        <v>21.12</v>
      </c>
      <c r="G563">
        <v>10756</v>
      </c>
      <c r="H563">
        <v>665</v>
      </c>
      <c r="I563">
        <v>26</v>
      </c>
      <c r="J563">
        <v>18</v>
      </c>
      <c r="K563">
        <v>2081.3200000000002</v>
      </c>
      <c r="L563" t="s">
        <v>673</v>
      </c>
      <c r="M563" t="s">
        <v>680</v>
      </c>
      <c r="N563" t="s">
        <v>681</v>
      </c>
      <c r="O563" t="s">
        <v>688</v>
      </c>
      <c r="P563" t="s">
        <v>698</v>
      </c>
      <c r="Q563">
        <v>6.18</v>
      </c>
      <c r="R563">
        <v>2.71</v>
      </c>
      <c r="S563">
        <v>0.81</v>
      </c>
      <c r="T563">
        <v>98.55</v>
      </c>
    </row>
    <row r="564" spans="1:20" x14ac:dyDescent="0.3">
      <c r="A564" s="2">
        <v>45757</v>
      </c>
      <c r="B564" t="s">
        <v>24</v>
      </c>
      <c r="C564" t="s">
        <v>569</v>
      </c>
      <c r="D564" t="s">
        <v>655</v>
      </c>
      <c r="E564" t="s">
        <v>658</v>
      </c>
      <c r="F564">
        <v>195.93</v>
      </c>
      <c r="G564">
        <v>20514</v>
      </c>
      <c r="H564">
        <v>324</v>
      </c>
      <c r="I564">
        <v>48</v>
      </c>
      <c r="J564">
        <v>24</v>
      </c>
      <c r="K564">
        <v>3496.83</v>
      </c>
      <c r="L564" t="s">
        <v>674</v>
      </c>
      <c r="M564" t="s">
        <v>678</v>
      </c>
      <c r="N564" t="s">
        <v>684</v>
      </c>
      <c r="O564" t="s">
        <v>687</v>
      </c>
      <c r="P564" t="s">
        <v>697</v>
      </c>
      <c r="Q564">
        <v>1.58</v>
      </c>
      <c r="R564">
        <v>7.41</v>
      </c>
      <c r="S564">
        <v>4.08</v>
      </c>
      <c r="T564">
        <v>17.850000000000001</v>
      </c>
    </row>
    <row r="565" spans="1:20" x14ac:dyDescent="0.3">
      <c r="A565" s="2">
        <v>45790</v>
      </c>
      <c r="B565" t="s">
        <v>24</v>
      </c>
      <c r="C565" t="s">
        <v>570</v>
      </c>
      <c r="D565" t="s">
        <v>655</v>
      </c>
      <c r="E565" t="s">
        <v>658</v>
      </c>
      <c r="F565">
        <v>56.97</v>
      </c>
      <c r="G565">
        <v>28164</v>
      </c>
      <c r="H565">
        <v>2637</v>
      </c>
      <c r="I565">
        <v>45</v>
      </c>
      <c r="J565">
        <v>20</v>
      </c>
      <c r="K565">
        <v>3264.67</v>
      </c>
      <c r="L565" t="s">
        <v>675</v>
      </c>
      <c r="M565" t="s">
        <v>678</v>
      </c>
      <c r="N565" t="s">
        <v>681</v>
      </c>
      <c r="O565" t="s">
        <v>691</v>
      </c>
      <c r="P565" t="s">
        <v>695</v>
      </c>
      <c r="Q565">
        <v>9.36</v>
      </c>
      <c r="R565">
        <v>0.76</v>
      </c>
      <c r="S565">
        <v>1.27</v>
      </c>
      <c r="T565">
        <v>57.31</v>
      </c>
    </row>
    <row r="566" spans="1:20" x14ac:dyDescent="0.3">
      <c r="A566" s="2">
        <v>45811</v>
      </c>
      <c r="B566" t="s">
        <v>24</v>
      </c>
      <c r="C566" t="s">
        <v>571</v>
      </c>
      <c r="D566" t="s">
        <v>655</v>
      </c>
      <c r="E566" t="s">
        <v>666</v>
      </c>
      <c r="F566">
        <v>109.93</v>
      </c>
      <c r="G566">
        <v>9361</v>
      </c>
      <c r="H566">
        <v>618</v>
      </c>
      <c r="I566">
        <v>11</v>
      </c>
      <c r="J566">
        <v>10</v>
      </c>
      <c r="K566">
        <v>406.03</v>
      </c>
      <c r="L566" t="s">
        <v>675</v>
      </c>
      <c r="M566" t="s">
        <v>676</v>
      </c>
      <c r="N566" t="s">
        <v>681</v>
      </c>
      <c r="O566" t="s">
        <v>691</v>
      </c>
      <c r="P566" t="s">
        <v>697</v>
      </c>
      <c r="Q566">
        <v>6.6</v>
      </c>
      <c r="R566">
        <v>1.62</v>
      </c>
      <c r="S566">
        <v>9.99</v>
      </c>
      <c r="T566">
        <v>3.69</v>
      </c>
    </row>
    <row r="567" spans="1:20" x14ac:dyDescent="0.3">
      <c r="A567" s="2">
        <v>45777</v>
      </c>
      <c r="B567" t="s">
        <v>24</v>
      </c>
      <c r="C567" t="s">
        <v>572</v>
      </c>
      <c r="D567" t="s">
        <v>655</v>
      </c>
      <c r="E567" t="s">
        <v>669</v>
      </c>
      <c r="F567">
        <v>203.4</v>
      </c>
      <c r="G567">
        <v>14442</v>
      </c>
      <c r="H567">
        <v>1270</v>
      </c>
      <c r="I567">
        <v>11</v>
      </c>
      <c r="J567">
        <v>1</v>
      </c>
      <c r="K567">
        <v>165.17</v>
      </c>
      <c r="L567" t="s">
        <v>671</v>
      </c>
      <c r="M567" t="s">
        <v>676</v>
      </c>
      <c r="N567" t="s">
        <v>683</v>
      </c>
      <c r="O567" t="s">
        <v>685</v>
      </c>
      <c r="P567" t="s">
        <v>699</v>
      </c>
      <c r="Q567">
        <v>8.7899999999999991</v>
      </c>
      <c r="R567">
        <v>0.08</v>
      </c>
      <c r="S567">
        <v>18.489999999999998</v>
      </c>
      <c r="T567">
        <v>0.81</v>
      </c>
    </row>
    <row r="568" spans="1:20" x14ac:dyDescent="0.3">
      <c r="A568" s="2">
        <v>45786</v>
      </c>
      <c r="B568" t="s">
        <v>20</v>
      </c>
      <c r="C568" t="s">
        <v>573</v>
      </c>
      <c r="D568" t="s">
        <v>654</v>
      </c>
      <c r="E568" t="s">
        <v>663</v>
      </c>
      <c r="F568">
        <v>172.48</v>
      </c>
      <c r="G568">
        <v>28387</v>
      </c>
      <c r="H568">
        <v>1567</v>
      </c>
      <c r="I568">
        <v>25</v>
      </c>
      <c r="J568">
        <v>1</v>
      </c>
      <c r="K568">
        <v>67.69</v>
      </c>
      <c r="L568" t="s">
        <v>671</v>
      </c>
      <c r="M568" t="s">
        <v>680</v>
      </c>
      <c r="N568" t="s">
        <v>683</v>
      </c>
      <c r="O568" t="s">
        <v>688</v>
      </c>
      <c r="P568" t="s">
        <v>699</v>
      </c>
      <c r="Q568">
        <v>5.52</v>
      </c>
      <c r="R568">
        <v>0.06</v>
      </c>
      <c r="S568">
        <v>6.9</v>
      </c>
      <c r="T568">
        <v>0.39</v>
      </c>
    </row>
    <row r="569" spans="1:20" x14ac:dyDescent="0.3">
      <c r="A569" s="2">
        <v>45756</v>
      </c>
      <c r="B569" t="s">
        <v>22</v>
      </c>
      <c r="C569" t="s">
        <v>574</v>
      </c>
      <c r="D569" t="s">
        <v>654</v>
      </c>
      <c r="E569" t="s">
        <v>670</v>
      </c>
      <c r="F569">
        <v>247.33</v>
      </c>
      <c r="G569">
        <v>9903</v>
      </c>
      <c r="H569">
        <v>215</v>
      </c>
      <c r="I569">
        <v>47</v>
      </c>
      <c r="J569">
        <v>40</v>
      </c>
      <c r="K569">
        <v>5767.23</v>
      </c>
      <c r="L569" t="s">
        <v>672</v>
      </c>
      <c r="M569" t="s">
        <v>679</v>
      </c>
      <c r="N569" t="s">
        <v>681</v>
      </c>
      <c r="O569" t="s">
        <v>688</v>
      </c>
      <c r="P569" t="s">
        <v>696</v>
      </c>
      <c r="Q569">
        <v>2.17</v>
      </c>
      <c r="R569">
        <v>18.600000000000001</v>
      </c>
      <c r="S569">
        <v>5.26</v>
      </c>
      <c r="T569">
        <v>23.32</v>
      </c>
    </row>
    <row r="570" spans="1:20" x14ac:dyDescent="0.3">
      <c r="A570" s="2">
        <v>45770</v>
      </c>
      <c r="B570" t="s">
        <v>24</v>
      </c>
      <c r="C570" t="s">
        <v>575</v>
      </c>
      <c r="D570" t="s">
        <v>654</v>
      </c>
      <c r="E570" t="s">
        <v>665</v>
      </c>
      <c r="F570">
        <v>63.92</v>
      </c>
      <c r="G570">
        <v>7842</v>
      </c>
      <c r="H570">
        <v>439</v>
      </c>
      <c r="I570">
        <v>45</v>
      </c>
      <c r="J570">
        <v>28</v>
      </c>
      <c r="K570">
        <v>1209.3599999999999</v>
      </c>
      <c r="L570" t="s">
        <v>671</v>
      </c>
      <c r="M570" t="s">
        <v>680</v>
      </c>
      <c r="N570" t="s">
        <v>684</v>
      </c>
      <c r="O570" t="s">
        <v>687</v>
      </c>
      <c r="P570" t="s">
        <v>696</v>
      </c>
      <c r="Q570">
        <v>5.6</v>
      </c>
      <c r="R570">
        <v>6.38</v>
      </c>
      <c r="S570">
        <v>1.42</v>
      </c>
      <c r="T570">
        <v>18.920000000000002</v>
      </c>
    </row>
    <row r="571" spans="1:20" x14ac:dyDescent="0.3">
      <c r="A571" s="2">
        <v>45835</v>
      </c>
      <c r="B571" t="s">
        <v>24</v>
      </c>
      <c r="C571" t="s">
        <v>576</v>
      </c>
      <c r="D571" t="s">
        <v>655</v>
      </c>
      <c r="E571" t="s">
        <v>668</v>
      </c>
      <c r="F571">
        <v>192.54</v>
      </c>
      <c r="G571">
        <v>4583</v>
      </c>
      <c r="H571">
        <v>97</v>
      </c>
      <c r="I571">
        <v>29</v>
      </c>
      <c r="J571">
        <v>28</v>
      </c>
      <c r="K571">
        <v>4246.51</v>
      </c>
      <c r="L571" t="s">
        <v>671</v>
      </c>
      <c r="M571" t="s">
        <v>680</v>
      </c>
      <c r="N571" t="s">
        <v>683</v>
      </c>
      <c r="O571" t="s">
        <v>685</v>
      </c>
      <c r="P571" t="s">
        <v>698</v>
      </c>
      <c r="Q571">
        <v>2.12</v>
      </c>
      <c r="R571">
        <v>28.87</v>
      </c>
      <c r="S571">
        <v>6.64</v>
      </c>
      <c r="T571">
        <v>22.06</v>
      </c>
    </row>
    <row r="572" spans="1:20" x14ac:dyDescent="0.3">
      <c r="A572" s="2">
        <v>45749</v>
      </c>
      <c r="B572" t="s">
        <v>21</v>
      </c>
      <c r="C572" t="s">
        <v>577</v>
      </c>
      <c r="D572" t="s">
        <v>655</v>
      </c>
      <c r="E572" t="s">
        <v>667</v>
      </c>
      <c r="F572">
        <v>161.93</v>
      </c>
      <c r="G572">
        <v>28322</v>
      </c>
      <c r="H572">
        <v>2529</v>
      </c>
      <c r="I572">
        <v>18</v>
      </c>
      <c r="J572">
        <v>16</v>
      </c>
      <c r="K572">
        <v>2732.73</v>
      </c>
      <c r="L572" t="s">
        <v>671</v>
      </c>
      <c r="M572" t="s">
        <v>677</v>
      </c>
      <c r="N572" t="s">
        <v>684</v>
      </c>
      <c r="O572" t="s">
        <v>692</v>
      </c>
      <c r="P572" t="s">
        <v>698</v>
      </c>
      <c r="Q572">
        <v>8.93</v>
      </c>
      <c r="R572">
        <v>0.63</v>
      </c>
      <c r="S572">
        <v>9</v>
      </c>
      <c r="T572">
        <v>16.88</v>
      </c>
    </row>
    <row r="573" spans="1:20" x14ac:dyDescent="0.3">
      <c r="A573" s="2">
        <v>45824</v>
      </c>
      <c r="B573" t="s">
        <v>20</v>
      </c>
      <c r="C573" t="s">
        <v>578</v>
      </c>
      <c r="D573" t="s">
        <v>655</v>
      </c>
      <c r="E573" t="s">
        <v>667</v>
      </c>
      <c r="F573">
        <v>91.29</v>
      </c>
      <c r="G573">
        <v>11760</v>
      </c>
      <c r="H573">
        <v>383</v>
      </c>
      <c r="I573">
        <v>37</v>
      </c>
      <c r="J573">
        <v>14</v>
      </c>
      <c r="K573">
        <v>866.72</v>
      </c>
      <c r="L573" t="s">
        <v>673</v>
      </c>
      <c r="M573" t="s">
        <v>677</v>
      </c>
      <c r="N573" t="s">
        <v>683</v>
      </c>
      <c r="O573" t="s">
        <v>688</v>
      </c>
      <c r="P573" t="s">
        <v>697</v>
      </c>
      <c r="Q573">
        <v>3.26</v>
      </c>
      <c r="R573">
        <v>3.66</v>
      </c>
      <c r="S573">
        <v>2.4700000000000002</v>
      </c>
      <c r="T573">
        <v>9.49</v>
      </c>
    </row>
    <row r="574" spans="1:20" x14ac:dyDescent="0.3">
      <c r="A574" s="2">
        <v>45818</v>
      </c>
      <c r="B574" t="s">
        <v>20</v>
      </c>
      <c r="C574" t="s">
        <v>579</v>
      </c>
      <c r="D574" t="s">
        <v>655</v>
      </c>
      <c r="E574" t="s">
        <v>667</v>
      </c>
      <c r="F574">
        <v>62.58</v>
      </c>
      <c r="G574">
        <v>24004</v>
      </c>
      <c r="H574">
        <v>2103</v>
      </c>
      <c r="I574">
        <v>24</v>
      </c>
      <c r="J574">
        <v>23</v>
      </c>
      <c r="K574">
        <v>1193.5999999999999</v>
      </c>
      <c r="L574" t="s">
        <v>672</v>
      </c>
      <c r="M574" t="s">
        <v>677</v>
      </c>
      <c r="N574" t="s">
        <v>681</v>
      </c>
      <c r="O574" t="s">
        <v>694</v>
      </c>
      <c r="P574" t="s">
        <v>697</v>
      </c>
      <c r="Q574">
        <v>8.76</v>
      </c>
      <c r="R574">
        <v>1.0900000000000001</v>
      </c>
      <c r="S574">
        <v>2.61</v>
      </c>
      <c r="T574">
        <v>19.07</v>
      </c>
    </row>
    <row r="575" spans="1:20" x14ac:dyDescent="0.3">
      <c r="A575" s="2">
        <v>45816</v>
      </c>
      <c r="B575" t="s">
        <v>24</v>
      </c>
      <c r="C575" t="s">
        <v>580</v>
      </c>
      <c r="D575" t="s">
        <v>654</v>
      </c>
      <c r="E575" t="s">
        <v>658</v>
      </c>
      <c r="F575">
        <v>132.63999999999999</v>
      </c>
      <c r="G575">
        <v>26930</v>
      </c>
      <c r="H575">
        <v>658</v>
      </c>
      <c r="I575">
        <v>26</v>
      </c>
      <c r="J575">
        <v>14</v>
      </c>
      <c r="K575">
        <v>2349.17</v>
      </c>
      <c r="L575" t="s">
        <v>674</v>
      </c>
      <c r="M575" t="s">
        <v>678</v>
      </c>
      <c r="N575" t="s">
        <v>683</v>
      </c>
      <c r="O575" t="s">
        <v>693</v>
      </c>
      <c r="P575" t="s">
        <v>697</v>
      </c>
      <c r="Q575">
        <v>2.44</v>
      </c>
      <c r="R575">
        <v>2.13</v>
      </c>
      <c r="S575">
        <v>5.0999999999999996</v>
      </c>
      <c r="T575">
        <v>17.71</v>
      </c>
    </row>
    <row r="576" spans="1:20" x14ac:dyDescent="0.3">
      <c r="A576" s="2">
        <v>45803</v>
      </c>
      <c r="B576" t="s">
        <v>23</v>
      </c>
      <c r="C576" t="s">
        <v>581</v>
      </c>
      <c r="D576" t="s">
        <v>654</v>
      </c>
      <c r="E576" t="s">
        <v>662</v>
      </c>
      <c r="F576">
        <v>154.66999999999999</v>
      </c>
      <c r="G576">
        <v>27895</v>
      </c>
      <c r="H576">
        <v>2317</v>
      </c>
      <c r="I576">
        <v>11</v>
      </c>
      <c r="J576">
        <v>9</v>
      </c>
      <c r="K576">
        <v>760.16</v>
      </c>
      <c r="L576" t="s">
        <v>673</v>
      </c>
      <c r="M576" t="s">
        <v>679</v>
      </c>
      <c r="N576" t="s">
        <v>682</v>
      </c>
      <c r="O576" t="s">
        <v>686</v>
      </c>
      <c r="P576" t="s">
        <v>698</v>
      </c>
      <c r="Q576">
        <v>8.31</v>
      </c>
      <c r="R576">
        <v>0.39</v>
      </c>
      <c r="S576">
        <v>14.06</v>
      </c>
      <c r="T576">
        <v>4.91</v>
      </c>
    </row>
    <row r="577" spans="1:20" x14ac:dyDescent="0.3">
      <c r="A577" s="2">
        <v>45759</v>
      </c>
      <c r="B577" t="s">
        <v>23</v>
      </c>
      <c r="C577" t="s">
        <v>582</v>
      </c>
      <c r="D577" t="s">
        <v>654</v>
      </c>
      <c r="E577" t="s">
        <v>662</v>
      </c>
      <c r="F577">
        <v>203.76</v>
      </c>
      <c r="G577">
        <v>8501</v>
      </c>
      <c r="H577">
        <v>464</v>
      </c>
      <c r="I577">
        <v>42</v>
      </c>
      <c r="J577">
        <v>17</v>
      </c>
      <c r="K577">
        <v>1177.75</v>
      </c>
      <c r="L577" t="s">
        <v>672</v>
      </c>
      <c r="M577" t="s">
        <v>679</v>
      </c>
      <c r="N577" t="s">
        <v>682</v>
      </c>
      <c r="O577" t="s">
        <v>693</v>
      </c>
      <c r="P577" t="s">
        <v>698</v>
      </c>
      <c r="Q577">
        <v>5.46</v>
      </c>
      <c r="R577">
        <v>3.66</v>
      </c>
      <c r="S577">
        <v>4.8499999999999996</v>
      </c>
      <c r="T577">
        <v>5.78</v>
      </c>
    </row>
    <row r="578" spans="1:20" x14ac:dyDescent="0.3">
      <c r="A578" s="2">
        <v>45773</v>
      </c>
      <c r="B578" t="s">
        <v>23</v>
      </c>
      <c r="C578" t="s">
        <v>583</v>
      </c>
      <c r="D578" t="s">
        <v>655</v>
      </c>
      <c r="E578" t="s">
        <v>670</v>
      </c>
      <c r="F578">
        <v>256.52</v>
      </c>
      <c r="G578">
        <v>17976</v>
      </c>
      <c r="H578">
        <v>1085</v>
      </c>
      <c r="I578">
        <v>17</v>
      </c>
      <c r="J578">
        <v>2</v>
      </c>
      <c r="K578">
        <v>284.14999999999998</v>
      </c>
      <c r="L578" t="s">
        <v>671</v>
      </c>
      <c r="M578" t="s">
        <v>679</v>
      </c>
      <c r="N578" t="s">
        <v>683</v>
      </c>
      <c r="O578" t="s">
        <v>690</v>
      </c>
      <c r="P578" t="s">
        <v>697</v>
      </c>
      <c r="Q578">
        <v>6.04</v>
      </c>
      <c r="R578">
        <v>0.18</v>
      </c>
      <c r="S578">
        <v>15.09</v>
      </c>
      <c r="T578">
        <v>1.1100000000000001</v>
      </c>
    </row>
    <row r="579" spans="1:20" x14ac:dyDescent="0.3">
      <c r="A579" s="2">
        <v>45769</v>
      </c>
      <c r="B579" t="s">
        <v>22</v>
      </c>
      <c r="C579" t="s">
        <v>584</v>
      </c>
      <c r="D579" t="s">
        <v>655</v>
      </c>
      <c r="E579" t="s">
        <v>660</v>
      </c>
      <c r="F579">
        <v>61.01</v>
      </c>
      <c r="G579">
        <v>24913</v>
      </c>
      <c r="H579">
        <v>566</v>
      </c>
      <c r="I579">
        <v>37</v>
      </c>
      <c r="J579">
        <v>18</v>
      </c>
      <c r="K579">
        <v>696.35</v>
      </c>
      <c r="L579" t="s">
        <v>675</v>
      </c>
      <c r="M579" t="s">
        <v>678</v>
      </c>
      <c r="N579" t="s">
        <v>681</v>
      </c>
      <c r="O579" t="s">
        <v>687</v>
      </c>
      <c r="P579" t="s">
        <v>699</v>
      </c>
      <c r="Q579">
        <v>2.27</v>
      </c>
      <c r="R579">
        <v>3.18</v>
      </c>
      <c r="S579">
        <v>1.65</v>
      </c>
      <c r="T579">
        <v>11.41</v>
      </c>
    </row>
    <row r="580" spans="1:20" x14ac:dyDescent="0.3">
      <c r="A580" s="2">
        <v>45804</v>
      </c>
      <c r="B580" t="s">
        <v>22</v>
      </c>
      <c r="C580" t="s">
        <v>585</v>
      </c>
      <c r="D580" t="s">
        <v>654</v>
      </c>
      <c r="E580" t="s">
        <v>667</v>
      </c>
      <c r="F580">
        <v>192.22</v>
      </c>
      <c r="G580">
        <v>9085</v>
      </c>
      <c r="H580">
        <v>563</v>
      </c>
      <c r="I580">
        <v>24</v>
      </c>
      <c r="J580">
        <v>21</v>
      </c>
      <c r="K580">
        <v>3721.26</v>
      </c>
      <c r="L580" t="s">
        <v>675</v>
      </c>
      <c r="M580" t="s">
        <v>677</v>
      </c>
      <c r="N580" t="s">
        <v>683</v>
      </c>
      <c r="O580" t="s">
        <v>685</v>
      </c>
      <c r="P580" t="s">
        <v>696</v>
      </c>
      <c r="Q580">
        <v>6.2</v>
      </c>
      <c r="R580">
        <v>3.73</v>
      </c>
      <c r="S580">
        <v>8.01</v>
      </c>
      <c r="T580">
        <v>19.36</v>
      </c>
    </row>
    <row r="581" spans="1:20" x14ac:dyDescent="0.3">
      <c r="A581" s="2">
        <v>45749</v>
      </c>
      <c r="B581" t="s">
        <v>21</v>
      </c>
      <c r="C581" t="s">
        <v>586</v>
      </c>
      <c r="D581" t="s">
        <v>654</v>
      </c>
      <c r="E581" t="s">
        <v>656</v>
      </c>
      <c r="F581">
        <v>204.33</v>
      </c>
      <c r="G581">
        <v>4885</v>
      </c>
      <c r="H581">
        <v>51</v>
      </c>
      <c r="I581">
        <v>13</v>
      </c>
      <c r="J581">
        <v>1</v>
      </c>
      <c r="K581">
        <v>133.49</v>
      </c>
      <c r="L581" t="s">
        <v>673</v>
      </c>
      <c r="M581" t="s">
        <v>676</v>
      </c>
      <c r="N581" t="s">
        <v>682</v>
      </c>
      <c r="O581" t="s">
        <v>694</v>
      </c>
      <c r="P581" t="s">
        <v>697</v>
      </c>
      <c r="Q581">
        <v>1.04</v>
      </c>
      <c r="R581">
        <v>1.96</v>
      </c>
      <c r="S581">
        <v>15.72</v>
      </c>
      <c r="T581">
        <v>0.65</v>
      </c>
    </row>
    <row r="582" spans="1:20" x14ac:dyDescent="0.3">
      <c r="A582" s="2">
        <v>45826</v>
      </c>
      <c r="B582" t="s">
        <v>22</v>
      </c>
      <c r="C582" t="s">
        <v>587</v>
      </c>
      <c r="D582" t="s">
        <v>654</v>
      </c>
      <c r="E582" t="s">
        <v>658</v>
      </c>
      <c r="F582">
        <v>102.03</v>
      </c>
      <c r="G582">
        <v>12062</v>
      </c>
      <c r="H582">
        <v>306</v>
      </c>
      <c r="I582">
        <v>41</v>
      </c>
      <c r="J582">
        <v>20</v>
      </c>
      <c r="K582">
        <v>1990.98</v>
      </c>
      <c r="L582" t="s">
        <v>671</v>
      </c>
      <c r="M582" t="s">
        <v>678</v>
      </c>
      <c r="N582" t="s">
        <v>682</v>
      </c>
      <c r="O582" t="s">
        <v>693</v>
      </c>
      <c r="P582" t="s">
        <v>696</v>
      </c>
      <c r="Q582">
        <v>2.54</v>
      </c>
      <c r="R582">
        <v>6.54</v>
      </c>
      <c r="S582">
        <v>2.4900000000000002</v>
      </c>
      <c r="T582">
        <v>19.510000000000002</v>
      </c>
    </row>
    <row r="583" spans="1:20" x14ac:dyDescent="0.3">
      <c r="A583" s="2">
        <v>45759</v>
      </c>
      <c r="B583" t="s">
        <v>22</v>
      </c>
      <c r="C583" t="s">
        <v>588</v>
      </c>
      <c r="D583" t="s">
        <v>654</v>
      </c>
      <c r="E583" t="s">
        <v>666</v>
      </c>
      <c r="F583">
        <v>150.41999999999999</v>
      </c>
      <c r="G583">
        <v>21431</v>
      </c>
      <c r="H583">
        <v>1409</v>
      </c>
      <c r="I583">
        <v>23</v>
      </c>
      <c r="J583">
        <v>16</v>
      </c>
      <c r="K583">
        <v>655.39</v>
      </c>
      <c r="L583" t="s">
        <v>671</v>
      </c>
      <c r="M583" t="s">
        <v>676</v>
      </c>
      <c r="N583" t="s">
        <v>683</v>
      </c>
      <c r="O583" t="s">
        <v>686</v>
      </c>
      <c r="P583" t="s">
        <v>696</v>
      </c>
      <c r="Q583">
        <v>6.57</v>
      </c>
      <c r="R583">
        <v>1.1399999999999999</v>
      </c>
      <c r="S583">
        <v>6.54</v>
      </c>
      <c r="T583">
        <v>4.3600000000000003</v>
      </c>
    </row>
    <row r="584" spans="1:20" x14ac:dyDescent="0.3">
      <c r="A584" s="2">
        <v>45779</v>
      </c>
      <c r="B584" t="s">
        <v>24</v>
      </c>
      <c r="C584" t="s">
        <v>589</v>
      </c>
      <c r="D584" t="s">
        <v>654</v>
      </c>
      <c r="E584" t="s">
        <v>667</v>
      </c>
      <c r="F584">
        <v>92.02</v>
      </c>
      <c r="G584">
        <v>13594</v>
      </c>
      <c r="H584">
        <v>69</v>
      </c>
      <c r="I584">
        <v>46</v>
      </c>
      <c r="J584">
        <v>22</v>
      </c>
      <c r="K584">
        <v>1639.83</v>
      </c>
      <c r="L584" t="s">
        <v>674</v>
      </c>
      <c r="M584" t="s">
        <v>677</v>
      </c>
      <c r="N584" t="s">
        <v>684</v>
      </c>
      <c r="O584" t="s">
        <v>685</v>
      </c>
      <c r="P584" t="s">
        <v>695</v>
      </c>
      <c r="Q584">
        <v>0.51</v>
      </c>
      <c r="R584">
        <v>31.88</v>
      </c>
      <c r="S584">
        <v>2</v>
      </c>
      <c r="T584">
        <v>17.82</v>
      </c>
    </row>
    <row r="585" spans="1:20" x14ac:dyDescent="0.3">
      <c r="A585" s="2">
        <v>45790</v>
      </c>
      <c r="B585" t="s">
        <v>24</v>
      </c>
      <c r="C585" t="s">
        <v>590</v>
      </c>
      <c r="D585" t="s">
        <v>655</v>
      </c>
      <c r="E585" t="s">
        <v>658</v>
      </c>
      <c r="F585">
        <v>240.37</v>
      </c>
      <c r="G585">
        <v>1667</v>
      </c>
      <c r="H585">
        <v>74</v>
      </c>
      <c r="I585">
        <v>24</v>
      </c>
      <c r="J585">
        <v>7</v>
      </c>
      <c r="K585">
        <v>445.45</v>
      </c>
      <c r="L585" t="s">
        <v>671</v>
      </c>
      <c r="M585" t="s">
        <v>678</v>
      </c>
      <c r="N585" t="s">
        <v>684</v>
      </c>
      <c r="O585" t="s">
        <v>692</v>
      </c>
      <c r="P585" t="s">
        <v>699</v>
      </c>
      <c r="Q585">
        <v>4.4400000000000004</v>
      </c>
      <c r="R585">
        <v>9.4600000000000009</v>
      </c>
      <c r="S585">
        <v>10.02</v>
      </c>
      <c r="T585">
        <v>1.85</v>
      </c>
    </row>
    <row r="586" spans="1:20" x14ac:dyDescent="0.3">
      <c r="A586" s="2">
        <v>45817</v>
      </c>
      <c r="B586" t="s">
        <v>23</v>
      </c>
      <c r="C586" t="s">
        <v>591</v>
      </c>
      <c r="D586" t="s">
        <v>655</v>
      </c>
      <c r="E586" t="s">
        <v>665</v>
      </c>
      <c r="F586">
        <v>121.67</v>
      </c>
      <c r="G586">
        <v>26718</v>
      </c>
      <c r="H586">
        <v>1934</v>
      </c>
      <c r="I586">
        <v>39</v>
      </c>
      <c r="J586">
        <v>30</v>
      </c>
      <c r="K586">
        <v>5044.91</v>
      </c>
      <c r="L586" t="s">
        <v>675</v>
      </c>
      <c r="M586" t="s">
        <v>680</v>
      </c>
      <c r="N586" t="s">
        <v>683</v>
      </c>
      <c r="O586" t="s">
        <v>688</v>
      </c>
      <c r="P586" t="s">
        <v>698</v>
      </c>
      <c r="Q586">
        <v>7.24</v>
      </c>
      <c r="R586">
        <v>1.55</v>
      </c>
      <c r="S586">
        <v>3.12</v>
      </c>
      <c r="T586">
        <v>41.46</v>
      </c>
    </row>
    <row r="587" spans="1:20" x14ac:dyDescent="0.3">
      <c r="A587" s="2">
        <v>45786</v>
      </c>
      <c r="B587" t="s">
        <v>24</v>
      </c>
      <c r="C587" t="s">
        <v>592</v>
      </c>
      <c r="D587" t="s">
        <v>654</v>
      </c>
      <c r="E587" t="s">
        <v>665</v>
      </c>
      <c r="F587">
        <v>163.41999999999999</v>
      </c>
      <c r="G587">
        <v>14266</v>
      </c>
      <c r="H587">
        <v>1119</v>
      </c>
      <c r="I587">
        <v>32</v>
      </c>
      <c r="J587">
        <v>6</v>
      </c>
      <c r="K587">
        <v>961.26</v>
      </c>
      <c r="L587" t="s">
        <v>674</v>
      </c>
      <c r="M587" t="s">
        <v>680</v>
      </c>
      <c r="N587" t="s">
        <v>682</v>
      </c>
      <c r="O587" t="s">
        <v>693</v>
      </c>
      <c r="P587" t="s">
        <v>697</v>
      </c>
      <c r="Q587">
        <v>7.84</v>
      </c>
      <c r="R587">
        <v>0.54</v>
      </c>
      <c r="S587">
        <v>5.1100000000000003</v>
      </c>
      <c r="T587">
        <v>5.88</v>
      </c>
    </row>
    <row r="588" spans="1:20" x14ac:dyDescent="0.3">
      <c r="A588" s="2">
        <v>45765</v>
      </c>
      <c r="B588" t="s">
        <v>22</v>
      </c>
      <c r="C588" t="s">
        <v>593</v>
      </c>
      <c r="D588" t="s">
        <v>655</v>
      </c>
      <c r="E588" t="s">
        <v>656</v>
      </c>
      <c r="F588">
        <v>36.53</v>
      </c>
      <c r="G588">
        <v>25900</v>
      </c>
      <c r="H588">
        <v>1453</v>
      </c>
      <c r="I588">
        <v>32</v>
      </c>
      <c r="J588">
        <v>0</v>
      </c>
      <c r="K588">
        <v>0</v>
      </c>
      <c r="L588" t="s">
        <v>674</v>
      </c>
      <c r="M588" t="s">
        <v>676</v>
      </c>
      <c r="N588" t="s">
        <v>683</v>
      </c>
      <c r="O588" t="s">
        <v>688</v>
      </c>
      <c r="P588" t="s">
        <v>697</v>
      </c>
      <c r="Q588">
        <v>5.61</v>
      </c>
      <c r="R588">
        <v>0</v>
      </c>
      <c r="S588">
        <v>1.1399999999999999</v>
      </c>
      <c r="T588">
        <v>0</v>
      </c>
    </row>
    <row r="589" spans="1:20" x14ac:dyDescent="0.3">
      <c r="A589" s="2">
        <v>45772</v>
      </c>
      <c r="B589" t="s">
        <v>20</v>
      </c>
      <c r="C589" t="s">
        <v>594</v>
      </c>
      <c r="D589" t="s">
        <v>655</v>
      </c>
      <c r="E589" t="s">
        <v>658</v>
      </c>
      <c r="F589">
        <v>272.5</v>
      </c>
      <c r="G589">
        <v>29664</v>
      </c>
      <c r="H589">
        <v>211</v>
      </c>
      <c r="I589">
        <v>12</v>
      </c>
      <c r="J589">
        <v>12</v>
      </c>
      <c r="K589">
        <v>765.1</v>
      </c>
      <c r="L589" t="s">
        <v>673</v>
      </c>
      <c r="M589" t="s">
        <v>678</v>
      </c>
      <c r="N589" t="s">
        <v>682</v>
      </c>
      <c r="O589" t="s">
        <v>688</v>
      </c>
      <c r="P589" t="s">
        <v>699</v>
      </c>
      <c r="Q589">
        <v>0.71</v>
      </c>
      <c r="R589">
        <v>5.69</v>
      </c>
      <c r="S589">
        <v>22.71</v>
      </c>
      <c r="T589">
        <v>2.81</v>
      </c>
    </row>
    <row r="590" spans="1:20" x14ac:dyDescent="0.3">
      <c r="A590" s="2">
        <v>45764</v>
      </c>
      <c r="B590" t="s">
        <v>24</v>
      </c>
      <c r="C590" t="s">
        <v>595</v>
      </c>
      <c r="D590" t="s">
        <v>655</v>
      </c>
      <c r="E590" t="s">
        <v>662</v>
      </c>
      <c r="F590">
        <v>99.43</v>
      </c>
      <c r="G590">
        <v>17008</v>
      </c>
      <c r="H590">
        <v>459</v>
      </c>
      <c r="I590">
        <v>50</v>
      </c>
      <c r="J590">
        <v>14</v>
      </c>
      <c r="K590">
        <v>2019.02</v>
      </c>
      <c r="L590" t="s">
        <v>675</v>
      </c>
      <c r="M590" t="s">
        <v>679</v>
      </c>
      <c r="N590" t="s">
        <v>683</v>
      </c>
      <c r="O590" t="s">
        <v>691</v>
      </c>
      <c r="P590" t="s">
        <v>699</v>
      </c>
      <c r="Q590">
        <v>2.7</v>
      </c>
      <c r="R590">
        <v>3.05</v>
      </c>
      <c r="S590">
        <v>1.99</v>
      </c>
      <c r="T590">
        <v>20.309999999999999</v>
      </c>
    </row>
    <row r="591" spans="1:20" x14ac:dyDescent="0.3">
      <c r="A591" s="2">
        <v>45816</v>
      </c>
      <c r="B591" t="s">
        <v>23</v>
      </c>
      <c r="C591" t="s">
        <v>596</v>
      </c>
      <c r="D591" t="s">
        <v>654</v>
      </c>
      <c r="E591" t="s">
        <v>662</v>
      </c>
      <c r="F591">
        <v>223.38</v>
      </c>
      <c r="G591">
        <v>27616</v>
      </c>
      <c r="H591">
        <v>93</v>
      </c>
      <c r="I591">
        <v>20</v>
      </c>
      <c r="J591">
        <v>4</v>
      </c>
      <c r="K591">
        <v>187.09</v>
      </c>
      <c r="L591" t="s">
        <v>673</v>
      </c>
      <c r="M591" t="s">
        <v>679</v>
      </c>
      <c r="N591" t="s">
        <v>683</v>
      </c>
      <c r="O591" t="s">
        <v>694</v>
      </c>
      <c r="P591" t="s">
        <v>695</v>
      </c>
      <c r="Q591">
        <v>0.34</v>
      </c>
      <c r="R591">
        <v>4.3</v>
      </c>
      <c r="S591">
        <v>11.17</v>
      </c>
      <c r="T591">
        <v>0.84</v>
      </c>
    </row>
    <row r="592" spans="1:20" x14ac:dyDescent="0.3">
      <c r="A592" s="2">
        <v>45824</v>
      </c>
      <c r="B592" t="s">
        <v>21</v>
      </c>
      <c r="C592" t="s">
        <v>597</v>
      </c>
      <c r="D592" t="s">
        <v>655</v>
      </c>
      <c r="E592" t="s">
        <v>667</v>
      </c>
      <c r="F592">
        <v>291.42</v>
      </c>
      <c r="G592">
        <v>18028</v>
      </c>
      <c r="H592">
        <v>1257</v>
      </c>
      <c r="I592">
        <v>12</v>
      </c>
      <c r="J592">
        <v>11</v>
      </c>
      <c r="K592">
        <v>1151.9000000000001</v>
      </c>
      <c r="L592" t="s">
        <v>671</v>
      </c>
      <c r="M592" t="s">
        <v>677</v>
      </c>
      <c r="N592" t="s">
        <v>684</v>
      </c>
      <c r="O592" t="s">
        <v>694</v>
      </c>
      <c r="P592" t="s">
        <v>697</v>
      </c>
      <c r="Q592">
        <v>6.97</v>
      </c>
      <c r="R592">
        <v>0.88</v>
      </c>
      <c r="S592">
        <v>24.29</v>
      </c>
      <c r="T592">
        <v>3.95</v>
      </c>
    </row>
    <row r="593" spans="1:20" x14ac:dyDescent="0.3">
      <c r="A593" s="2">
        <v>45748</v>
      </c>
      <c r="B593" t="s">
        <v>22</v>
      </c>
      <c r="C593" t="s">
        <v>598</v>
      </c>
      <c r="D593" t="s">
        <v>655</v>
      </c>
      <c r="E593" t="s">
        <v>668</v>
      </c>
      <c r="F593">
        <v>195.02</v>
      </c>
      <c r="G593">
        <v>11484</v>
      </c>
      <c r="H593">
        <v>419</v>
      </c>
      <c r="I593">
        <v>20</v>
      </c>
      <c r="J593">
        <v>9</v>
      </c>
      <c r="K593">
        <v>1535.83</v>
      </c>
      <c r="L593" t="s">
        <v>671</v>
      </c>
      <c r="M593" t="s">
        <v>680</v>
      </c>
      <c r="N593" t="s">
        <v>681</v>
      </c>
      <c r="O593" t="s">
        <v>693</v>
      </c>
      <c r="P593" t="s">
        <v>696</v>
      </c>
      <c r="Q593">
        <v>3.65</v>
      </c>
      <c r="R593">
        <v>2.15</v>
      </c>
      <c r="S593">
        <v>9.75</v>
      </c>
      <c r="T593">
        <v>7.88</v>
      </c>
    </row>
    <row r="594" spans="1:20" x14ac:dyDescent="0.3">
      <c r="A594" s="2">
        <v>45813</v>
      </c>
      <c r="B594" t="s">
        <v>24</v>
      </c>
      <c r="C594" t="s">
        <v>599</v>
      </c>
      <c r="D594" t="s">
        <v>655</v>
      </c>
      <c r="E594" t="s">
        <v>660</v>
      </c>
      <c r="F594">
        <v>136.82</v>
      </c>
      <c r="G594">
        <v>17561</v>
      </c>
      <c r="H594">
        <v>1046</v>
      </c>
      <c r="I594">
        <v>41</v>
      </c>
      <c r="J594">
        <v>38</v>
      </c>
      <c r="K594">
        <v>2444.39</v>
      </c>
      <c r="L594" t="s">
        <v>674</v>
      </c>
      <c r="M594" t="s">
        <v>678</v>
      </c>
      <c r="N594" t="s">
        <v>681</v>
      </c>
      <c r="O594" t="s">
        <v>693</v>
      </c>
      <c r="P594" t="s">
        <v>695</v>
      </c>
      <c r="Q594">
        <v>5.96</v>
      </c>
      <c r="R594">
        <v>3.63</v>
      </c>
      <c r="S594">
        <v>3.34</v>
      </c>
      <c r="T594">
        <v>17.87</v>
      </c>
    </row>
    <row r="595" spans="1:20" x14ac:dyDescent="0.3">
      <c r="A595" s="2">
        <v>45784</v>
      </c>
      <c r="B595" t="s">
        <v>20</v>
      </c>
      <c r="C595" t="s">
        <v>600</v>
      </c>
      <c r="D595" t="s">
        <v>655</v>
      </c>
      <c r="E595" t="s">
        <v>668</v>
      </c>
      <c r="F595">
        <v>108.36</v>
      </c>
      <c r="G595">
        <v>29830</v>
      </c>
      <c r="H595">
        <v>1905</v>
      </c>
      <c r="I595">
        <v>44</v>
      </c>
      <c r="J595">
        <v>8</v>
      </c>
      <c r="K595">
        <v>398.68</v>
      </c>
      <c r="L595" t="s">
        <v>673</v>
      </c>
      <c r="M595" t="s">
        <v>680</v>
      </c>
      <c r="N595" t="s">
        <v>682</v>
      </c>
      <c r="O595" t="s">
        <v>687</v>
      </c>
      <c r="P595" t="s">
        <v>695</v>
      </c>
      <c r="Q595">
        <v>6.39</v>
      </c>
      <c r="R595">
        <v>0.42</v>
      </c>
      <c r="S595">
        <v>2.46</v>
      </c>
      <c r="T595">
        <v>3.68</v>
      </c>
    </row>
    <row r="596" spans="1:20" x14ac:dyDescent="0.3">
      <c r="A596" s="2">
        <v>45815</v>
      </c>
      <c r="B596" t="s">
        <v>24</v>
      </c>
      <c r="C596" t="s">
        <v>601</v>
      </c>
      <c r="D596" t="s">
        <v>655</v>
      </c>
      <c r="E596" t="s">
        <v>665</v>
      </c>
      <c r="F596">
        <v>205.72</v>
      </c>
      <c r="G596">
        <v>4795</v>
      </c>
      <c r="H596">
        <v>249</v>
      </c>
      <c r="I596">
        <v>44</v>
      </c>
      <c r="J596">
        <v>24</v>
      </c>
      <c r="K596">
        <v>4523.1000000000004</v>
      </c>
      <c r="L596" t="s">
        <v>673</v>
      </c>
      <c r="M596" t="s">
        <v>680</v>
      </c>
      <c r="N596" t="s">
        <v>682</v>
      </c>
      <c r="O596" t="s">
        <v>692</v>
      </c>
      <c r="P596" t="s">
        <v>695</v>
      </c>
      <c r="Q596">
        <v>5.19</v>
      </c>
      <c r="R596">
        <v>9.64</v>
      </c>
      <c r="S596">
        <v>4.68</v>
      </c>
      <c r="T596">
        <v>21.99</v>
      </c>
    </row>
    <row r="597" spans="1:20" x14ac:dyDescent="0.3">
      <c r="A597" s="2">
        <v>45749</v>
      </c>
      <c r="B597" t="s">
        <v>23</v>
      </c>
      <c r="C597" t="s">
        <v>602</v>
      </c>
      <c r="D597" t="s">
        <v>654</v>
      </c>
      <c r="E597" t="s">
        <v>664</v>
      </c>
      <c r="F597">
        <v>187.24</v>
      </c>
      <c r="G597">
        <v>20194</v>
      </c>
      <c r="H597">
        <v>1751</v>
      </c>
      <c r="I597">
        <v>42</v>
      </c>
      <c r="J597">
        <v>25</v>
      </c>
      <c r="K597">
        <v>763.1</v>
      </c>
      <c r="L597" t="s">
        <v>672</v>
      </c>
      <c r="M597" t="s">
        <v>678</v>
      </c>
      <c r="N597" t="s">
        <v>682</v>
      </c>
      <c r="O597" t="s">
        <v>688</v>
      </c>
      <c r="P597" t="s">
        <v>699</v>
      </c>
      <c r="Q597">
        <v>8.67</v>
      </c>
      <c r="R597">
        <v>1.43</v>
      </c>
      <c r="S597">
        <v>4.46</v>
      </c>
      <c r="T597">
        <v>4.08</v>
      </c>
    </row>
    <row r="598" spans="1:20" x14ac:dyDescent="0.3">
      <c r="A598" s="2">
        <v>45809</v>
      </c>
      <c r="B598" t="s">
        <v>20</v>
      </c>
      <c r="C598" t="s">
        <v>603</v>
      </c>
      <c r="D598" t="s">
        <v>655</v>
      </c>
      <c r="E598" t="s">
        <v>661</v>
      </c>
      <c r="F598">
        <v>73.849999999999994</v>
      </c>
      <c r="G598">
        <v>3994</v>
      </c>
      <c r="H598">
        <v>333</v>
      </c>
      <c r="I598">
        <v>25</v>
      </c>
      <c r="J598">
        <v>6</v>
      </c>
      <c r="K598">
        <v>1151.17</v>
      </c>
      <c r="L598" t="s">
        <v>675</v>
      </c>
      <c r="M598" t="s">
        <v>677</v>
      </c>
      <c r="N598" t="s">
        <v>682</v>
      </c>
      <c r="O598" t="s">
        <v>688</v>
      </c>
      <c r="P598" t="s">
        <v>699</v>
      </c>
      <c r="Q598">
        <v>8.34</v>
      </c>
      <c r="R598">
        <v>1.8</v>
      </c>
      <c r="S598">
        <v>2.95</v>
      </c>
      <c r="T598">
        <v>15.59</v>
      </c>
    </row>
    <row r="599" spans="1:20" x14ac:dyDescent="0.3">
      <c r="A599" s="2">
        <v>45835</v>
      </c>
      <c r="B599" t="s">
        <v>22</v>
      </c>
      <c r="C599" t="s">
        <v>604</v>
      </c>
      <c r="D599" t="s">
        <v>654</v>
      </c>
      <c r="E599" t="s">
        <v>668</v>
      </c>
      <c r="F599">
        <v>262.99</v>
      </c>
      <c r="G599">
        <v>3922</v>
      </c>
      <c r="H599">
        <v>203</v>
      </c>
      <c r="I599">
        <v>30</v>
      </c>
      <c r="J599">
        <v>29</v>
      </c>
      <c r="K599">
        <v>3294.74</v>
      </c>
      <c r="L599" t="s">
        <v>674</v>
      </c>
      <c r="M599" t="s">
        <v>680</v>
      </c>
      <c r="N599" t="s">
        <v>683</v>
      </c>
      <c r="O599" t="s">
        <v>688</v>
      </c>
      <c r="P599" t="s">
        <v>698</v>
      </c>
      <c r="Q599">
        <v>5.18</v>
      </c>
      <c r="R599">
        <v>14.29</v>
      </c>
      <c r="S599">
        <v>8.77</v>
      </c>
      <c r="T599">
        <v>12.53</v>
      </c>
    </row>
    <row r="600" spans="1:20" x14ac:dyDescent="0.3">
      <c r="A600" s="2">
        <v>45752</v>
      </c>
      <c r="B600" t="s">
        <v>22</v>
      </c>
      <c r="C600" t="s">
        <v>139</v>
      </c>
      <c r="D600" t="s">
        <v>655</v>
      </c>
      <c r="E600" t="s">
        <v>663</v>
      </c>
      <c r="F600">
        <v>170.7</v>
      </c>
      <c r="G600">
        <v>25700</v>
      </c>
      <c r="H600">
        <v>1780</v>
      </c>
      <c r="I600">
        <v>10</v>
      </c>
      <c r="J600">
        <v>10</v>
      </c>
      <c r="K600">
        <v>1211.74</v>
      </c>
      <c r="L600" t="s">
        <v>673</v>
      </c>
      <c r="M600" t="s">
        <v>680</v>
      </c>
      <c r="N600" t="s">
        <v>682</v>
      </c>
      <c r="O600" t="s">
        <v>687</v>
      </c>
      <c r="P600" t="s">
        <v>695</v>
      </c>
      <c r="Q600">
        <v>6.93</v>
      </c>
      <c r="R600">
        <v>0.56000000000000005</v>
      </c>
      <c r="S600">
        <v>17.07</v>
      </c>
      <c r="T600">
        <v>7.1</v>
      </c>
    </row>
    <row r="601" spans="1:20" x14ac:dyDescent="0.3">
      <c r="A601" s="2">
        <v>45822</v>
      </c>
      <c r="B601" t="s">
        <v>21</v>
      </c>
      <c r="C601" t="s">
        <v>605</v>
      </c>
      <c r="D601" t="s">
        <v>655</v>
      </c>
      <c r="E601" t="s">
        <v>664</v>
      </c>
      <c r="F601">
        <v>33.18</v>
      </c>
      <c r="G601">
        <v>7264</v>
      </c>
      <c r="H601">
        <v>230</v>
      </c>
      <c r="I601">
        <v>37</v>
      </c>
      <c r="J601">
        <v>25</v>
      </c>
      <c r="K601">
        <v>2538.83</v>
      </c>
      <c r="L601" t="s">
        <v>675</v>
      </c>
      <c r="M601" t="s">
        <v>678</v>
      </c>
      <c r="N601" t="s">
        <v>681</v>
      </c>
      <c r="O601" t="s">
        <v>691</v>
      </c>
      <c r="P601" t="s">
        <v>697</v>
      </c>
      <c r="Q601">
        <v>3.17</v>
      </c>
      <c r="R601">
        <v>10.87</v>
      </c>
      <c r="S601">
        <v>0.9</v>
      </c>
      <c r="T601">
        <v>76.52</v>
      </c>
    </row>
    <row r="602" spans="1:20" x14ac:dyDescent="0.3">
      <c r="A602" s="2">
        <v>45775</v>
      </c>
      <c r="B602" t="s">
        <v>21</v>
      </c>
      <c r="C602" t="s">
        <v>606</v>
      </c>
      <c r="D602" t="s">
        <v>655</v>
      </c>
      <c r="E602" t="s">
        <v>667</v>
      </c>
      <c r="F602">
        <v>298.27</v>
      </c>
      <c r="G602">
        <v>22504</v>
      </c>
      <c r="H602">
        <v>1967</v>
      </c>
      <c r="I602">
        <v>33</v>
      </c>
      <c r="J602">
        <v>6</v>
      </c>
      <c r="K602">
        <v>986.8</v>
      </c>
      <c r="L602" t="s">
        <v>675</v>
      </c>
      <c r="M602" t="s">
        <v>677</v>
      </c>
      <c r="N602" t="s">
        <v>681</v>
      </c>
      <c r="O602" t="s">
        <v>694</v>
      </c>
      <c r="P602" t="s">
        <v>699</v>
      </c>
      <c r="Q602">
        <v>8.74</v>
      </c>
      <c r="R602">
        <v>0.31</v>
      </c>
      <c r="S602">
        <v>9.0399999999999991</v>
      </c>
      <c r="T602">
        <v>3.31</v>
      </c>
    </row>
    <row r="603" spans="1:20" x14ac:dyDescent="0.3">
      <c r="A603" s="2">
        <v>45775</v>
      </c>
      <c r="B603" t="s">
        <v>20</v>
      </c>
      <c r="C603" t="s">
        <v>607</v>
      </c>
      <c r="D603" t="s">
        <v>655</v>
      </c>
      <c r="E603" t="s">
        <v>659</v>
      </c>
      <c r="F603">
        <v>114.45</v>
      </c>
      <c r="G603">
        <v>6910</v>
      </c>
      <c r="H603">
        <v>533</v>
      </c>
      <c r="I603">
        <v>37</v>
      </c>
      <c r="J603">
        <v>0</v>
      </c>
      <c r="K603">
        <v>0</v>
      </c>
      <c r="L603" t="s">
        <v>673</v>
      </c>
      <c r="M603" t="s">
        <v>679</v>
      </c>
      <c r="N603" t="s">
        <v>684</v>
      </c>
      <c r="O603" t="s">
        <v>692</v>
      </c>
      <c r="P603" t="s">
        <v>695</v>
      </c>
      <c r="Q603">
        <v>7.71</v>
      </c>
      <c r="R603">
        <v>0</v>
      </c>
      <c r="S603">
        <v>3.09</v>
      </c>
      <c r="T603">
        <v>0</v>
      </c>
    </row>
    <row r="604" spans="1:20" x14ac:dyDescent="0.3">
      <c r="A604" s="2">
        <v>45830</v>
      </c>
      <c r="B604" t="s">
        <v>21</v>
      </c>
      <c r="C604" t="s">
        <v>608</v>
      </c>
      <c r="D604" t="s">
        <v>654</v>
      </c>
      <c r="E604" t="s">
        <v>666</v>
      </c>
      <c r="F604">
        <v>267.85000000000002</v>
      </c>
      <c r="G604">
        <v>6936</v>
      </c>
      <c r="H604">
        <v>124</v>
      </c>
      <c r="I604">
        <v>14</v>
      </c>
      <c r="J604">
        <v>2</v>
      </c>
      <c r="K604">
        <v>308.69</v>
      </c>
      <c r="L604" t="s">
        <v>674</v>
      </c>
      <c r="M604" t="s">
        <v>676</v>
      </c>
      <c r="N604" t="s">
        <v>684</v>
      </c>
      <c r="O604" t="s">
        <v>688</v>
      </c>
      <c r="P604" t="s">
        <v>695</v>
      </c>
      <c r="Q604">
        <v>1.79</v>
      </c>
      <c r="R604">
        <v>1.61</v>
      </c>
      <c r="S604">
        <v>19.13</v>
      </c>
      <c r="T604">
        <v>1.1499999999999999</v>
      </c>
    </row>
    <row r="605" spans="1:20" x14ac:dyDescent="0.3">
      <c r="A605" s="2">
        <v>45765</v>
      </c>
      <c r="B605" t="s">
        <v>22</v>
      </c>
      <c r="C605" t="s">
        <v>609</v>
      </c>
      <c r="D605" t="s">
        <v>655</v>
      </c>
      <c r="E605" t="s">
        <v>658</v>
      </c>
      <c r="F605">
        <v>62.42</v>
      </c>
      <c r="G605">
        <v>28097</v>
      </c>
      <c r="H605">
        <v>1585</v>
      </c>
      <c r="I605">
        <v>12</v>
      </c>
      <c r="J605">
        <v>6</v>
      </c>
      <c r="K605">
        <v>864.03</v>
      </c>
      <c r="L605" t="s">
        <v>672</v>
      </c>
      <c r="M605" t="s">
        <v>678</v>
      </c>
      <c r="N605" t="s">
        <v>682</v>
      </c>
      <c r="O605" t="s">
        <v>691</v>
      </c>
      <c r="P605" t="s">
        <v>698</v>
      </c>
      <c r="Q605">
        <v>5.64</v>
      </c>
      <c r="R605">
        <v>0.38</v>
      </c>
      <c r="S605">
        <v>5.2</v>
      </c>
      <c r="T605">
        <v>13.84</v>
      </c>
    </row>
    <row r="606" spans="1:20" x14ac:dyDescent="0.3">
      <c r="A606" s="2">
        <v>45767</v>
      </c>
      <c r="B606" t="s">
        <v>22</v>
      </c>
      <c r="C606" t="s">
        <v>610</v>
      </c>
      <c r="D606" t="s">
        <v>654</v>
      </c>
      <c r="E606" t="s">
        <v>660</v>
      </c>
      <c r="F606">
        <v>193.99</v>
      </c>
      <c r="G606">
        <v>2242</v>
      </c>
      <c r="H606">
        <v>107</v>
      </c>
      <c r="I606">
        <v>35</v>
      </c>
      <c r="J606">
        <v>21</v>
      </c>
      <c r="K606">
        <v>3956.27</v>
      </c>
      <c r="L606" t="s">
        <v>673</v>
      </c>
      <c r="M606" t="s">
        <v>678</v>
      </c>
      <c r="N606" t="s">
        <v>681</v>
      </c>
      <c r="O606" t="s">
        <v>692</v>
      </c>
      <c r="P606" t="s">
        <v>695</v>
      </c>
      <c r="Q606">
        <v>4.7699999999999996</v>
      </c>
      <c r="R606">
        <v>19.63</v>
      </c>
      <c r="S606">
        <v>5.54</v>
      </c>
      <c r="T606">
        <v>20.39</v>
      </c>
    </row>
    <row r="607" spans="1:20" x14ac:dyDescent="0.3">
      <c r="A607" s="2">
        <v>45834</v>
      </c>
      <c r="B607" t="s">
        <v>20</v>
      </c>
      <c r="C607" t="s">
        <v>611</v>
      </c>
      <c r="D607" t="s">
        <v>655</v>
      </c>
      <c r="E607" t="s">
        <v>669</v>
      </c>
      <c r="F607">
        <v>204.36</v>
      </c>
      <c r="G607">
        <v>18750</v>
      </c>
      <c r="H607">
        <v>441</v>
      </c>
      <c r="I607">
        <v>10</v>
      </c>
      <c r="J607">
        <v>0</v>
      </c>
      <c r="K607">
        <v>0</v>
      </c>
      <c r="L607" t="s">
        <v>673</v>
      </c>
      <c r="M607" t="s">
        <v>676</v>
      </c>
      <c r="N607" t="s">
        <v>681</v>
      </c>
      <c r="O607" t="s">
        <v>692</v>
      </c>
      <c r="P607" t="s">
        <v>696</v>
      </c>
      <c r="Q607">
        <v>2.35</v>
      </c>
      <c r="R607">
        <v>0</v>
      </c>
      <c r="S607">
        <v>20.440000000000001</v>
      </c>
      <c r="T607">
        <v>0</v>
      </c>
    </row>
    <row r="608" spans="1:20" x14ac:dyDescent="0.3">
      <c r="A608" s="2">
        <v>45816</v>
      </c>
      <c r="B608" t="s">
        <v>23</v>
      </c>
      <c r="C608" t="s">
        <v>612</v>
      </c>
      <c r="D608" t="s">
        <v>654</v>
      </c>
      <c r="E608" t="s">
        <v>661</v>
      </c>
      <c r="F608">
        <v>177.47</v>
      </c>
      <c r="G608">
        <v>18508</v>
      </c>
      <c r="H608">
        <v>1603</v>
      </c>
      <c r="I608">
        <v>13</v>
      </c>
      <c r="J608">
        <v>5</v>
      </c>
      <c r="K608">
        <v>414.02</v>
      </c>
      <c r="L608" t="s">
        <v>675</v>
      </c>
      <c r="M608" t="s">
        <v>677</v>
      </c>
      <c r="N608" t="s">
        <v>681</v>
      </c>
      <c r="O608" t="s">
        <v>693</v>
      </c>
      <c r="P608" t="s">
        <v>697</v>
      </c>
      <c r="Q608">
        <v>8.66</v>
      </c>
      <c r="R608">
        <v>0.31</v>
      </c>
      <c r="S608">
        <v>13.65</v>
      </c>
      <c r="T608">
        <v>2.33</v>
      </c>
    </row>
    <row r="609" spans="1:20" x14ac:dyDescent="0.3">
      <c r="A609" s="2">
        <v>45804</v>
      </c>
      <c r="B609" t="s">
        <v>22</v>
      </c>
      <c r="C609" t="s">
        <v>613</v>
      </c>
      <c r="D609" t="s">
        <v>654</v>
      </c>
      <c r="E609" t="s">
        <v>670</v>
      </c>
      <c r="F609">
        <v>286.58</v>
      </c>
      <c r="G609">
        <v>23608</v>
      </c>
      <c r="H609">
        <v>2081</v>
      </c>
      <c r="I609">
        <v>43</v>
      </c>
      <c r="J609">
        <v>39</v>
      </c>
      <c r="K609">
        <v>5873.46</v>
      </c>
      <c r="L609" t="s">
        <v>675</v>
      </c>
      <c r="M609" t="s">
        <v>679</v>
      </c>
      <c r="N609" t="s">
        <v>683</v>
      </c>
      <c r="O609" t="s">
        <v>686</v>
      </c>
      <c r="P609" t="s">
        <v>697</v>
      </c>
      <c r="Q609">
        <v>8.81</v>
      </c>
      <c r="R609">
        <v>1.87</v>
      </c>
      <c r="S609">
        <v>6.66</v>
      </c>
      <c r="T609">
        <v>20.5</v>
      </c>
    </row>
    <row r="610" spans="1:20" x14ac:dyDescent="0.3">
      <c r="A610" s="2">
        <v>45837</v>
      </c>
      <c r="B610" t="s">
        <v>24</v>
      </c>
      <c r="C610" t="s">
        <v>614</v>
      </c>
      <c r="D610" t="s">
        <v>654</v>
      </c>
      <c r="E610" t="s">
        <v>670</v>
      </c>
      <c r="F610">
        <v>223.27</v>
      </c>
      <c r="G610">
        <v>20600</v>
      </c>
      <c r="H610">
        <v>894</v>
      </c>
      <c r="I610">
        <v>34</v>
      </c>
      <c r="J610">
        <v>6</v>
      </c>
      <c r="K610">
        <v>1078.27</v>
      </c>
      <c r="L610" t="s">
        <v>675</v>
      </c>
      <c r="M610" t="s">
        <v>679</v>
      </c>
      <c r="N610" t="s">
        <v>681</v>
      </c>
      <c r="O610" t="s">
        <v>685</v>
      </c>
      <c r="P610" t="s">
        <v>698</v>
      </c>
      <c r="Q610">
        <v>4.34</v>
      </c>
      <c r="R610">
        <v>0.67</v>
      </c>
      <c r="S610">
        <v>6.57</v>
      </c>
      <c r="T610">
        <v>4.83</v>
      </c>
    </row>
    <row r="611" spans="1:20" x14ac:dyDescent="0.3">
      <c r="A611" s="2">
        <v>45790</v>
      </c>
      <c r="B611" t="s">
        <v>21</v>
      </c>
      <c r="C611" t="s">
        <v>615</v>
      </c>
      <c r="D611" t="s">
        <v>655</v>
      </c>
      <c r="E611" t="s">
        <v>662</v>
      </c>
      <c r="F611">
        <v>114.83</v>
      </c>
      <c r="G611">
        <v>12411</v>
      </c>
      <c r="H611">
        <v>127</v>
      </c>
      <c r="I611">
        <v>20</v>
      </c>
      <c r="J611">
        <v>7</v>
      </c>
      <c r="K611">
        <v>1327.26</v>
      </c>
      <c r="L611" t="s">
        <v>675</v>
      </c>
      <c r="M611" t="s">
        <v>679</v>
      </c>
      <c r="N611" t="s">
        <v>681</v>
      </c>
      <c r="O611" t="s">
        <v>693</v>
      </c>
      <c r="P611" t="s">
        <v>699</v>
      </c>
      <c r="Q611">
        <v>1.02</v>
      </c>
      <c r="R611">
        <v>5.51</v>
      </c>
      <c r="S611">
        <v>5.74</v>
      </c>
      <c r="T611">
        <v>11.56</v>
      </c>
    </row>
    <row r="612" spans="1:20" x14ac:dyDescent="0.3">
      <c r="A612" s="2">
        <v>45808</v>
      </c>
      <c r="B612" t="s">
        <v>21</v>
      </c>
      <c r="C612" t="s">
        <v>616</v>
      </c>
      <c r="D612" t="s">
        <v>654</v>
      </c>
      <c r="E612" t="s">
        <v>661</v>
      </c>
      <c r="F612">
        <v>174.2</v>
      </c>
      <c r="G612">
        <v>13833</v>
      </c>
      <c r="H612">
        <v>913</v>
      </c>
      <c r="I612">
        <v>49</v>
      </c>
      <c r="J612">
        <v>2</v>
      </c>
      <c r="K612">
        <v>84.51</v>
      </c>
      <c r="L612" t="s">
        <v>672</v>
      </c>
      <c r="M612" t="s">
        <v>677</v>
      </c>
      <c r="N612" t="s">
        <v>682</v>
      </c>
      <c r="O612" t="s">
        <v>692</v>
      </c>
      <c r="P612" t="s">
        <v>698</v>
      </c>
      <c r="Q612">
        <v>6.6</v>
      </c>
      <c r="R612">
        <v>0.22</v>
      </c>
      <c r="S612">
        <v>3.56</v>
      </c>
      <c r="T612">
        <v>0.49</v>
      </c>
    </row>
    <row r="613" spans="1:20" x14ac:dyDescent="0.3">
      <c r="A613" s="2">
        <v>45785</v>
      </c>
      <c r="B613" t="s">
        <v>20</v>
      </c>
      <c r="C613" t="s">
        <v>617</v>
      </c>
      <c r="D613" t="s">
        <v>655</v>
      </c>
      <c r="E613" t="s">
        <v>665</v>
      </c>
      <c r="F613">
        <v>246.69</v>
      </c>
      <c r="G613">
        <v>20448</v>
      </c>
      <c r="H613">
        <v>423</v>
      </c>
      <c r="I613">
        <v>49</v>
      </c>
      <c r="J613">
        <v>3</v>
      </c>
      <c r="K613">
        <v>408.85</v>
      </c>
      <c r="L613" t="s">
        <v>674</v>
      </c>
      <c r="M613" t="s">
        <v>680</v>
      </c>
      <c r="N613" t="s">
        <v>681</v>
      </c>
      <c r="O613" t="s">
        <v>689</v>
      </c>
      <c r="P613" t="s">
        <v>699</v>
      </c>
      <c r="Q613">
        <v>2.0699999999999998</v>
      </c>
      <c r="R613">
        <v>0.71</v>
      </c>
      <c r="S613">
        <v>5.03</v>
      </c>
      <c r="T613">
        <v>1.66</v>
      </c>
    </row>
    <row r="614" spans="1:20" x14ac:dyDescent="0.3">
      <c r="A614" s="2">
        <v>45821</v>
      </c>
      <c r="B614" t="s">
        <v>22</v>
      </c>
      <c r="C614" t="s">
        <v>618</v>
      </c>
      <c r="D614" t="s">
        <v>655</v>
      </c>
      <c r="E614" t="s">
        <v>661</v>
      </c>
      <c r="F614">
        <v>155.02000000000001</v>
      </c>
      <c r="G614">
        <v>3090</v>
      </c>
      <c r="H614">
        <v>306</v>
      </c>
      <c r="I614">
        <v>37</v>
      </c>
      <c r="J614">
        <v>12</v>
      </c>
      <c r="K614">
        <v>1289.3900000000001</v>
      </c>
      <c r="L614" t="s">
        <v>671</v>
      </c>
      <c r="M614" t="s">
        <v>677</v>
      </c>
      <c r="N614" t="s">
        <v>682</v>
      </c>
      <c r="O614" t="s">
        <v>685</v>
      </c>
      <c r="P614" t="s">
        <v>698</v>
      </c>
      <c r="Q614">
        <v>9.9</v>
      </c>
      <c r="R614">
        <v>3.92</v>
      </c>
      <c r="S614">
        <v>4.1900000000000004</v>
      </c>
      <c r="T614">
        <v>8.32</v>
      </c>
    </row>
    <row r="615" spans="1:20" x14ac:dyDescent="0.3">
      <c r="A615" s="2">
        <v>45813</v>
      </c>
      <c r="B615" t="s">
        <v>21</v>
      </c>
      <c r="C615" t="s">
        <v>619</v>
      </c>
      <c r="D615" t="s">
        <v>654</v>
      </c>
      <c r="E615" t="s">
        <v>663</v>
      </c>
      <c r="F615">
        <v>276.08</v>
      </c>
      <c r="G615">
        <v>21925</v>
      </c>
      <c r="H615">
        <v>330</v>
      </c>
      <c r="I615">
        <v>26</v>
      </c>
      <c r="J615">
        <v>16</v>
      </c>
      <c r="K615">
        <v>1007.16</v>
      </c>
      <c r="L615" t="s">
        <v>671</v>
      </c>
      <c r="M615" t="s">
        <v>680</v>
      </c>
      <c r="N615" t="s">
        <v>683</v>
      </c>
      <c r="O615" t="s">
        <v>687</v>
      </c>
      <c r="P615" t="s">
        <v>696</v>
      </c>
      <c r="Q615">
        <v>1.51</v>
      </c>
      <c r="R615">
        <v>4.8499999999999996</v>
      </c>
      <c r="S615">
        <v>10.62</v>
      </c>
      <c r="T615">
        <v>3.65</v>
      </c>
    </row>
    <row r="616" spans="1:20" x14ac:dyDescent="0.3">
      <c r="A616" s="2">
        <v>45830</v>
      </c>
      <c r="B616" t="s">
        <v>23</v>
      </c>
      <c r="C616" t="s">
        <v>620</v>
      </c>
      <c r="D616" t="s">
        <v>655</v>
      </c>
      <c r="E616" t="s">
        <v>664</v>
      </c>
      <c r="F616">
        <v>106.35</v>
      </c>
      <c r="G616">
        <v>11397</v>
      </c>
      <c r="H616">
        <v>373</v>
      </c>
      <c r="I616">
        <v>26</v>
      </c>
      <c r="J616">
        <v>18</v>
      </c>
      <c r="K616">
        <v>3478.88</v>
      </c>
      <c r="L616" t="s">
        <v>672</v>
      </c>
      <c r="M616" t="s">
        <v>678</v>
      </c>
      <c r="N616" t="s">
        <v>682</v>
      </c>
      <c r="O616" t="s">
        <v>689</v>
      </c>
      <c r="P616" t="s">
        <v>698</v>
      </c>
      <c r="Q616">
        <v>3.27</v>
      </c>
      <c r="R616">
        <v>4.83</v>
      </c>
      <c r="S616">
        <v>4.09</v>
      </c>
      <c r="T616">
        <v>32.71</v>
      </c>
    </row>
    <row r="617" spans="1:20" x14ac:dyDescent="0.3">
      <c r="A617" s="2">
        <v>45793</v>
      </c>
      <c r="B617" t="s">
        <v>20</v>
      </c>
      <c r="C617" t="s">
        <v>621</v>
      </c>
      <c r="D617" t="s">
        <v>654</v>
      </c>
      <c r="E617" t="s">
        <v>670</v>
      </c>
      <c r="F617">
        <v>100.11</v>
      </c>
      <c r="G617">
        <v>26942</v>
      </c>
      <c r="H617">
        <v>1428</v>
      </c>
      <c r="I617">
        <v>16</v>
      </c>
      <c r="J617">
        <v>8</v>
      </c>
      <c r="K617">
        <v>586.4</v>
      </c>
      <c r="L617" t="s">
        <v>671</v>
      </c>
      <c r="M617" t="s">
        <v>679</v>
      </c>
      <c r="N617" t="s">
        <v>682</v>
      </c>
      <c r="O617" t="s">
        <v>691</v>
      </c>
      <c r="P617" t="s">
        <v>699</v>
      </c>
      <c r="Q617">
        <v>5.3</v>
      </c>
      <c r="R617">
        <v>0.56000000000000005</v>
      </c>
      <c r="S617">
        <v>6.26</v>
      </c>
      <c r="T617">
        <v>5.86</v>
      </c>
    </row>
    <row r="618" spans="1:20" x14ac:dyDescent="0.3">
      <c r="A618" s="2">
        <v>45759</v>
      </c>
      <c r="B618" t="s">
        <v>21</v>
      </c>
      <c r="C618" t="s">
        <v>622</v>
      </c>
      <c r="D618" t="s">
        <v>654</v>
      </c>
      <c r="E618" t="s">
        <v>665</v>
      </c>
      <c r="F618">
        <v>89.88</v>
      </c>
      <c r="G618">
        <v>7432</v>
      </c>
      <c r="H618">
        <v>410</v>
      </c>
      <c r="I618">
        <v>23</v>
      </c>
      <c r="J618">
        <v>22</v>
      </c>
      <c r="K618">
        <v>4259.46</v>
      </c>
      <c r="L618" t="s">
        <v>671</v>
      </c>
      <c r="M618" t="s">
        <v>680</v>
      </c>
      <c r="N618" t="s">
        <v>682</v>
      </c>
      <c r="O618" t="s">
        <v>689</v>
      </c>
      <c r="P618" t="s">
        <v>699</v>
      </c>
      <c r="Q618">
        <v>5.52</v>
      </c>
      <c r="R618">
        <v>5.37</v>
      </c>
      <c r="S618">
        <v>3.91</v>
      </c>
      <c r="T618">
        <v>47.39</v>
      </c>
    </row>
    <row r="619" spans="1:20" x14ac:dyDescent="0.3">
      <c r="A619" s="2">
        <v>45779</v>
      </c>
      <c r="B619" t="s">
        <v>22</v>
      </c>
      <c r="C619" t="s">
        <v>623</v>
      </c>
      <c r="D619" t="s">
        <v>654</v>
      </c>
      <c r="E619" t="s">
        <v>664</v>
      </c>
      <c r="F619">
        <v>138.97</v>
      </c>
      <c r="G619">
        <v>8900</v>
      </c>
      <c r="H619">
        <v>70</v>
      </c>
      <c r="I619">
        <v>18</v>
      </c>
      <c r="J619">
        <v>15</v>
      </c>
      <c r="K619">
        <v>1357.11</v>
      </c>
      <c r="L619" t="s">
        <v>674</v>
      </c>
      <c r="M619" t="s">
        <v>678</v>
      </c>
      <c r="N619" t="s">
        <v>682</v>
      </c>
      <c r="O619" t="s">
        <v>688</v>
      </c>
      <c r="P619" t="s">
        <v>698</v>
      </c>
      <c r="Q619">
        <v>0.79</v>
      </c>
      <c r="R619">
        <v>21.43</v>
      </c>
      <c r="S619">
        <v>7.72</v>
      </c>
      <c r="T619">
        <v>9.77</v>
      </c>
    </row>
    <row r="620" spans="1:20" x14ac:dyDescent="0.3">
      <c r="A620" s="2">
        <v>45782</v>
      </c>
      <c r="B620" t="s">
        <v>20</v>
      </c>
      <c r="C620" t="s">
        <v>624</v>
      </c>
      <c r="D620" t="s">
        <v>655</v>
      </c>
      <c r="E620" t="s">
        <v>660</v>
      </c>
      <c r="F620">
        <v>165.01</v>
      </c>
      <c r="G620">
        <v>24680</v>
      </c>
      <c r="H620">
        <v>1547</v>
      </c>
      <c r="I620">
        <v>15</v>
      </c>
      <c r="J620">
        <v>9</v>
      </c>
      <c r="K620">
        <v>731.8</v>
      </c>
      <c r="L620" t="s">
        <v>675</v>
      </c>
      <c r="M620" t="s">
        <v>678</v>
      </c>
      <c r="N620" t="s">
        <v>682</v>
      </c>
      <c r="O620" t="s">
        <v>686</v>
      </c>
      <c r="P620" t="s">
        <v>698</v>
      </c>
      <c r="Q620">
        <v>6.27</v>
      </c>
      <c r="R620">
        <v>0.57999999999999996</v>
      </c>
      <c r="S620">
        <v>11</v>
      </c>
      <c r="T620">
        <v>4.43</v>
      </c>
    </row>
    <row r="621" spans="1:20" x14ac:dyDescent="0.3">
      <c r="A621" s="2">
        <v>45788</v>
      </c>
      <c r="B621" t="s">
        <v>23</v>
      </c>
      <c r="C621" t="s">
        <v>625</v>
      </c>
      <c r="D621" t="s">
        <v>655</v>
      </c>
      <c r="E621" t="s">
        <v>670</v>
      </c>
      <c r="F621">
        <v>111.02</v>
      </c>
      <c r="G621">
        <v>10184</v>
      </c>
      <c r="H621">
        <v>308</v>
      </c>
      <c r="I621">
        <v>46</v>
      </c>
      <c r="J621">
        <v>37</v>
      </c>
      <c r="K621">
        <v>6412.05</v>
      </c>
      <c r="L621" t="s">
        <v>675</v>
      </c>
      <c r="M621" t="s">
        <v>679</v>
      </c>
      <c r="N621" t="s">
        <v>681</v>
      </c>
      <c r="O621" t="s">
        <v>685</v>
      </c>
      <c r="P621" t="s">
        <v>699</v>
      </c>
      <c r="Q621">
        <v>3.02</v>
      </c>
      <c r="R621">
        <v>12.01</v>
      </c>
      <c r="S621">
        <v>2.41</v>
      </c>
      <c r="T621">
        <v>57.76</v>
      </c>
    </row>
    <row r="622" spans="1:20" x14ac:dyDescent="0.3">
      <c r="A622" s="2">
        <v>45835</v>
      </c>
      <c r="B622" t="s">
        <v>24</v>
      </c>
      <c r="C622" t="s">
        <v>626</v>
      </c>
      <c r="D622" t="s">
        <v>654</v>
      </c>
      <c r="E622" t="s">
        <v>670</v>
      </c>
      <c r="F622">
        <v>278.82</v>
      </c>
      <c r="G622">
        <v>22381</v>
      </c>
      <c r="H622">
        <v>1606</v>
      </c>
      <c r="I622">
        <v>38</v>
      </c>
      <c r="J622">
        <v>29</v>
      </c>
      <c r="K622">
        <v>5772.56</v>
      </c>
      <c r="L622" t="s">
        <v>675</v>
      </c>
      <c r="M622" t="s">
        <v>679</v>
      </c>
      <c r="N622" t="s">
        <v>681</v>
      </c>
      <c r="O622" t="s">
        <v>687</v>
      </c>
      <c r="P622" t="s">
        <v>695</v>
      </c>
      <c r="Q622">
        <v>7.18</v>
      </c>
      <c r="R622">
        <v>1.81</v>
      </c>
      <c r="S622">
        <v>7.34</v>
      </c>
      <c r="T622">
        <v>20.7</v>
      </c>
    </row>
    <row r="623" spans="1:20" x14ac:dyDescent="0.3">
      <c r="A623" s="2">
        <v>45766</v>
      </c>
      <c r="B623" t="s">
        <v>23</v>
      </c>
      <c r="C623" t="s">
        <v>627</v>
      </c>
      <c r="D623" t="s">
        <v>655</v>
      </c>
      <c r="E623" t="s">
        <v>666</v>
      </c>
      <c r="F623">
        <v>155.27000000000001</v>
      </c>
      <c r="G623">
        <v>26867</v>
      </c>
      <c r="H623">
        <v>1049</v>
      </c>
      <c r="I623">
        <v>26</v>
      </c>
      <c r="J623">
        <v>8</v>
      </c>
      <c r="K623">
        <v>734.68</v>
      </c>
      <c r="L623" t="s">
        <v>675</v>
      </c>
      <c r="M623" t="s">
        <v>676</v>
      </c>
      <c r="N623" t="s">
        <v>682</v>
      </c>
      <c r="O623" t="s">
        <v>687</v>
      </c>
      <c r="P623" t="s">
        <v>699</v>
      </c>
      <c r="Q623">
        <v>3.9</v>
      </c>
      <c r="R623">
        <v>0.76</v>
      </c>
      <c r="S623">
        <v>5.97</v>
      </c>
      <c r="T623">
        <v>4.7300000000000004</v>
      </c>
    </row>
    <row r="624" spans="1:20" x14ac:dyDescent="0.3">
      <c r="A624" s="2">
        <v>45768</v>
      </c>
      <c r="B624" t="s">
        <v>21</v>
      </c>
      <c r="C624" t="s">
        <v>628</v>
      </c>
      <c r="D624" t="s">
        <v>655</v>
      </c>
      <c r="E624" t="s">
        <v>662</v>
      </c>
      <c r="F624">
        <v>161.91</v>
      </c>
      <c r="G624">
        <v>24471</v>
      </c>
      <c r="H624">
        <v>1878</v>
      </c>
      <c r="I624">
        <v>43</v>
      </c>
      <c r="J624">
        <v>9</v>
      </c>
      <c r="K624">
        <v>276.31</v>
      </c>
      <c r="L624" t="s">
        <v>672</v>
      </c>
      <c r="M624" t="s">
        <v>679</v>
      </c>
      <c r="N624" t="s">
        <v>683</v>
      </c>
      <c r="O624" t="s">
        <v>694</v>
      </c>
      <c r="P624" t="s">
        <v>699</v>
      </c>
      <c r="Q624">
        <v>7.67</v>
      </c>
      <c r="R624">
        <v>0.48</v>
      </c>
      <c r="S624">
        <v>3.77</v>
      </c>
      <c r="T624">
        <v>1.71</v>
      </c>
    </row>
    <row r="625" spans="1:20" x14ac:dyDescent="0.3">
      <c r="A625" s="2">
        <v>45785</v>
      </c>
      <c r="B625" t="s">
        <v>20</v>
      </c>
      <c r="C625" t="s">
        <v>629</v>
      </c>
      <c r="D625" t="s">
        <v>655</v>
      </c>
      <c r="E625" t="s">
        <v>662</v>
      </c>
      <c r="F625">
        <v>79.02</v>
      </c>
      <c r="G625">
        <v>18698</v>
      </c>
      <c r="H625">
        <v>1099</v>
      </c>
      <c r="I625">
        <v>45</v>
      </c>
      <c r="J625">
        <v>3</v>
      </c>
      <c r="K625">
        <v>294.14</v>
      </c>
      <c r="L625" t="s">
        <v>671</v>
      </c>
      <c r="M625" t="s">
        <v>679</v>
      </c>
      <c r="N625" t="s">
        <v>681</v>
      </c>
      <c r="O625" t="s">
        <v>694</v>
      </c>
      <c r="P625" t="s">
        <v>699</v>
      </c>
      <c r="Q625">
        <v>5.88</v>
      </c>
      <c r="R625">
        <v>0.27</v>
      </c>
      <c r="S625">
        <v>1.76</v>
      </c>
      <c r="T625">
        <v>3.72</v>
      </c>
    </row>
    <row r="626" spans="1:20" x14ac:dyDescent="0.3">
      <c r="A626" s="2">
        <v>45762</v>
      </c>
      <c r="B626" t="s">
        <v>20</v>
      </c>
      <c r="C626" t="s">
        <v>630</v>
      </c>
      <c r="D626" t="s">
        <v>655</v>
      </c>
      <c r="E626" t="s">
        <v>668</v>
      </c>
      <c r="F626">
        <v>143.97</v>
      </c>
      <c r="G626">
        <v>4401</v>
      </c>
      <c r="H626">
        <v>277</v>
      </c>
      <c r="I626">
        <v>50</v>
      </c>
      <c r="J626">
        <v>11</v>
      </c>
      <c r="K626">
        <v>730.19</v>
      </c>
      <c r="L626" t="s">
        <v>671</v>
      </c>
      <c r="M626" t="s">
        <v>680</v>
      </c>
      <c r="N626" t="s">
        <v>684</v>
      </c>
      <c r="O626" t="s">
        <v>693</v>
      </c>
      <c r="P626" t="s">
        <v>697</v>
      </c>
      <c r="Q626">
        <v>6.29</v>
      </c>
      <c r="R626">
        <v>3.97</v>
      </c>
      <c r="S626">
        <v>2.88</v>
      </c>
      <c r="T626">
        <v>5.07</v>
      </c>
    </row>
    <row r="627" spans="1:20" x14ac:dyDescent="0.3">
      <c r="A627" s="2">
        <v>45760</v>
      </c>
      <c r="B627" t="s">
        <v>22</v>
      </c>
      <c r="C627" t="s">
        <v>631</v>
      </c>
      <c r="D627" t="s">
        <v>655</v>
      </c>
      <c r="E627" t="s">
        <v>665</v>
      </c>
      <c r="F627">
        <v>137.32</v>
      </c>
      <c r="G627">
        <v>24314</v>
      </c>
      <c r="H627">
        <v>1261</v>
      </c>
      <c r="I627">
        <v>20</v>
      </c>
      <c r="J627">
        <v>7</v>
      </c>
      <c r="K627">
        <v>404.24</v>
      </c>
      <c r="L627" t="s">
        <v>672</v>
      </c>
      <c r="M627" t="s">
        <v>680</v>
      </c>
      <c r="N627" t="s">
        <v>683</v>
      </c>
      <c r="O627" t="s">
        <v>689</v>
      </c>
      <c r="P627" t="s">
        <v>697</v>
      </c>
      <c r="Q627">
        <v>5.19</v>
      </c>
      <c r="R627">
        <v>0.56000000000000005</v>
      </c>
      <c r="S627">
        <v>6.87</v>
      </c>
      <c r="T627">
        <v>2.94</v>
      </c>
    </row>
    <row r="628" spans="1:20" x14ac:dyDescent="0.3">
      <c r="A628" s="2">
        <v>45800</v>
      </c>
      <c r="B628" t="s">
        <v>21</v>
      </c>
      <c r="C628" t="s">
        <v>632</v>
      </c>
      <c r="D628" t="s">
        <v>655</v>
      </c>
      <c r="E628" t="s">
        <v>662</v>
      </c>
      <c r="F628">
        <v>276.73</v>
      </c>
      <c r="G628">
        <v>16843</v>
      </c>
      <c r="H628">
        <v>1039</v>
      </c>
      <c r="I628">
        <v>26</v>
      </c>
      <c r="J628">
        <v>25</v>
      </c>
      <c r="K628">
        <v>4590.72</v>
      </c>
      <c r="L628" t="s">
        <v>672</v>
      </c>
      <c r="M628" t="s">
        <v>679</v>
      </c>
      <c r="N628" t="s">
        <v>682</v>
      </c>
      <c r="O628" t="s">
        <v>690</v>
      </c>
      <c r="P628" t="s">
        <v>698</v>
      </c>
      <c r="Q628">
        <v>6.17</v>
      </c>
      <c r="R628">
        <v>2.41</v>
      </c>
      <c r="S628">
        <v>10.64</v>
      </c>
      <c r="T628">
        <v>16.59</v>
      </c>
    </row>
    <row r="629" spans="1:20" x14ac:dyDescent="0.3">
      <c r="A629" s="2">
        <v>45782</v>
      </c>
      <c r="B629" t="s">
        <v>23</v>
      </c>
      <c r="C629" t="s">
        <v>633</v>
      </c>
      <c r="D629" t="s">
        <v>655</v>
      </c>
      <c r="E629" t="s">
        <v>662</v>
      </c>
      <c r="F629">
        <v>64.290000000000006</v>
      </c>
      <c r="G629">
        <v>6415</v>
      </c>
      <c r="H629">
        <v>515</v>
      </c>
      <c r="I629">
        <v>49</v>
      </c>
      <c r="J629">
        <v>8</v>
      </c>
      <c r="K629">
        <v>1501.89</v>
      </c>
      <c r="L629" t="s">
        <v>672</v>
      </c>
      <c r="M629" t="s">
        <v>679</v>
      </c>
      <c r="N629" t="s">
        <v>682</v>
      </c>
      <c r="O629" t="s">
        <v>685</v>
      </c>
      <c r="P629" t="s">
        <v>697</v>
      </c>
      <c r="Q629">
        <v>8.0299999999999994</v>
      </c>
      <c r="R629">
        <v>1.55</v>
      </c>
      <c r="S629">
        <v>1.31</v>
      </c>
      <c r="T629">
        <v>23.36</v>
      </c>
    </row>
    <row r="630" spans="1:20" x14ac:dyDescent="0.3">
      <c r="A630" s="2">
        <v>45799</v>
      </c>
      <c r="B630" t="s">
        <v>21</v>
      </c>
      <c r="C630" t="s">
        <v>634</v>
      </c>
      <c r="D630" t="s">
        <v>654</v>
      </c>
      <c r="E630" t="s">
        <v>661</v>
      </c>
      <c r="F630">
        <v>181.79</v>
      </c>
      <c r="G630">
        <v>16914</v>
      </c>
      <c r="H630">
        <v>1491</v>
      </c>
      <c r="I630">
        <v>19</v>
      </c>
      <c r="J630">
        <v>13</v>
      </c>
      <c r="K630">
        <v>1186.8</v>
      </c>
      <c r="L630" t="s">
        <v>675</v>
      </c>
      <c r="M630" t="s">
        <v>677</v>
      </c>
      <c r="N630" t="s">
        <v>682</v>
      </c>
      <c r="O630" t="s">
        <v>686</v>
      </c>
      <c r="P630" t="s">
        <v>697</v>
      </c>
      <c r="Q630">
        <v>8.82</v>
      </c>
      <c r="R630">
        <v>0.87</v>
      </c>
      <c r="S630">
        <v>9.57</v>
      </c>
      <c r="T630">
        <v>6.53</v>
      </c>
    </row>
    <row r="631" spans="1:20" x14ac:dyDescent="0.3">
      <c r="A631" s="2">
        <v>45786</v>
      </c>
      <c r="B631" t="s">
        <v>22</v>
      </c>
      <c r="C631" t="s">
        <v>635</v>
      </c>
      <c r="D631" t="s">
        <v>654</v>
      </c>
      <c r="E631" t="s">
        <v>663</v>
      </c>
      <c r="F631">
        <v>100.11</v>
      </c>
      <c r="G631">
        <v>1368</v>
      </c>
      <c r="H631">
        <v>92</v>
      </c>
      <c r="I631">
        <v>26</v>
      </c>
      <c r="J631">
        <v>25</v>
      </c>
      <c r="K631">
        <v>1789.95</v>
      </c>
      <c r="L631" t="s">
        <v>671</v>
      </c>
      <c r="M631" t="s">
        <v>680</v>
      </c>
      <c r="N631" t="s">
        <v>681</v>
      </c>
      <c r="O631" t="s">
        <v>686</v>
      </c>
      <c r="P631" t="s">
        <v>695</v>
      </c>
      <c r="Q631">
        <v>6.73</v>
      </c>
      <c r="R631">
        <v>27.17</v>
      </c>
      <c r="S631">
        <v>3.85</v>
      </c>
      <c r="T631">
        <v>17.88</v>
      </c>
    </row>
    <row r="632" spans="1:20" x14ac:dyDescent="0.3">
      <c r="A632" s="2">
        <v>45826</v>
      </c>
      <c r="B632" t="s">
        <v>20</v>
      </c>
      <c r="C632" t="s">
        <v>636</v>
      </c>
      <c r="D632" t="s">
        <v>655</v>
      </c>
      <c r="E632" t="s">
        <v>662</v>
      </c>
      <c r="F632">
        <v>170.84</v>
      </c>
      <c r="G632">
        <v>24222</v>
      </c>
      <c r="H632">
        <v>1597</v>
      </c>
      <c r="I632">
        <v>23</v>
      </c>
      <c r="J632">
        <v>21</v>
      </c>
      <c r="K632">
        <v>2717.75</v>
      </c>
      <c r="L632" t="s">
        <v>674</v>
      </c>
      <c r="M632" t="s">
        <v>679</v>
      </c>
      <c r="N632" t="s">
        <v>682</v>
      </c>
      <c r="O632" t="s">
        <v>686</v>
      </c>
      <c r="P632" t="s">
        <v>698</v>
      </c>
      <c r="Q632">
        <v>6.59</v>
      </c>
      <c r="R632">
        <v>1.31</v>
      </c>
      <c r="S632">
        <v>7.43</v>
      </c>
      <c r="T632">
        <v>15.91</v>
      </c>
    </row>
    <row r="633" spans="1:20" x14ac:dyDescent="0.3">
      <c r="A633" s="2">
        <v>45799</v>
      </c>
      <c r="B633" t="s">
        <v>21</v>
      </c>
      <c r="C633" t="s">
        <v>637</v>
      </c>
      <c r="D633" t="s">
        <v>655</v>
      </c>
      <c r="E633" t="s">
        <v>657</v>
      </c>
      <c r="F633">
        <v>171.81</v>
      </c>
      <c r="G633">
        <v>12422</v>
      </c>
      <c r="H633">
        <v>973</v>
      </c>
      <c r="I633">
        <v>14</v>
      </c>
      <c r="J633">
        <v>12</v>
      </c>
      <c r="K633">
        <v>1357.24</v>
      </c>
      <c r="L633" t="s">
        <v>674</v>
      </c>
      <c r="M633" t="s">
        <v>677</v>
      </c>
      <c r="N633" t="s">
        <v>681</v>
      </c>
      <c r="O633" t="s">
        <v>694</v>
      </c>
      <c r="P633" t="s">
        <v>697</v>
      </c>
      <c r="Q633">
        <v>7.83</v>
      </c>
      <c r="R633">
        <v>1.23</v>
      </c>
      <c r="S633">
        <v>12.27</v>
      </c>
      <c r="T633">
        <v>7.9</v>
      </c>
    </row>
    <row r="634" spans="1:20" x14ac:dyDescent="0.3">
      <c r="A634" s="2">
        <v>45785</v>
      </c>
      <c r="B634" t="s">
        <v>20</v>
      </c>
      <c r="C634" t="s">
        <v>638</v>
      </c>
      <c r="D634" t="s">
        <v>654</v>
      </c>
      <c r="E634" t="s">
        <v>657</v>
      </c>
      <c r="F634">
        <v>286.27</v>
      </c>
      <c r="G634">
        <v>7180</v>
      </c>
      <c r="H634">
        <v>509</v>
      </c>
      <c r="I634">
        <v>21</v>
      </c>
      <c r="J634">
        <v>20</v>
      </c>
      <c r="K634">
        <v>1197.45</v>
      </c>
      <c r="L634" t="s">
        <v>672</v>
      </c>
      <c r="M634" t="s">
        <v>677</v>
      </c>
      <c r="N634" t="s">
        <v>681</v>
      </c>
      <c r="O634" t="s">
        <v>689</v>
      </c>
      <c r="P634" t="s">
        <v>699</v>
      </c>
      <c r="Q634">
        <v>7.09</v>
      </c>
      <c r="R634">
        <v>3.93</v>
      </c>
      <c r="S634">
        <v>13.63</v>
      </c>
      <c r="T634">
        <v>4.18</v>
      </c>
    </row>
    <row r="635" spans="1:20" x14ac:dyDescent="0.3">
      <c r="A635" s="2">
        <v>45769</v>
      </c>
      <c r="B635" t="s">
        <v>23</v>
      </c>
      <c r="C635" t="s">
        <v>639</v>
      </c>
      <c r="D635" t="s">
        <v>654</v>
      </c>
      <c r="E635" t="s">
        <v>667</v>
      </c>
      <c r="F635">
        <v>87.61</v>
      </c>
      <c r="G635">
        <v>20421</v>
      </c>
      <c r="H635">
        <v>1428</v>
      </c>
      <c r="I635">
        <v>22</v>
      </c>
      <c r="J635">
        <v>20</v>
      </c>
      <c r="K635">
        <v>3352.72</v>
      </c>
      <c r="L635" t="s">
        <v>672</v>
      </c>
      <c r="M635" t="s">
        <v>677</v>
      </c>
      <c r="N635" t="s">
        <v>683</v>
      </c>
      <c r="O635" t="s">
        <v>688</v>
      </c>
      <c r="P635" t="s">
        <v>696</v>
      </c>
      <c r="Q635">
        <v>6.99</v>
      </c>
      <c r="R635">
        <v>1.4</v>
      </c>
      <c r="S635">
        <v>3.98</v>
      </c>
      <c r="T635">
        <v>38.270000000000003</v>
      </c>
    </row>
    <row r="636" spans="1:20" x14ac:dyDescent="0.3">
      <c r="A636" s="2">
        <v>45776</v>
      </c>
      <c r="B636" t="s">
        <v>21</v>
      </c>
      <c r="C636" t="s">
        <v>298</v>
      </c>
      <c r="D636" t="s">
        <v>655</v>
      </c>
      <c r="E636" t="s">
        <v>665</v>
      </c>
      <c r="F636">
        <v>186.68</v>
      </c>
      <c r="G636">
        <v>26497</v>
      </c>
      <c r="H636">
        <v>1981</v>
      </c>
      <c r="I636">
        <v>44</v>
      </c>
      <c r="J636">
        <v>37</v>
      </c>
      <c r="K636">
        <v>5680.75</v>
      </c>
      <c r="L636" t="s">
        <v>674</v>
      </c>
      <c r="M636" t="s">
        <v>680</v>
      </c>
      <c r="N636" t="s">
        <v>683</v>
      </c>
      <c r="O636" t="s">
        <v>694</v>
      </c>
      <c r="P636" t="s">
        <v>699</v>
      </c>
      <c r="Q636">
        <v>7.48</v>
      </c>
      <c r="R636">
        <v>1.87</v>
      </c>
      <c r="S636">
        <v>4.24</v>
      </c>
      <c r="T636">
        <v>30.43</v>
      </c>
    </row>
    <row r="637" spans="1:20" x14ac:dyDescent="0.3">
      <c r="A637" s="2">
        <v>45787</v>
      </c>
      <c r="B637" t="s">
        <v>22</v>
      </c>
      <c r="C637" t="s">
        <v>640</v>
      </c>
      <c r="D637" t="s">
        <v>654</v>
      </c>
      <c r="E637" t="s">
        <v>669</v>
      </c>
      <c r="F637">
        <v>152.21</v>
      </c>
      <c r="G637">
        <v>19470</v>
      </c>
      <c r="H637">
        <v>363</v>
      </c>
      <c r="I637">
        <v>12</v>
      </c>
      <c r="J637">
        <v>6</v>
      </c>
      <c r="K637">
        <v>421.53</v>
      </c>
      <c r="L637" t="s">
        <v>675</v>
      </c>
      <c r="M637" t="s">
        <v>676</v>
      </c>
      <c r="N637" t="s">
        <v>683</v>
      </c>
      <c r="O637" t="s">
        <v>692</v>
      </c>
      <c r="P637" t="s">
        <v>699</v>
      </c>
      <c r="Q637">
        <v>1.86</v>
      </c>
      <c r="R637">
        <v>1.65</v>
      </c>
      <c r="S637">
        <v>12.68</v>
      </c>
      <c r="T637">
        <v>2.77</v>
      </c>
    </row>
    <row r="638" spans="1:20" x14ac:dyDescent="0.3">
      <c r="A638" s="2">
        <v>45756</v>
      </c>
      <c r="B638" t="s">
        <v>20</v>
      </c>
      <c r="C638" t="s">
        <v>641</v>
      </c>
      <c r="D638" t="s">
        <v>655</v>
      </c>
      <c r="E638" t="s">
        <v>665</v>
      </c>
      <c r="F638">
        <v>27.03</v>
      </c>
      <c r="G638">
        <v>24816</v>
      </c>
      <c r="H638">
        <v>1106</v>
      </c>
      <c r="I638">
        <v>21</v>
      </c>
      <c r="J638">
        <v>4</v>
      </c>
      <c r="K638">
        <v>631.75</v>
      </c>
      <c r="L638" t="s">
        <v>674</v>
      </c>
      <c r="M638" t="s">
        <v>680</v>
      </c>
      <c r="N638" t="s">
        <v>684</v>
      </c>
      <c r="O638" t="s">
        <v>689</v>
      </c>
      <c r="P638" t="s">
        <v>697</v>
      </c>
      <c r="Q638">
        <v>4.46</v>
      </c>
      <c r="R638">
        <v>0.36</v>
      </c>
      <c r="S638">
        <v>1.29</v>
      </c>
      <c r="T638">
        <v>23.37</v>
      </c>
    </row>
    <row r="639" spans="1:20" x14ac:dyDescent="0.3">
      <c r="A639" s="2">
        <v>45823</v>
      </c>
      <c r="B639" t="s">
        <v>23</v>
      </c>
      <c r="C639" t="s">
        <v>642</v>
      </c>
      <c r="D639" t="s">
        <v>654</v>
      </c>
      <c r="E639" t="s">
        <v>669</v>
      </c>
      <c r="F639">
        <v>238.23</v>
      </c>
      <c r="G639">
        <v>4586</v>
      </c>
      <c r="H639">
        <v>105</v>
      </c>
      <c r="I639">
        <v>17</v>
      </c>
      <c r="J639">
        <v>17</v>
      </c>
      <c r="K639">
        <v>2398.63</v>
      </c>
      <c r="L639" t="s">
        <v>671</v>
      </c>
      <c r="M639" t="s">
        <v>676</v>
      </c>
      <c r="N639" t="s">
        <v>683</v>
      </c>
      <c r="O639" t="s">
        <v>685</v>
      </c>
      <c r="P639" t="s">
        <v>699</v>
      </c>
      <c r="Q639">
        <v>2.29</v>
      </c>
      <c r="R639">
        <v>16.190000000000001</v>
      </c>
      <c r="S639">
        <v>14.01</v>
      </c>
      <c r="T639">
        <v>10.07</v>
      </c>
    </row>
    <row r="640" spans="1:20" x14ac:dyDescent="0.3">
      <c r="A640" s="2">
        <v>45805</v>
      </c>
      <c r="B640" t="s">
        <v>20</v>
      </c>
      <c r="C640" t="s">
        <v>643</v>
      </c>
      <c r="D640" t="s">
        <v>654</v>
      </c>
      <c r="E640" t="s">
        <v>664</v>
      </c>
      <c r="F640">
        <v>238.64</v>
      </c>
      <c r="G640">
        <v>25374</v>
      </c>
      <c r="H640">
        <v>239</v>
      </c>
      <c r="I640">
        <v>15</v>
      </c>
      <c r="J640">
        <v>11</v>
      </c>
      <c r="K640">
        <v>1706.86</v>
      </c>
      <c r="L640" t="s">
        <v>673</v>
      </c>
      <c r="M640" t="s">
        <v>678</v>
      </c>
      <c r="N640" t="s">
        <v>684</v>
      </c>
      <c r="O640" t="s">
        <v>693</v>
      </c>
      <c r="P640" t="s">
        <v>699</v>
      </c>
      <c r="Q640">
        <v>0.94</v>
      </c>
      <c r="R640">
        <v>4.5999999999999996</v>
      </c>
      <c r="S640">
        <v>15.91</v>
      </c>
      <c r="T640">
        <v>7.15</v>
      </c>
    </row>
    <row r="641" spans="1:20" x14ac:dyDescent="0.3">
      <c r="A641" s="2">
        <v>45802</v>
      </c>
      <c r="B641" t="s">
        <v>22</v>
      </c>
      <c r="C641" t="s">
        <v>644</v>
      </c>
      <c r="D641" t="s">
        <v>654</v>
      </c>
      <c r="E641" t="s">
        <v>660</v>
      </c>
      <c r="F641">
        <v>191.79</v>
      </c>
      <c r="G641">
        <v>7370</v>
      </c>
      <c r="H641">
        <v>437</v>
      </c>
      <c r="I641">
        <v>28</v>
      </c>
      <c r="J641">
        <v>27</v>
      </c>
      <c r="K641">
        <v>3127.47</v>
      </c>
      <c r="L641" t="s">
        <v>674</v>
      </c>
      <c r="M641" t="s">
        <v>678</v>
      </c>
      <c r="N641" t="s">
        <v>684</v>
      </c>
      <c r="O641" t="s">
        <v>693</v>
      </c>
      <c r="P641" t="s">
        <v>695</v>
      </c>
      <c r="Q641">
        <v>5.93</v>
      </c>
      <c r="R641">
        <v>6.18</v>
      </c>
      <c r="S641">
        <v>6.85</v>
      </c>
      <c r="T641">
        <v>16.309999999999999</v>
      </c>
    </row>
    <row r="642" spans="1:20" x14ac:dyDescent="0.3">
      <c r="A642" s="2">
        <v>45809</v>
      </c>
      <c r="B642" t="s">
        <v>22</v>
      </c>
      <c r="C642" t="s">
        <v>645</v>
      </c>
      <c r="D642" t="s">
        <v>654</v>
      </c>
      <c r="E642" t="s">
        <v>660</v>
      </c>
      <c r="F642">
        <v>153.84</v>
      </c>
      <c r="G642">
        <v>2919</v>
      </c>
      <c r="H642">
        <v>77</v>
      </c>
      <c r="I642">
        <v>36</v>
      </c>
      <c r="J642">
        <v>11</v>
      </c>
      <c r="K642">
        <v>1562.95</v>
      </c>
      <c r="L642" t="s">
        <v>673</v>
      </c>
      <c r="M642" t="s">
        <v>678</v>
      </c>
      <c r="N642" t="s">
        <v>682</v>
      </c>
      <c r="O642" t="s">
        <v>685</v>
      </c>
      <c r="P642" t="s">
        <v>698</v>
      </c>
      <c r="Q642">
        <v>2.64</v>
      </c>
      <c r="R642">
        <v>14.29</v>
      </c>
      <c r="S642">
        <v>4.2699999999999996</v>
      </c>
      <c r="T642">
        <v>10.16</v>
      </c>
    </row>
    <row r="643" spans="1:20" x14ac:dyDescent="0.3">
      <c r="A643" s="2">
        <v>45765</v>
      </c>
      <c r="B643" t="s">
        <v>23</v>
      </c>
      <c r="C643" t="s">
        <v>646</v>
      </c>
      <c r="D643" t="s">
        <v>654</v>
      </c>
      <c r="E643" t="s">
        <v>668</v>
      </c>
      <c r="F643">
        <v>101.34</v>
      </c>
      <c r="G643">
        <v>21915</v>
      </c>
      <c r="H643">
        <v>662</v>
      </c>
      <c r="I643">
        <v>32</v>
      </c>
      <c r="J643">
        <v>6</v>
      </c>
      <c r="K643">
        <v>754.56</v>
      </c>
      <c r="L643" t="s">
        <v>673</v>
      </c>
      <c r="M643" t="s">
        <v>680</v>
      </c>
      <c r="N643" t="s">
        <v>682</v>
      </c>
      <c r="O643" t="s">
        <v>693</v>
      </c>
      <c r="P643" t="s">
        <v>697</v>
      </c>
      <c r="Q643">
        <v>3.02</v>
      </c>
      <c r="R643">
        <v>0.91</v>
      </c>
      <c r="S643">
        <v>3.17</v>
      </c>
      <c r="T643">
        <v>7.45</v>
      </c>
    </row>
    <row r="644" spans="1:20" x14ac:dyDescent="0.3">
      <c r="A644" s="2">
        <v>45757</v>
      </c>
      <c r="B644" t="s">
        <v>20</v>
      </c>
      <c r="C644" t="s">
        <v>647</v>
      </c>
      <c r="D644" t="s">
        <v>655</v>
      </c>
      <c r="E644" t="s">
        <v>662</v>
      </c>
      <c r="F644">
        <v>195.05</v>
      </c>
      <c r="G644">
        <v>10679</v>
      </c>
      <c r="H644">
        <v>321</v>
      </c>
      <c r="I644">
        <v>46</v>
      </c>
      <c r="J644">
        <v>15</v>
      </c>
      <c r="K644">
        <v>2237</v>
      </c>
      <c r="L644" t="s">
        <v>675</v>
      </c>
      <c r="M644" t="s">
        <v>679</v>
      </c>
      <c r="N644" t="s">
        <v>681</v>
      </c>
      <c r="O644" t="s">
        <v>688</v>
      </c>
      <c r="P644" t="s">
        <v>698</v>
      </c>
      <c r="Q644">
        <v>3.01</v>
      </c>
      <c r="R644">
        <v>4.67</v>
      </c>
      <c r="S644">
        <v>4.24</v>
      </c>
      <c r="T644">
        <v>11.47</v>
      </c>
    </row>
    <row r="645" spans="1:20" x14ac:dyDescent="0.3">
      <c r="A645" s="2">
        <v>45791</v>
      </c>
      <c r="B645" t="s">
        <v>20</v>
      </c>
      <c r="C645" t="s">
        <v>192</v>
      </c>
      <c r="D645" t="s">
        <v>654</v>
      </c>
      <c r="E645" t="s">
        <v>662</v>
      </c>
      <c r="F645">
        <v>260.26</v>
      </c>
      <c r="G645">
        <v>15561</v>
      </c>
      <c r="H645">
        <v>724</v>
      </c>
      <c r="I645">
        <v>47</v>
      </c>
      <c r="J645">
        <v>11</v>
      </c>
      <c r="K645">
        <v>531.03</v>
      </c>
      <c r="L645" t="s">
        <v>673</v>
      </c>
      <c r="M645" t="s">
        <v>679</v>
      </c>
      <c r="N645" t="s">
        <v>681</v>
      </c>
      <c r="O645" t="s">
        <v>693</v>
      </c>
      <c r="P645" t="s">
        <v>698</v>
      </c>
      <c r="Q645">
        <v>4.6500000000000004</v>
      </c>
      <c r="R645">
        <v>1.52</v>
      </c>
      <c r="S645">
        <v>5.54</v>
      </c>
      <c r="T645">
        <v>2.04</v>
      </c>
    </row>
    <row r="646" spans="1:20" x14ac:dyDescent="0.3">
      <c r="A646" s="2">
        <v>45799</v>
      </c>
      <c r="B646" t="s">
        <v>21</v>
      </c>
      <c r="C646" t="s">
        <v>648</v>
      </c>
      <c r="D646" t="s">
        <v>655</v>
      </c>
      <c r="E646" t="s">
        <v>660</v>
      </c>
      <c r="F646">
        <v>128.91999999999999</v>
      </c>
      <c r="G646">
        <v>24512</v>
      </c>
      <c r="H646">
        <v>2112</v>
      </c>
      <c r="I646">
        <v>13</v>
      </c>
      <c r="J646">
        <v>2</v>
      </c>
      <c r="K646">
        <v>369.89</v>
      </c>
      <c r="L646" t="s">
        <v>672</v>
      </c>
      <c r="M646" t="s">
        <v>678</v>
      </c>
      <c r="N646" t="s">
        <v>683</v>
      </c>
      <c r="O646" t="s">
        <v>693</v>
      </c>
      <c r="P646" t="s">
        <v>696</v>
      </c>
      <c r="Q646">
        <v>8.6199999999999992</v>
      </c>
      <c r="R646">
        <v>0.09</v>
      </c>
      <c r="S646">
        <v>9.92</v>
      </c>
      <c r="T646">
        <v>2.87</v>
      </c>
    </row>
    <row r="647" spans="1:20" x14ac:dyDescent="0.3">
      <c r="A647" s="2">
        <v>45820</v>
      </c>
      <c r="B647" t="s">
        <v>20</v>
      </c>
      <c r="C647" t="s">
        <v>649</v>
      </c>
      <c r="D647" t="s">
        <v>654</v>
      </c>
      <c r="E647" t="s">
        <v>669</v>
      </c>
      <c r="F647">
        <v>30.58</v>
      </c>
      <c r="G647">
        <v>10528</v>
      </c>
      <c r="H647">
        <v>235</v>
      </c>
      <c r="I647">
        <v>35</v>
      </c>
      <c r="J647">
        <v>28</v>
      </c>
      <c r="K647">
        <v>5301.56</v>
      </c>
      <c r="L647" t="s">
        <v>673</v>
      </c>
      <c r="M647" t="s">
        <v>676</v>
      </c>
      <c r="N647" t="s">
        <v>683</v>
      </c>
      <c r="O647" t="s">
        <v>687</v>
      </c>
      <c r="P647" t="s">
        <v>695</v>
      </c>
      <c r="Q647">
        <v>2.23</v>
      </c>
      <c r="R647">
        <v>11.91</v>
      </c>
      <c r="S647">
        <v>0.87</v>
      </c>
      <c r="T647">
        <v>173.37</v>
      </c>
    </row>
    <row r="648" spans="1:20" x14ac:dyDescent="0.3">
      <c r="A648" s="2">
        <v>45809</v>
      </c>
      <c r="B648" t="s">
        <v>23</v>
      </c>
      <c r="C648" t="s">
        <v>650</v>
      </c>
      <c r="D648" t="s">
        <v>655</v>
      </c>
      <c r="E648" t="s">
        <v>663</v>
      </c>
      <c r="F648">
        <v>100.37</v>
      </c>
      <c r="G648">
        <v>10232</v>
      </c>
      <c r="H648">
        <v>555</v>
      </c>
      <c r="I648">
        <v>21</v>
      </c>
      <c r="J648">
        <v>17</v>
      </c>
      <c r="K648">
        <v>566.96</v>
      </c>
      <c r="L648" t="s">
        <v>674</v>
      </c>
      <c r="M648" t="s">
        <v>680</v>
      </c>
      <c r="N648" t="s">
        <v>682</v>
      </c>
      <c r="O648" t="s">
        <v>694</v>
      </c>
      <c r="P648" t="s">
        <v>695</v>
      </c>
      <c r="Q648">
        <v>5.42</v>
      </c>
      <c r="R648">
        <v>3.06</v>
      </c>
      <c r="S648">
        <v>4.78</v>
      </c>
      <c r="T648">
        <v>5.65</v>
      </c>
    </row>
    <row r="649" spans="1:20" x14ac:dyDescent="0.3">
      <c r="A649" s="2">
        <v>45803</v>
      </c>
      <c r="B649" t="s">
        <v>21</v>
      </c>
      <c r="C649" t="s">
        <v>651</v>
      </c>
      <c r="D649" t="s">
        <v>655</v>
      </c>
      <c r="E649" t="s">
        <v>662</v>
      </c>
      <c r="F649">
        <v>161.75</v>
      </c>
      <c r="G649">
        <v>5036</v>
      </c>
      <c r="H649">
        <v>119</v>
      </c>
      <c r="I649">
        <v>44</v>
      </c>
      <c r="J649">
        <v>18</v>
      </c>
      <c r="K649">
        <v>2587.5700000000002</v>
      </c>
      <c r="L649" t="s">
        <v>675</v>
      </c>
      <c r="M649" t="s">
        <v>679</v>
      </c>
      <c r="N649" t="s">
        <v>681</v>
      </c>
      <c r="O649" t="s">
        <v>690</v>
      </c>
      <c r="P649" t="s">
        <v>699</v>
      </c>
      <c r="Q649">
        <v>2.36</v>
      </c>
      <c r="R649">
        <v>15.13</v>
      </c>
      <c r="S649">
        <v>3.68</v>
      </c>
      <c r="T649">
        <v>16</v>
      </c>
    </row>
    <row r="650" spans="1:20" x14ac:dyDescent="0.3">
      <c r="A650" s="2">
        <v>45789</v>
      </c>
      <c r="B650" t="s">
        <v>21</v>
      </c>
      <c r="C650" t="s">
        <v>652</v>
      </c>
      <c r="D650" t="s">
        <v>654</v>
      </c>
      <c r="E650" t="s">
        <v>656</v>
      </c>
      <c r="F650">
        <v>234.18</v>
      </c>
      <c r="G650">
        <v>9388</v>
      </c>
      <c r="H650">
        <v>812</v>
      </c>
      <c r="I650">
        <v>16</v>
      </c>
      <c r="J650">
        <v>15</v>
      </c>
      <c r="K650">
        <v>1643.38</v>
      </c>
      <c r="L650" t="s">
        <v>673</v>
      </c>
      <c r="M650" t="s">
        <v>676</v>
      </c>
      <c r="N650" t="s">
        <v>681</v>
      </c>
      <c r="O650" t="s">
        <v>692</v>
      </c>
      <c r="P650" t="s">
        <v>696</v>
      </c>
      <c r="Q650">
        <v>8.65</v>
      </c>
      <c r="R650">
        <v>1.85</v>
      </c>
      <c r="S650">
        <v>14.64</v>
      </c>
      <c r="T650">
        <v>7.02</v>
      </c>
    </row>
    <row r="651" spans="1:20" x14ac:dyDescent="0.3">
      <c r="A651" s="2">
        <v>45811</v>
      </c>
      <c r="B651" t="s">
        <v>24</v>
      </c>
      <c r="C651" t="s">
        <v>653</v>
      </c>
      <c r="D651" t="s">
        <v>655</v>
      </c>
      <c r="E651" t="s">
        <v>667</v>
      </c>
      <c r="F651">
        <v>176.81</v>
      </c>
      <c r="G651">
        <v>15295</v>
      </c>
      <c r="H651">
        <v>564</v>
      </c>
      <c r="I651">
        <v>47</v>
      </c>
      <c r="J651">
        <v>23</v>
      </c>
      <c r="K651">
        <v>1836.56</v>
      </c>
      <c r="L651" t="s">
        <v>673</v>
      </c>
      <c r="M651" t="s">
        <v>677</v>
      </c>
      <c r="N651" t="s">
        <v>683</v>
      </c>
      <c r="O651" t="s">
        <v>687</v>
      </c>
      <c r="P651" t="s">
        <v>696</v>
      </c>
      <c r="Q651">
        <v>3.69</v>
      </c>
      <c r="R651">
        <v>4.08</v>
      </c>
      <c r="S651">
        <v>3.76</v>
      </c>
      <c r="T651">
        <v>10.39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DASHBOARD</vt:lpstr>
      <vt:lpstr>PIVOT</vt:lpstr>
      <vt:lpstr>cleaned_data</vt:lpstr>
      <vt:lpstr>colours</vt:lpstr>
      <vt:lpstr>raw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Timileyin Oladayo</cp:lastModifiedBy>
  <dcterms:created xsi:type="dcterms:W3CDTF">2025-07-20T13:51:39Z</dcterms:created>
  <dcterms:modified xsi:type="dcterms:W3CDTF">2025-07-27T10:16:03Z</dcterms:modified>
</cp:coreProperties>
</file>